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555" windowWidth="27495" windowHeight="13740" activeTab="0"/>
  </bookViews>
  <sheets>
    <sheet name="Rekapitulace stavby" sheetId="1" r:id="rId1"/>
    <sheet name="654-18_1-0 - Vedlejší a o..." sheetId="2" r:id="rId2"/>
    <sheet name="654-18_1-1 - SO 101 Polní..." sheetId="3" r:id="rId3"/>
    <sheet name="654-18_1-2 - SO 102 Polní..." sheetId="4" r:id="rId4"/>
  </sheets>
  <definedNames>
    <definedName name="_xlnm._FilterDatabase" localSheetId="1" hidden="1">'654-18_1-0 - Vedlejší a o...'!$C$83:$K$114</definedName>
    <definedName name="_xlnm._FilterDatabase" localSheetId="2" hidden="1">'654-18_1-1 - SO 101 Polní...'!$C$85:$K$216</definedName>
    <definedName name="_xlnm._FilterDatabase" localSheetId="3" hidden="1">'654-18_1-2 - SO 102 Polní...'!$C$86:$K$248</definedName>
    <definedName name="_xlnm.Print_Area" localSheetId="1">'654-18_1-0 - Vedlejší a o...'!$C$4:$J$39,'654-18_1-0 - Vedlejší a o...'!$C$45:$J$65,'654-18_1-0 - Vedlejší a o...'!$C$71:$K$114</definedName>
    <definedName name="_xlnm.Print_Area" localSheetId="2">'654-18_1-1 - SO 101 Polní...'!$C$4:$J$39,'654-18_1-1 - SO 101 Polní...'!$C$45:$J$67,'654-18_1-1 - SO 101 Polní...'!$C$73:$K$216</definedName>
    <definedName name="_xlnm.Print_Area" localSheetId="3">'654-18_1-2 - SO 102 Polní...'!$C$4:$J$39,'654-18_1-2 - SO 102 Polní...'!$C$45:$J$68,'654-18_1-2 - SO 102 Polní...'!$C$74:$K$248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'654-18_1-0 - Vedlejší a o...'!$83:$83</definedName>
    <definedName name="_xlnm.Print_Titles" localSheetId="2">'654-18_1-1 - SO 101 Polní...'!$85:$85</definedName>
    <definedName name="_xlnm.Print_Titles" localSheetId="3">'654-18_1-2 - SO 102 Polní...'!$86:$86</definedName>
  </definedNames>
  <calcPr calcId="125725"/>
</workbook>
</file>

<file path=xl/sharedStrings.xml><?xml version="1.0" encoding="utf-8"?>
<sst xmlns="http://schemas.openxmlformats.org/spreadsheetml/2006/main" count="3261" uniqueCount="510">
  <si>
    <t>Export Komplet</t>
  </si>
  <si>
    <t>VZ</t>
  </si>
  <si>
    <t>2.0</t>
  </si>
  <si>
    <t/>
  </si>
  <si>
    <t>False</t>
  </si>
  <si>
    <t>{054fbd36-a4b3-4e82-986b-47285b0b06a3}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</si>
  <si>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</si>
  <si>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</si>
  <si>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</si>
  <si>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</si>
  <si>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</si>
  <si>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</si>
  <si>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</si>
  <si>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</si>
  <si>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</si>
  <si>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654/18_1-A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</si>
  <si>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</si>
  <si>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</si>
  <si>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Polní cesta C 3 v k.ú. Všesulov</t>
  </si>
  <si>
    <t>0,1</t>
  </si>
  <si>
    <t>KSO:</t>
  </si>
  <si>
    <t>CC-CZ:</t>
  </si>
  <si>
    <t>1</t>
  </si>
  <si>
    <t>Místo:</t>
  </si>
  <si>
    <t xml:space="preserve"> </t>
  </si>
  <si>
    <t>Datum:</t>
  </si>
  <si>
    <t>20. 9. 2018</t>
  </si>
  <si>
    <t>10</t>
  </si>
  <si>
    <t>100</t>
  </si>
  <si>
    <t>Zadavatel:</t>
  </si>
  <si>
    <t>IČ:</t>
  </si>
  <si>
    <t>SPÚ ČR Pobočka Rakovník</t>
  </si>
  <si>
    <t>DIČ:</t>
  </si>
  <si>
    <t>Uchazeč:</t>
  </si>
  <si>
    <t>Vyplň údaj</t>
  </si>
  <si>
    <t>Projektant:</t>
  </si>
  <si>
    <t>NDCon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</si>
  <si>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</si>
  <si>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</si>
  <si>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</si>
  <si>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</si>
  <si>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</si>
  <si>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</si>
  <si>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</si>
  <si>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</si>
  <si>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</si>
  <si>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</si>
  <si>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</si>
  <si>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</si>
  <si>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</si>
  <si>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</si>
  <si>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</si>
  <si>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</si>
  <si>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</si>
  <si>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</si>
  <si>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</si>
  <si>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</si>
  <si>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</si>
  <si>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</si>
  <si>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</si>
  <si>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</si>
  <si>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</si>
  <si>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</si>
  <si>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</si>
  <si>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</si>
  <si>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</si>
  <si>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</si>
  <si>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</si>
  <si>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</si>
  <si>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</si>
  <si>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</si>
  <si>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</si>
  <si>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</si>
  <si>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</si>
  <si>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</si>
  <si>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</si>
  <si>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</si>
  <si>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</si>
  <si>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</si>
  <si>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</si>
  <si>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654/18_1-0</t>
  </si>
  <si>
    <t>Vedlejší a ostatní rozpočtové náklady</t>
  </si>
  <si>
    <t>STA</t>
  </si>
  <si>
    <t>{73e56cc1-1907-49b9-b91a-4b215924f0ad}</t>
  </si>
  <si>
    <t>2</t>
  </si>
  <si>
    <t>654/18_1-1</t>
  </si>
  <si>
    <t>SO 101 Polní cesta C3</t>
  </si>
  <si>
    <t>{c13bb4cc-0e3e-4a15-b935-71b442474d5a}</t>
  </si>
  <si>
    <t>654/18_1-2</t>
  </si>
  <si>
    <t>SO 102 Polní cesta C3</t>
  </si>
  <si>
    <t>{8b92bfea-4371-4014-85d4-3f8b9a06b0ca}</t>
  </si>
  <si>
    <t>KRYCÍ LIST SOUPISU PRACÍ</t>
  </si>
  <si>
    <t>Objekt:</t>
  </si>
  <si>
    <t>654/18_1-0 - Vedlejší a ostatní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</si>
  <si>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</si>
  <si>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</si>
  <si>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</si>
  <si>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</si>
  <si>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</si>
  <si>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</si>
  <si>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</si>
  <si>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</si>
  <si>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</si>
  <si>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</si>
  <si>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</si>
  <si>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</si>
  <si>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</si>
  <si>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</si>
  <si>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</si>
  <si>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</si>
  <si>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</si>
  <si>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</si>
  <si>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</si>
  <si>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</si>
  <si>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</si>
  <si>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</si>
  <si>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</si>
  <si>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</si>
  <si>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</si>
  <si>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</si>
  <si>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</si>
  <si>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</si>
  <si>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</si>
  <si>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011002000</t>
  </si>
  <si>
    <t>Průzkumné práce</t>
  </si>
  <si>
    <t>soubor</t>
  </si>
  <si>
    <t>CS ÚRS 2021 01</t>
  </si>
  <si>
    <t>1024</t>
  </si>
  <si>
    <t>1102105695</t>
  </si>
  <si>
    <t>PP</t>
  </si>
  <si>
    <t>P</t>
  </si>
  <si>
    <t>Poznámka k položce:
případné upřesnějící geotechnické rozbory, zjištění průběhu IS</t>
  </si>
  <si>
    <t>011314000</t>
  </si>
  <si>
    <t>Archeologický dohled</t>
  </si>
  <si>
    <t>1792841505</t>
  </si>
  <si>
    <t>Poznámka k položce:
zajištění archeologického dohledu organizací s oprávněním včetně dokladu ke koloudaci</t>
  </si>
  <si>
    <t>3</t>
  </si>
  <si>
    <t>012002000</t>
  </si>
  <si>
    <t>Geodetické práce</t>
  </si>
  <si>
    <t>2087574145</t>
  </si>
  <si>
    <t>VRN3</t>
  </si>
  <si>
    <t>Zařízení staveniště</t>
  </si>
  <si>
    <t>4</t>
  </si>
  <si>
    <t>030001000</t>
  </si>
  <si>
    <t>1298548495</t>
  </si>
  <si>
    <t>R.2.</t>
  </si>
  <si>
    <t>Dočasné dopravní značení</t>
  </si>
  <si>
    <t>-1902380513</t>
  </si>
  <si>
    <t>Dočasné dopravní značení po dobu stavby</t>
  </si>
  <si>
    <t>Poznámka k položce:
Projednání DIO a osazení dočasného dopravního značení po dobu stavby</t>
  </si>
  <si>
    <t>VRN4</t>
  </si>
  <si>
    <t>Inženýrská činnost</t>
  </si>
  <si>
    <t>6</t>
  </si>
  <si>
    <t>012303000</t>
  </si>
  <si>
    <t>Geodetické práce po výstavbě</t>
  </si>
  <si>
    <t>-1372478947</t>
  </si>
  <si>
    <t>7</t>
  </si>
  <si>
    <t>013254000</t>
  </si>
  <si>
    <t>Dokumentace skutečného provedení stavby</t>
  </si>
  <si>
    <t>paré</t>
  </si>
  <si>
    <t>-171164398</t>
  </si>
  <si>
    <t>8</t>
  </si>
  <si>
    <t>043002000</t>
  </si>
  <si>
    <t>Zkoušky a ostatní měření</t>
  </si>
  <si>
    <t>1287157189</t>
  </si>
  <si>
    <t>VRN7</t>
  </si>
  <si>
    <t>Provozní vlivy</t>
  </si>
  <si>
    <t>071203000</t>
  </si>
  <si>
    <t>Provoz dalšího subjektu</t>
  </si>
  <si>
    <t>66548918</t>
  </si>
  <si>
    <t>Poznámka k položce:
Zachování přístupu do přilehlých nemovitostí, jenž nemají jiný přístup.</t>
  </si>
  <si>
    <t>9</t>
  </si>
  <si>
    <t>075002000</t>
  </si>
  <si>
    <t>Ochranná pásma</t>
  </si>
  <si>
    <t>-281769370</t>
  </si>
  <si>
    <t>Poznámka k položce:
práce v OP NN, VO</t>
  </si>
  <si>
    <t>654/18_1-1 - SO 101 Polní cesta C3</t>
  </si>
  <si>
    <t>HSV - Práce a dodávky HSV</t>
  </si>
  <si>
    <t xml:space="preserve">    1 - Zemní práce</t>
  </si>
  <si>
    <t xml:space="preserve">    5 - Komunikace</t>
  </si>
  <si>
    <t xml:space="preserve">    9 - Ostatní konstrukce a práce, bourání</t>
  </si>
  <si>
    <t xml:space="preserve">    93 - Různé dokončovací konstrukce a práce inženýrských staveb</t>
  </si>
  <si>
    <t xml:space="preserve">    99 - Přesun hmot</t>
  </si>
  <si>
    <t xml:space="preserve">    997 - Přesun sutě</t>
  </si>
  <si>
    <t>HSV</t>
  </si>
  <si>
    <t>Práce a dodávky HSV</t>
  </si>
  <si>
    <t>Zemní práce</t>
  </si>
  <si>
    <t>113107222</t>
  </si>
  <si>
    <t>Odstranění podkladu z kameniva drceného tl 200 mm strojně pl přes 200 m2</t>
  </si>
  <si>
    <t>m2</t>
  </si>
  <si>
    <t>1729498346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</si>
  <si>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</si>
  <si>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VV</t>
  </si>
  <si>
    <t>474</t>
  </si>
  <si>
    <t>113107242</t>
  </si>
  <si>
    <t>Odstranění podkladu živičného tl 100 mm strojně pl přes 200 m2</t>
  </si>
  <si>
    <t>1933708967</t>
  </si>
  <si>
    <t>Odstranění podkladů nebo krytů strojně plochy jednotlivě přes 200 m2 s přemístěním hmot na skládku na vzdálenost do 20 m nebo s naložením na dopravní prostředek živičných, o tl. vrstvy přes 50 do 100 mm</t>
  </si>
  <si>
    <t>10cm</t>
  </si>
  <si>
    <t>45</t>
  </si>
  <si>
    <t>122251104</t>
  </si>
  <si>
    <t>Odkopávky a prokopávky nezapažené v hornině třídy těžitelnosti I, skupiny 3 objem do 500 m3 strojně</t>
  </si>
  <si>
    <t>m3</t>
  </si>
  <si>
    <t>44301652</t>
  </si>
  <si>
    <t>Odkopávky a prokopávky nezapažené strojně v hornině třídy těžitelnosti I skupiny 3 přes 100 do 500 m3</t>
  </si>
  <si>
    <t>163,91</t>
  </si>
  <si>
    <t>42</t>
  </si>
  <si>
    <t>162751117</t>
  </si>
  <si>
    <t>Vodorovné přemístění do 10000 m výkopku/sypaniny z horniny třídy těžitelnosti I, skupiny 1 až 3</t>
  </si>
  <si>
    <t>1895250250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</si>
  <si>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</si>
  <si>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naložený výkopek</t>
  </si>
  <si>
    <t>203,91</t>
  </si>
  <si>
    <t>43</t>
  </si>
  <si>
    <t>162751119</t>
  </si>
  <si>
    <t>Příplatek k vodorovnému přemístění výkopku/sypaniny z horniny třídy těžitelnosti I, skupiny 1 až 3 ZKD 1000 m přes 10000 m</t>
  </si>
  <si>
    <t>389792442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</si>
  <si>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</si>
  <si>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Poznámka k položce:
přesun výkopku celkem do 20 km</t>
  </si>
  <si>
    <t>příplatek za 10km</t>
  </si>
  <si>
    <t>203,91*10</t>
  </si>
  <si>
    <t>44</t>
  </si>
  <si>
    <t>167151112</t>
  </si>
  <si>
    <t>Nakládání výkopku z hornin třídy těžitelnosti II, skupiny 4 a 5 přes 100 m3</t>
  </si>
  <si>
    <t>-1097893155</t>
  </si>
  <si>
    <t>Nakládání, skládání a překládání neulehlého výkopku nebo sypaniny strojně nakládání, množství přes 100 m3, z hornin třídy těžitelnosti II, skupiny 4 a 5</t>
  </si>
  <si>
    <t>odkopávky + čištění</t>
  </si>
  <si>
    <t>163,91+40</t>
  </si>
  <si>
    <t>171201201</t>
  </si>
  <si>
    <t>Uložení sypaniny na skládky nebo meziskládky</t>
  </si>
  <si>
    <t>248720511</t>
  </si>
  <si>
    <t>Uložení sypaniny na skládky nebo meziskládky bez hutnění s upravením uložené sypaniny do předepsaného tvaru</t>
  </si>
  <si>
    <t>39</t>
  </si>
  <si>
    <t>171201221</t>
  </si>
  <si>
    <t>Poplatek za uložení na skládce (skládkovné) zeminy a kamení kód odpadu 17 05 04</t>
  </si>
  <si>
    <t>t</t>
  </si>
  <si>
    <t>99478280</t>
  </si>
  <si>
    <t>Poplatek za uložení stavebního odpadu na skládce (skládkovné) zeminy a kamení zatříděného do Katalogu odpadů pod kódem 17 05 04</t>
  </si>
  <si>
    <t>přepočet z m3 na t</t>
  </si>
  <si>
    <t>203,91*2</t>
  </si>
  <si>
    <t>40</t>
  </si>
  <si>
    <t>M</t>
  </si>
  <si>
    <t>00572472</t>
  </si>
  <si>
    <t>osivo směs travní krajinná-rovinná</t>
  </si>
  <si>
    <t>kg</t>
  </si>
  <si>
    <t>-241339100</t>
  </si>
  <si>
    <t>274*0,03</t>
  </si>
  <si>
    <t>181102302</t>
  </si>
  <si>
    <t>Úprava pláně pro silnice a dálnice v zářezech se zhutněním</t>
  </si>
  <si>
    <t>1049400590</t>
  </si>
  <si>
    <t>Úprava pláně na stavbách silnic a dálnic strojně v zářezech mimo skalních se zhutněním</t>
  </si>
  <si>
    <t>Poznámka k položce:
změřeno funkcí měření ploch v elektronické dokumentaci</t>
  </si>
  <si>
    <t>652,323</t>
  </si>
  <si>
    <t>11</t>
  </si>
  <si>
    <t>181111111</t>
  </si>
  <si>
    <t>Plošná úprava terénu do 500 m2 zemina skupiny 1 až 4 nerovnosti do 100 mm v rovinně a svahu do 1:5</t>
  </si>
  <si>
    <t>739637381</t>
  </si>
  <si>
    <t>Plošná úprava terénu v zemině skupiny 1 až 4 s urovnáním povrchu bez doplnění ornice souvislé plochy do 500 m2 při nerovnostech terénu přes 50 do 100 mm v rovině nebo na svahu do 1:5</t>
  </si>
  <si>
    <t>Poznámka k položce:
terénní úpravy okolí cesty v rámci pozemku</t>
  </si>
  <si>
    <t>274</t>
  </si>
  <si>
    <t>12</t>
  </si>
  <si>
    <t>181411122</t>
  </si>
  <si>
    <t>Založení lučního trávníku výsevem plochy do 1000 m2 ve svahu do 1:2</t>
  </si>
  <si>
    <t>1789900234</t>
  </si>
  <si>
    <t>Založení trávníku na půdě předem připravené plochy do 1000 m2 výsevem včetně utažení lučního na svahu přes 1:5 do 1:2</t>
  </si>
  <si>
    <t>Komunikace</t>
  </si>
  <si>
    <t>14</t>
  </si>
  <si>
    <t>561051121</t>
  </si>
  <si>
    <t>Zřízení podkladu ze zeminy upravené vápnem, cementem, směsnými pojivy tl 350 mm plochy do 5000 m2</t>
  </si>
  <si>
    <t>-1583438652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</si>
  <si>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300 do 350 mm</t>
  </si>
  <si>
    <t>58591002</t>
  </si>
  <si>
    <t>pojivo hydraulické pro stabilizaci zeminy 50% vápna</t>
  </si>
  <si>
    <t>1440751444</t>
  </si>
  <si>
    <t>zlepšovaná plocha*množství pojiva</t>
  </si>
  <si>
    <t>652,323*18,69/1000</t>
  </si>
  <si>
    <t>16</t>
  </si>
  <si>
    <t>564851111</t>
  </si>
  <si>
    <t>Podklad ze štěrkodrtě ŠD tl 150 mm</t>
  </si>
  <si>
    <t>-362005043</t>
  </si>
  <si>
    <t>Podklad ze štěrkodrti ŠD s rozprostřením a zhutněním, po zhutnění tl. 150 mm</t>
  </si>
  <si>
    <t>plocha ACP +krajnice+ rozšíření vrstvy</t>
  </si>
  <si>
    <t>503,74+82,72+94,09*0,3</t>
  </si>
  <si>
    <t>17</t>
  </si>
  <si>
    <t>564861111</t>
  </si>
  <si>
    <t>Podklad ze štěrkodrtě ŠD tl 200 mm</t>
  </si>
  <si>
    <t>-1647736362</t>
  </si>
  <si>
    <t>Podklad ze štěrkodrti ŠD s rozprostřením a zhutněním, po zhutnění tl. 200 mm</t>
  </si>
  <si>
    <t>plocha ŠD150 + rošíření vrstvy</t>
  </si>
  <si>
    <t>614,687+94,09*0,4</t>
  </si>
  <si>
    <t>18</t>
  </si>
  <si>
    <t>565155121</t>
  </si>
  <si>
    <t>Asfaltový beton vrstva podkladní ACP 16 (obalované kamenivo OKS) tl 70 mm š přes 3 m</t>
  </si>
  <si>
    <t>-505396685</t>
  </si>
  <si>
    <t>Asfaltový beton vrstva podkladní ACP 16 (obalované kamenivo střednězrnné - OKS) s rozprostřením a zhutněním v pruhu šířky přes 3 m, po zhutnění tl. 70 mm</t>
  </si>
  <si>
    <t>plocha ACO11</t>
  </si>
  <si>
    <t>503,774</t>
  </si>
  <si>
    <t>19</t>
  </si>
  <si>
    <t>569731111</t>
  </si>
  <si>
    <t>Zpevnění krajnic kamenivem drceným tl 100 mm</t>
  </si>
  <si>
    <t>544907112</t>
  </si>
  <si>
    <t>Zpevnění krajnic nebo komunikací pro pěší s rozprostřením a zhutněním, po zhutnění kamenivem drceným tl. 100 mm</t>
  </si>
  <si>
    <t>Poznámka k položce:
2032*0,5*2</t>
  </si>
  <si>
    <t>82,72</t>
  </si>
  <si>
    <t>36</t>
  </si>
  <si>
    <t>573211107</t>
  </si>
  <si>
    <t>Postřik živičný spojovací z asfaltu v množství 0,30 kg/m2</t>
  </si>
  <si>
    <t>951831050</t>
  </si>
  <si>
    <t>Postřik spojovací PS bez posypu kamenivem z asfaltu silničního, v množství 0,30 kg/m2</t>
  </si>
  <si>
    <t>Plocha ACO</t>
  </si>
  <si>
    <t>37</t>
  </si>
  <si>
    <t>573211112R</t>
  </si>
  <si>
    <t>Postřik živičný infiltrační z asfaltu v množství 1,35 kg/m2</t>
  </si>
  <si>
    <t>-934860275</t>
  </si>
  <si>
    <t>Postřik infiltrační PS bez posypu kamenivem z asfaltu silničního, v množství1,35 kg/m2</t>
  </si>
  <si>
    <t>plocha ACP</t>
  </si>
  <si>
    <t>22</t>
  </si>
  <si>
    <t>577134221</t>
  </si>
  <si>
    <t>Asfaltový beton vrstva obrusná ACO 11 (ABS) tř. II tl 40 mm š přes 3 m z nemodifikovaného asfaltu</t>
  </si>
  <si>
    <t>1637256997</t>
  </si>
  <si>
    <t>Asfaltový beton vrstva obrusná ACO 11 (ABS) s rozprostřením a se zhutněním z nemodifikovaného asfaltu v pruhu šířky přes 3 m tř. II, po zhutnění tl. 40 mm</t>
  </si>
  <si>
    <t>délka*šířka vozovky + rozšíření+sjezdy+výhybny</t>
  </si>
  <si>
    <t>94,09*4+127,414</t>
  </si>
  <si>
    <t>Ostatní konstrukce a práce, bourání</t>
  </si>
  <si>
    <t>24</t>
  </si>
  <si>
    <t>919112213</t>
  </si>
  <si>
    <t>Řezání spár pro vytvoření komůrky š 10 mm hl 25 mm pro těsnící zálivku v živičném krytu</t>
  </si>
  <si>
    <t>m</t>
  </si>
  <si>
    <t>1301204246</t>
  </si>
  <si>
    <t>Řezání dilatačních spár v živičném krytu vytvoření komůrky pro těsnící zálivku šířky 10 mm, hloubky 25 mm</t>
  </si>
  <si>
    <t>Poznámka k položce:
proříznutí spáry v místě napojení nového krytu</t>
  </si>
  <si>
    <t>38</t>
  </si>
  <si>
    <t>919122112</t>
  </si>
  <si>
    <t>Těsnění spár zálivkou za tepla pro komůrky š 10 mm hl 25 mm s těsnicím profilem</t>
  </si>
  <si>
    <t>-1358045864</t>
  </si>
  <si>
    <t>Utěsnění dilatačních spár zálivkou za tepla v cementobetonovém nebo živičném krytu včetně adhezního nátěru s těsnicím profilem pod zálivkou, pro komůrky šířky 10 mm, hloubky 25 mm</t>
  </si>
  <si>
    <t>25</t>
  </si>
  <si>
    <t>919511112</t>
  </si>
  <si>
    <t>Čela propustků z lomového kamene</t>
  </si>
  <si>
    <t>-541090171</t>
  </si>
  <si>
    <t>Čela propustků z lomového kamene upraveného, na maltu cementovou</t>
  </si>
  <si>
    <t>čela stávajíích propustků</t>
  </si>
  <si>
    <t>26</t>
  </si>
  <si>
    <t>919735112</t>
  </si>
  <si>
    <t>Řezání stávajícího živičného krytu hl do 100 mm</t>
  </si>
  <si>
    <t>2101089548</t>
  </si>
  <si>
    <t>Řezání stávajícího živičného krytu nebo podkladu hloubky přes 50 do 100 mm</t>
  </si>
  <si>
    <t>Poznámka k položce:
zaříznutí stávajícího krytu</t>
  </si>
  <si>
    <t>řezání_krytu</t>
  </si>
  <si>
    <t>27</t>
  </si>
  <si>
    <t>938902113</t>
  </si>
  <si>
    <t>Čištění příkopů komunikací příkopovým rypadlem objem nánosu do 0,5 m3/m</t>
  </si>
  <si>
    <t>-161657250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</si>
  <si>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</si>
  <si>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Poznámka k položce:
čištění stávájícíh příkopů</t>
  </si>
  <si>
    <t>28</t>
  </si>
  <si>
    <t>R.3</t>
  </si>
  <si>
    <t>Sonda pro vyhledání IS</t>
  </si>
  <si>
    <t>kus</t>
  </si>
  <si>
    <t>64</t>
  </si>
  <si>
    <t>-1010145755</t>
  </si>
  <si>
    <t>Sonda pro vyhledání IS,výkop, zához</t>
  </si>
  <si>
    <t>93</t>
  </si>
  <si>
    <t>Různé dokončovací konstrukce a práce inženýrských staveb</t>
  </si>
  <si>
    <t>29</t>
  </si>
  <si>
    <t>938909311</t>
  </si>
  <si>
    <t>Čištění vozovek metením strojně podkladu nebo krytu betonového nebo živičného</t>
  </si>
  <si>
    <t>-473778176</t>
  </si>
  <si>
    <t>Čištění vozovek metením bláta, prachu nebo hlinitého nánosu s odklizením na hromady na vzdálenost do 20 m nebo naložením na dopravní prostředek strojně povrchu podkladu nebo krytu betonového nebo živičného</t>
  </si>
  <si>
    <t>Poznámka k položce:
opakované čištěšní stavajích silnic i nové vozovky</t>
  </si>
  <si>
    <t>99</t>
  </si>
  <si>
    <t>Přesun hmot</t>
  </si>
  <si>
    <t>30</t>
  </si>
  <si>
    <t>998225111</t>
  </si>
  <si>
    <t>Přesun hmot pro pozemní komunikace s krytem z kamene, monolitickým betonovým nebo živičným</t>
  </si>
  <si>
    <t>1214707439</t>
  </si>
  <si>
    <t>Přesun hmot pro komunikace s krytem z kameniva, monolitickým betonovým nebo živičným dopravní vzdálenost do 200 m jakékoliv délky objektu</t>
  </si>
  <si>
    <t>997</t>
  </si>
  <si>
    <t>Přesun sutě</t>
  </si>
  <si>
    <t>31</t>
  </si>
  <si>
    <t>997211611</t>
  </si>
  <si>
    <t>Nakládání suti na dopravní prostředky pro vodorovnou dopravu</t>
  </si>
  <si>
    <t>1953922997</t>
  </si>
  <si>
    <t>Nakládání suti nebo vybouraných hmot na dopravní prostředky pro vodorovnou dopravu suti</t>
  </si>
  <si>
    <t>Poznámka k položce:
vybouraná živice + vybourané propustky</t>
  </si>
  <si>
    <t>137,46+104,28</t>
  </si>
  <si>
    <t>32</t>
  </si>
  <si>
    <t>997221571</t>
  </si>
  <si>
    <t>Vodorovná doprava vybouraných hmot do 1 km</t>
  </si>
  <si>
    <t>-597061744</t>
  </si>
  <si>
    <t>Vodorovná doprava vybouraných hmot bez naložení, ale se složením a s hrubým urovnáním na vzdálenost do 1 km</t>
  </si>
  <si>
    <t>Poznámka k položce:
=pol.68</t>
  </si>
  <si>
    <t>241,74</t>
  </si>
  <si>
    <t>33</t>
  </si>
  <si>
    <t>997221579</t>
  </si>
  <si>
    <t>Příplatek ZKD 1 km u vodorovné dopravy vybouraných hmot</t>
  </si>
  <si>
    <t>962138479</t>
  </si>
  <si>
    <t>Vodorovná doprava vybouraných hmot bez naložení, ale se složením a s hrubým urovnáním na vzdálenost Příplatek k ceně za každý další i započatý 1 km přes 1 km</t>
  </si>
  <si>
    <t>Poznámka k položce:
=pol.69*24</t>
  </si>
  <si>
    <t>241,74*29</t>
  </si>
  <si>
    <t>46</t>
  </si>
  <si>
    <t>997221645</t>
  </si>
  <si>
    <t>Poplatek za uložení na skládce (skládkovné) odpadu asfaltového bez dehtu kód odpadu 17 03 02</t>
  </si>
  <si>
    <t>1316830949</t>
  </si>
  <si>
    <t>Poplatek za uložení stavebního odpadu na skládce (skládkovné) asfaltového bez obsahu dehtu zatříděného do Katalogu odpadů pod kódem 17 03 02</t>
  </si>
  <si>
    <t>104,28</t>
  </si>
  <si>
    <t>47</t>
  </si>
  <si>
    <t>997221655</t>
  </si>
  <si>
    <t>474012666</t>
  </si>
  <si>
    <t>137,46</t>
  </si>
  <si>
    <t>654/18_1-2 - SO 102 Polní cesta C3</t>
  </si>
  <si>
    <t xml:space="preserve">    2 - Zakládání</t>
  </si>
  <si>
    <t>934</t>
  </si>
  <si>
    <t>1784474747</t>
  </si>
  <si>
    <t>494,2</t>
  </si>
  <si>
    <t>132251254</t>
  </si>
  <si>
    <t>Hloubení rýh nezapažených š do 2000 mm v hornině třídy těžitelnosti I, skupiny 3 objem do 500 m3 strojně</t>
  </si>
  <si>
    <t>-1506167526</t>
  </si>
  <si>
    <t>Hloubení nezapažených rýh šířky přes 800 do 2 000 mm strojně s urovnáním dna do předepsaného profilu a spádu v hornině třídy těžitelnosti I skupiny 3 přes 100 do 500 m3</t>
  </si>
  <si>
    <t>171,6</t>
  </si>
  <si>
    <t>1561141648</t>
  </si>
  <si>
    <t>808,8</t>
  </si>
  <si>
    <t>1554556221</t>
  </si>
  <si>
    <t>808,8*10</t>
  </si>
  <si>
    <t>167151111</t>
  </si>
  <si>
    <t>Nakládání výkopku z hornin třídy těžitelnosti I, skupiny 1 až 3 přes 100 m3</t>
  </si>
  <si>
    <t>-1201939727</t>
  </si>
  <si>
    <t>Nakládání, skládání a překládání neulehlého výkopku nebo sypaniny strojně nakládání, množství přes 100 m3, z hornin třídy těžitelnosti I, skupiny 1 až 3</t>
  </si>
  <si>
    <t>odkopávka+rýhy+čištění příkopu</t>
  </si>
  <si>
    <t>494,2+171,6+143</t>
  </si>
  <si>
    <t>1888556371</t>
  </si>
  <si>
    <t>808,8*2</t>
  </si>
  <si>
    <t>-1524299029</t>
  </si>
  <si>
    <t>1246,48*0,03</t>
  </si>
  <si>
    <t>1878,977</t>
  </si>
  <si>
    <t>1246,48</t>
  </si>
  <si>
    <t>13</t>
  </si>
  <si>
    <t>Zakládání</t>
  </si>
  <si>
    <t>273362021</t>
  </si>
  <si>
    <t>Výztuž základových desek svařovanými sítěmi Kari</t>
  </si>
  <si>
    <t>-337640543</t>
  </si>
  <si>
    <t>Výztuž základů desek ze svařovaných sítí z drátů typu KARI</t>
  </si>
  <si>
    <t>Poznámka k položce:
výztuž podkladu potrubí</t>
  </si>
  <si>
    <t>9,7*0,0075</t>
  </si>
  <si>
    <t>274321411</t>
  </si>
  <si>
    <t>Základové pasy ze ŽB bez zvýšených nároků na prostředí tř. C 20/25</t>
  </si>
  <si>
    <t>-107709667</t>
  </si>
  <si>
    <t>Základy z betonu železového (bez výztuže) pasy z betonu bez zvláštních nároků na prostředí tř. C 20/25</t>
  </si>
  <si>
    <t>2*(0,5*0,8*2)</t>
  </si>
  <si>
    <t>274356021</t>
  </si>
  <si>
    <t>Bednění základových pasů ploch rovinných zřízení</t>
  </si>
  <si>
    <t>595893321</t>
  </si>
  <si>
    <t>Bednění základů z betonu prostého nebo železového pasů pro plochy rovinné zřízení</t>
  </si>
  <si>
    <t>boční plochy základu + přesah</t>
  </si>
  <si>
    <t>(2*0,8*2+0,8*0,5*2)*1,1</t>
  </si>
  <si>
    <t>274356022</t>
  </si>
  <si>
    <t>Bednění základových pasů ploch rovinných odstranění</t>
  </si>
  <si>
    <t>-920143745</t>
  </si>
  <si>
    <t>Bednění základů z betonu prostého nebo železového pasů pro plochy rovinné odstranění</t>
  </si>
  <si>
    <t>4,4</t>
  </si>
  <si>
    <t>274362021</t>
  </si>
  <si>
    <t>Výztuž základových pasů svařovanými sítěmi Kari</t>
  </si>
  <si>
    <t>1518930530</t>
  </si>
  <si>
    <t>Výztuž základů pasů ze svařovaných sítí z drátů typu KARI</t>
  </si>
  <si>
    <t>(2*0,7+2*0,4)*0,0075</t>
  </si>
  <si>
    <t>20</t>
  </si>
  <si>
    <t>1878,977*18,69/1000</t>
  </si>
  <si>
    <t>1353,67+268,22+311,62*0,15+311,62*0,225</t>
  </si>
  <si>
    <t>1738,748+311,62*0,15+311,62*0,3</t>
  </si>
  <si>
    <t>23</t>
  </si>
  <si>
    <t>1353,67</t>
  </si>
  <si>
    <t>268,22</t>
  </si>
  <si>
    <t>1238753244</t>
  </si>
  <si>
    <t>1849449079</t>
  </si>
  <si>
    <t>311,62*4+107,19</t>
  </si>
  <si>
    <t>594511111</t>
  </si>
  <si>
    <t>Dlažba z lomového kamene s provedením lože z betonu</t>
  </si>
  <si>
    <t>1844112864</t>
  </si>
  <si>
    <t>Dlažba nebo přídlažba z lomového kamene lomařsky upraveného rigolového v ploše vodorovné nebo ve sklonu tl. do 250 mm, bez vyplnění spár, s provedením lože tl. 50 mm z betonu</t>
  </si>
  <si>
    <t>Poznámka k položce:
opebvnění příkopu u výtoku propustků</t>
  </si>
  <si>
    <t>1998538683</t>
  </si>
  <si>
    <t>919441211</t>
  </si>
  <si>
    <t>Čelo propustku z lomového kamene pro propustek z trub DN 300 až 500</t>
  </si>
  <si>
    <t>-1547373352</t>
  </si>
  <si>
    <t>Čelo propustku včetně římsy ze zdiva z lomového kamene, pro propustek z trub DN 300 až 500 mm</t>
  </si>
  <si>
    <t>919521130</t>
  </si>
  <si>
    <t>Zřízení silničního propustku z trub betonových nebo ŽB DN 500</t>
  </si>
  <si>
    <t>172226092</t>
  </si>
  <si>
    <t>Zřízení silničního propustku z trub betonových nebo železobetonových DN 500 mm</t>
  </si>
  <si>
    <t>919535555</t>
  </si>
  <si>
    <t>Obetonování trubního propustku betonem prostým tř. C 12/15</t>
  </si>
  <si>
    <t>1886835133</t>
  </si>
  <si>
    <t>Obetonování trubního propustku betonem prostým bez zvýšených nároků na prostředí tř. C 12/15</t>
  </si>
  <si>
    <t>podklad + obetonování</t>
  </si>
  <si>
    <t>9,7*1*0,1+0,13*9,7</t>
  </si>
  <si>
    <t>34</t>
  </si>
  <si>
    <t>35</t>
  </si>
  <si>
    <t>-364975180</t>
  </si>
  <si>
    <t>59222024</t>
  </si>
  <si>
    <t>trouba ŽB hrdlová DN 500</t>
  </si>
  <si>
    <t>528791545</t>
  </si>
  <si>
    <t>9,7</t>
  </si>
  <si>
    <t>270,86+205,48</t>
  </si>
  <si>
    <t>41</t>
  </si>
  <si>
    <t>476,34</t>
  </si>
  <si>
    <t>476,34*29</t>
  </si>
  <si>
    <t>-676484934</t>
  </si>
  <si>
    <t>205,48</t>
  </si>
  <si>
    <t>360867392</t>
  </si>
  <si>
    <t>270,86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</si>
</sst>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25" t="s">
        <v>6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s="1" customFormat="1" ht="12" customHeight="1">
      <c r="B5" s="19"/>
      <c r="D5" s="23" t="s">
        <v>14</v>
      </c>
      <c r="K5" s="191" t="s">
        <v>15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R5" s="19"/>
      <c r="BE5" s="188" t="s">
        <v>16</v>
      </c>
      <c r="BS5" s="16" t="s">
        <v>7</v>
      </c>
    </row>
    <row r="6" spans="2:71" s="1" customFormat="1" ht="36.95" customHeight="1">
      <c r="B6" s="19"/>
      <c r="D6" s="25" t="s">
        <v>17</v>
      </c>
      <c r="K6" s="193" t="s">
        <v>18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R6" s="19"/>
      <c r="BE6" s="189"/>
      <c r="BS6" s="16" t="s">
        <v>19</v>
      </c>
    </row>
    <row r="7" spans="2:71" s="1" customFormat="1" ht="12" customHeight="1">
      <c r="B7" s="19"/>
      <c r="D7" s="26" t="s">
        <v>20</v>
      </c>
      <c r="K7" s="24" t="s">
        <v>3</v>
      </c>
      <c r="AK7" s="26" t="s">
        <v>21</v>
      </c>
      <c r="AN7" s="24" t="s">
        <v>3</v>
      </c>
      <c r="AR7" s="19"/>
      <c r="BE7" s="189"/>
      <c r="BS7" s="16" t="s">
        <v>22</v>
      </c>
    </row>
    <row r="8" spans="2:71" s="1" customFormat="1" ht="12" customHeight="1">
      <c r="B8" s="19"/>
      <c r="D8" s="26" t="s">
        <v>23</v>
      </c>
      <c r="K8" s="24" t="s">
        <v>24</v>
      </c>
      <c r="AK8" s="26" t="s">
        <v>25</v>
      </c>
      <c r="AN8" s="27" t="s">
        <v>26</v>
      </c>
      <c r="AR8" s="19"/>
      <c r="BE8" s="189"/>
      <c r="BS8" s="16" t="s">
        <v>27</v>
      </c>
    </row>
    <row r="9" spans="2:71" s="1" customFormat="1" ht="14.45" customHeight="1">
      <c r="B9" s="19"/>
      <c r="AR9" s="19"/>
      <c r="BE9" s="189"/>
      <c r="BS9" s="16" t="s">
        <v>28</v>
      </c>
    </row>
    <row r="10" spans="2:71" s="1" customFormat="1" ht="12" customHeight="1">
      <c r="B10" s="19"/>
      <c r="D10" s="26" t="s">
        <v>29</v>
      </c>
      <c r="AK10" s="26" t="s">
        <v>30</v>
      </c>
      <c r="AN10" s="24" t="s">
        <v>3</v>
      </c>
      <c r="AR10" s="19"/>
      <c r="BE10" s="189"/>
      <c r="BS10" s="16" t="s">
        <v>19</v>
      </c>
    </row>
    <row r="11" spans="2:71" s="1" customFormat="1" ht="18.4" customHeight="1">
      <c r="B11" s="19"/>
      <c r="E11" s="24" t="s">
        <v>31</v>
      </c>
      <c r="AK11" s="26" t="s">
        <v>32</v>
      </c>
      <c r="AN11" s="24" t="s">
        <v>3</v>
      </c>
      <c r="AR11" s="19"/>
      <c r="BE11" s="189"/>
      <c r="BS11" s="16" t="s">
        <v>19</v>
      </c>
    </row>
    <row r="12" spans="2:71" s="1" customFormat="1" ht="6.95" customHeight="1">
      <c r="B12" s="19"/>
      <c r="AR12" s="19"/>
      <c r="BE12" s="189"/>
      <c r="BS12" s="16" t="s">
        <v>19</v>
      </c>
    </row>
    <row r="13" spans="2:71" s="1" customFormat="1" ht="12" customHeight="1">
      <c r="B13" s="19"/>
      <c r="D13" s="26" t="s">
        <v>33</v>
      </c>
      <c r="AK13" s="26" t="s">
        <v>30</v>
      </c>
      <c r="AN13" s="28" t="s">
        <v>34</v>
      </c>
      <c r="AR13" s="19"/>
      <c r="BE13" s="189"/>
      <c r="BS13" s="16" t="s">
        <v>19</v>
      </c>
    </row>
    <row r="14" spans="2:71" ht="12.75">
      <c r="B14" s="19"/>
      <c r="E14" s="194" t="s">
        <v>34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26" t="s">
        <v>32</v>
      </c>
      <c r="AN14" s="28" t="s">
        <v>34</v>
      </c>
      <c r="AR14" s="19"/>
      <c r="BE14" s="189"/>
      <c r="BS14" s="16" t="s">
        <v>19</v>
      </c>
    </row>
    <row r="15" spans="2:71" s="1" customFormat="1" ht="6.95" customHeight="1">
      <c r="B15" s="19"/>
      <c r="AR15" s="19"/>
      <c r="BE15" s="189"/>
      <c r="BS15" s="16" t="s">
        <v>4</v>
      </c>
    </row>
    <row r="16" spans="2:71" s="1" customFormat="1" ht="12" customHeight="1">
      <c r="B16" s="19"/>
      <c r="D16" s="26" t="s">
        <v>35</v>
      </c>
      <c r="AK16" s="26" t="s">
        <v>30</v>
      </c>
      <c r="AN16" s="24" t="s">
        <v>3</v>
      </c>
      <c r="AR16" s="19"/>
      <c r="BE16" s="189"/>
      <c r="BS16" s="16" t="s">
        <v>4</v>
      </c>
    </row>
    <row r="17" spans="2:71" s="1" customFormat="1" ht="18.4" customHeight="1">
      <c r="B17" s="19"/>
      <c r="E17" s="24" t="s">
        <v>36</v>
      </c>
      <c r="AK17" s="26" t="s">
        <v>32</v>
      </c>
      <c r="AN17" s="24" t="s">
        <v>3</v>
      </c>
      <c r="AR17" s="19"/>
      <c r="BE17" s="189"/>
      <c r="BS17" s="16" t="s">
        <v>37</v>
      </c>
    </row>
    <row r="18" spans="2:71" s="1" customFormat="1" ht="6.95" customHeight="1">
      <c r="B18" s="19"/>
      <c r="AR18" s="19"/>
      <c r="BE18" s="189"/>
      <c r="BS18" s="16" t="s">
        <v>7</v>
      </c>
    </row>
    <row r="19" spans="2:71" s="1" customFormat="1" ht="12" customHeight="1">
      <c r="B19" s="19"/>
      <c r="D19" s="26" t="s">
        <v>38</v>
      </c>
      <c r="AK19" s="26" t="s">
        <v>30</v>
      </c>
      <c r="AN19" s="24" t="s">
        <v>3</v>
      </c>
      <c r="AR19" s="19"/>
      <c r="BE19" s="189"/>
      <c r="BS19" s="16" t="s">
        <v>7</v>
      </c>
    </row>
    <row r="20" spans="2:71" s="1" customFormat="1" ht="18.4" customHeight="1">
      <c r="B20" s="19"/>
      <c r="E20" s="24" t="s">
        <v>36</v>
      </c>
      <c r="AK20" s="26" t="s">
        <v>32</v>
      </c>
      <c r="AN20" s="24" t="s">
        <v>3</v>
      </c>
      <c r="AR20" s="19"/>
      <c r="BE20" s="189"/>
      <c r="BS20" s="16" t="s">
        <v>37</v>
      </c>
    </row>
    <row r="21" spans="2:57" s="1" customFormat="1" ht="6.95" customHeight="1">
      <c r="B21" s="19"/>
      <c r="AR21" s="19"/>
      <c r="BE21" s="189"/>
    </row>
    <row r="22" spans="2:57" s="1" customFormat="1" ht="12" customHeight="1">
      <c r="B22" s="19"/>
      <c r="D22" s="26" t="s">
        <v>39</v>
      </c>
      <c r="AR22" s="19"/>
      <c r="BE22" s="189"/>
    </row>
    <row r="23" spans="2:57" s="1" customFormat="1" ht="47.25" customHeight="1">
      <c r="B23" s="19"/>
      <c r="E23" s="196" t="s">
        <v>40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R23" s="19"/>
      <c r="BE23" s="189"/>
    </row>
    <row r="24" spans="2:57" s="1" customFormat="1" ht="6.95" customHeight="1">
      <c r="B24" s="19"/>
      <c r="AR24" s="19"/>
      <c r="BE24" s="189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89"/>
    </row>
    <row r="26" spans="1:57" s="2" customFormat="1" ht="25.9" customHeight="1">
      <c r="A26" s="31"/>
      <c r="B26" s="32"/>
      <c r="C26" s="31"/>
      <c r="D26" s="33" t="s">
        <v>41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197">
        <f>ROUND(AG54,2)</f>
        <v>0</v>
      </c>
      <c r="AL26" s="198"/>
      <c r="AM26" s="198"/>
      <c r="AN26" s="198"/>
      <c r="AO26" s="198"/>
      <c r="AP26" s="31"/>
      <c r="AQ26" s="31"/>
      <c r="AR26" s="32"/>
      <c r="BE26" s="189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189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199" t="s">
        <v>42</v>
      </c>
      <c r="M28" s="199"/>
      <c r="N28" s="199"/>
      <c r="O28" s="199"/>
      <c r="P28" s="199"/>
      <c r="Q28" s="31"/>
      <c r="R28" s="31"/>
      <c r="S28" s="31"/>
      <c r="T28" s="31"/>
      <c r="U28" s="31"/>
      <c r="V28" s="31"/>
      <c r="W28" s="199" t="s">
        <v>43</v>
      </c>
      <c r="X28" s="199"/>
      <c r="Y28" s="199"/>
      <c r="Z28" s="199"/>
      <c r="AA28" s="199"/>
      <c r="AB28" s="199"/>
      <c r="AC28" s="199"/>
      <c r="AD28" s="199"/>
      <c r="AE28" s="199"/>
      <c r="AF28" s="31"/>
      <c r="AG28" s="31"/>
      <c r="AH28" s="31"/>
      <c r="AI28" s="31"/>
      <c r="AJ28" s="31"/>
      <c r="AK28" s="199" t="s">
        <v>44</v>
      </c>
      <c r="AL28" s="199"/>
      <c r="AM28" s="199"/>
      <c r="AN28" s="199"/>
      <c r="AO28" s="199"/>
      <c r="AP28" s="31"/>
      <c r="AQ28" s="31"/>
      <c r="AR28" s="32"/>
      <c r="BE28" s="189"/>
    </row>
    <row r="29" spans="2:57" s="3" customFormat="1" ht="14.45" customHeight="1">
      <c r="B29" s="36"/>
      <c r="D29" s="26" t="s">
        <v>45</v>
      </c>
      <c r="F29" s="26" t="s">
        <v>46</v>
      </c>
      <c r="L29" s="202">
        <v>0.21</v>
      </c>
      <c r="M29" s="201"/>
      <c r="N29" s="201"/>
      <c r="O29" s="201"/>
      <c r="P29" s="201"/>
      <c r="W29" s="200">
        <f>ROUND(AZ54,2)</f>
        <v>0</v>
      </c>
      <c r="X29" s="201"/>
      <c r="Y29" s="201"/>
      <c r="Z29" s="201"/>
      <c r="AA29" s="201"/>
      <c r="AB29" s="201"/>
      <c r="AC29" s="201"/>
      <c r="AD29" s="201"/>
      <c r="AE29" s="201"/>
      <c r="AK29" s="200">
        <f>ROUND(AV54,2)</f>
        <v>0</v>
      </c>
      <c r="AL29" s="201"/>
      <c r="AM29" s="201"/>
      <c r="AN29" s="201"/>
      <c r="AO29" s="201"/>
      <c r="AR29" s="36"/>
      <c r="BE29" s="190"/>
    </row>
    <row r="30" spans="2:57" s="3" customFormat="1" ht="14.45" customHeight="1">
      <c r="B30" s="36"/>
      <c r="F30" s="26" t="s">
        <v>47</v>
      </c>
      <c r="L30" s="202">
        <v>0.15</v>
      </c>
      <c r="M30" s="201"/>
      <c r="N30" s="201"/>
      <c r="O30" s="201"/>
      <c r="P30" s="201"/>
      <c r="W30" s="200">
        <f>ROUND(BA54,2)</f>
        <v>0</v>
      </c>
      <c r="X30" s="201"/>
      <c r="Y30" s="201"/>
      <c r="Z30" s="201"/>
      <c r="AA30" s="201"/>
      <c r="AB30" s="201"/>
      <c r="AC30" s="201"/>
      <c r="AD30" s="201"/>
      <c r="AE30" s="201"/>
      <c r="AK30" s="200">
        <f>ROUND(AW54,2)</f>
        <v>0</v>
      </c>
      <c r="AL30" s="201"/>
      <c r="AM30" s="201"/>
      <c r="AN30" s="201"/>
      <c r="AO30" s="201"/>
      <c r="AR30" s="36"/>
      <c r="BE30" s="190"/>
    </row>
    <row r="31" spans="2:57" s="3" customFormat="1" ht="14.45" customHeight="1" hidden="1">
      <c r="B31" s="36"/>
      <c r="F31" s="26" t="s">
        <v>48</v>
      </c>
      <c r="L31" s="202">
        <v>0.21</v>
      </c>
      <c r="M31" s="201"/>
      <c r="N31" s="201"/>
      <c r="O31" s="201"/>
      <c r="P31" s="201"/>
      <c r="W31" s="200">
        <f>ROUND(BB54,2)</f>
        <v>0</v>
      </c>
      <c r="X31" s="201"/>
      <c r="Y31" s="201"/>
      <c r="Z31" s="201"/>
      <c r="AA31" s="201"/>
      <c r="AB31" s="201"/>
      <c r="AC31" s="201"/>
      <c r="AD31" s="201"/>
      <c r="AE31" s="201"/>
      <c r="AK31" s="200">
        <v>0</v>
      </c>
      <c r="AL31" s="201"/>
      <c r="AM31" s="201"/>
      <c r="AN31" s="201"/>
      <c r="AO31" s="201"/>
      <c r="AR31" s="36"/>
      <c r="BE31" s="190"/>
    </row>
    <row r="32" spans="2:57" s="3" customFormat="1" ht="14.45" customHeight="1" hidden="1">
      <c r="B32" s="36"/>
      <c r="F32" s="26" t="s">
        <v>49</v>
      </c>
      <c r="L32" s="202">
        <v>0.15</v>
      </c>
      <c r="M32" s="201"/>
      <c r="N32" s="201"/>
      <c r="O32" s="201"/>
      <c r="P32" s="201"/>
      <c r="W32" s="200">
        <f>ROUND(BC54,2)</f>
        <v>0</v>
      </c>
      <c r="X32" s="201"/>
      <c r="Y32" s="201"/>
      <c r="Z32" s="201"/>
      <c r="AA32" s="201"/>
      <c r="AB32" s="201"/>
      <c r="AC32" s="201"/>
      <c r="AD32" s="201"/>
      <c r="AE32" s="201"/>
      <c r="AK32" s="200">
        <v>0</v>
      </c>
      <c r="AL32" s="201"/>
      <c r="AM32" s="201"/>
      <c r="AN32" s="201"/>
      <c r="AO32" s="201"/>
      <c r="AR32" s="36"/>
      <c r="BE32" s="190"/>
    </row>
    <row r="33" spans="2:44" s="3" customFormat="1" ht="14.45" customHeight="1" hidden="1">
      <c r="B33" s="36"/>
      <c r="F33" s="26" t="s">
        <v>50</v>
      </c>
      <c r="L33" s="202">
        <v>0</v>
      </c>
      <c r="M33" s="201"/>
      <c r="N33" s="201"/>
      <c r="O33" s="201"/>
      <c r="P33" s="201"/>
      <c r="W33" s="200">
        <f>ROUND(BD54,2)</f>
        <v>0</v>
      </c>
      <c r="X33" s="201"/>
      <c r="Y33" s="201"/>
      <c r="Z33" s="201"/>
      <c r="AA33" s="201"/>
      <c r="AB33" s="201"/>
      <c r="AC33" s="201"/>
      <c r="AD33" s="201"/>
      <c r="AE33" s="201"/>
      <c r="AK33" s="200">
        <v>0</v>
      </c>
      <c r="AL33" s="201"/>
      <c r="AM33" s="201"/>
      <c r="AN33" s="201"/>
      <c r="AO33" s="201"/>
      <c r="AR33" s="36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31"/>
    </row>
    <row r="35" spans="1:57" s="2" customFormat="1" ht="25.9" customHeight="1">
      <c r="A35" s="31"/>
      <c r="B35" s="32"/>
      <c r="C35" s="37"/>
      <c r="D35" s="38" t="s">
        <v>51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52</v>
      </c>
      <c r="U35" s="39"/>
      <c r="V35" s="39"/>
      <c r="W35" s="39"/>
      <c r="X35" s="203" t="s">
        <v>53</v>
      </c>
      <c r="Y35" s="204"/>
      <c r="Z35" s="204"/>
      <c r="AA35" s="204"/>
      <c r="AB35" s="204"/>
      <c r="AC35" s="39"/>
      <c r="AD35" s="39"/>
      <c r="AE35" s="39"/>
      <c r="AF35" s="39"/>
      <c r="AG35" s="39"/>
      <c r="AH35" s="39"/>
      <c r="AI35" s="39"/>
      <c r="AJ35" s="39"/>
      <c r="AK35" s="205">
        <f>SUM(AK26:AK33)</f>
        <v>0</v>
      </c>
      <c r="AL35" s="204"/>
      <c r="AM35" s="204"/>
      <c r="AN35" s="204"/>
      <c r="AO35" s="206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6.95" customHeight="1">
      <c r="A37" s="3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  <c r="BE37" s="31"/>
    </row>
    <row r="41" spans="1:57" s="2" customFormat="1" ht="6.95" customHeight="1">
      <c r="A41" s="31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  <c r="BE41" s="31"/>
    </row>
    <row r="42" spans="1:57" s="2" customFormat="1" ht="24.95" customHeight="1">
      <c r="A42" s="31"/>
      <c r="B42" s="32"/>
      <c r="C42" s="20" t="s">
        <v>54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2"/>
      <c r="BE42" s="31"/>
    </row>
    <row r="43" spans="1:57" s="2" customFormat="1" ht="6.95" customHeight="1">
      <c r="A43" s="31"/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BE43" s="31"/>
    </row>
    <row r="44" spans="2:44" s="4" customFormat="1" ht="12" customHeight="1">
      <c r="B44" s="45"/>
      <c r="C44" s="26" t="s">
        <v>14</v>
      </c>
      <c r="L44" s="4" t="str">
        <f>K5</f>
        <v>654/18_1-A</v>
      </c>
      <c r="AR44" s="45"/>
    </row>
    <row r="45" spans="2:44" s="5" customFormat="1" ht="36.95" customHeight="1">
      <c r="B45" s="46"/>
      <c r="C45" s="47" t="s">
        <v>17</v>
      </c>
      <c r="L45" s="207" t="str">
        <f>K6</f>
        <v>Polní cesta C 3 v k.ú. Všesulov</v>
      </c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R45" s="46"/>
    </row>
    <row r="46" spans="1:57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BE46" s="31"/>
    </row>
    <row r="47" spans="1:57" s="2" customFormat="1" ht="12" customHeight="1">
      <c r="A47" s="31"/>
      <c r="B47" s="32"/>
      <c r="C47" s="26" t="s">
        <v>23</v>
      </c>
      <c r="D47" s="31"/>
      <c r="E47" s="31"/>
      <c r="F47" s="31"/>
      <c r="G47" s="31"/>
      <c r="H47" s="31"/>
      <c r="I47" s="31"/>
      <c r="J47" s="31"/>
      <c r="K47" s="31"/>
      <c r="L47" s="48" t="str">
        <f>IF(K8="","",K8)</f>
        <v xml:space="preserve"> 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6" t="s">
        <v>25</v>
      </c>
      <c r="AJ47" s="31"/>
      <c r="AK47" s="31"/>
      <c r="AL47" s="31"/>
      <c r="AM47" s="209" t="str">
        <f>IF(AN8="","",AN8)</f>
        <v>20. 9. 2018</v>
      </c>
      <c r="AN47" s="209"/>
      <c r="AO47" s="31"/>
      <c r="AP47" s="31"/>
      <c r="AQ47" s="31"/>
      <c r="AR47" s="32"/>
      <c r="BE47" s="31"/>
    </row>
    <row r="48" spans="1:57" s="2" customFormat="1" ht="6.95" customHeight="1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BE48" s="31"/>
    </row>
    <row r="49" spans="1:57" s="2" customFormat="1" ht="15.2" customHeight="1">
      <c r="A49" s="31"/>
      <c r="B49" s="32"/>
      <c r="C49" s="26" t="s">
        <v>29</v>
      </c>
      <c r="D49" s="31"/>
      <c r="E49" s="31"/>
      <c r="F49" s="31"/>
      <c r="G49" s="31"/>
      <c r="H49" s="31"/>
      <c r="I49" s="31"/>
      <c r="J49" s="31"/>
      <c r="K49" s="31"/>
      <c r="L49" s="4" t="str">
        <f>IF(E11="","",E11)</f>
        <v>SPÚ ČR Pobočka Rakovník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6" t="s">
        <v>35</v>
      </c>
      <c r="AJ49" s="31"/>
      <c r="AK49" s="31"/>
      <c r="AL49" s="31"/>
      <c r="AM49" s="210" t="str">
        <f>IF(E17="","",E17)</f>
        <v>NDCon s.r.o.</v>
      </c>
      <c r="AN49" s="211"/>
      <c r="AO49" s="211"/>
      <c r="AP49" s="211"/>
      <c r="AQ49" s="31"/>
      <c r="AR49" s="32"/>
      <c r="AS49" s="212" t="s">
        <v>55</v>
      </c>
      <c r="AT49" s="213"/>
      <c r="AU49" s="50"/>
      <c r="AV49" s="50"/>
      <c r="AW49" s="50"/>
      <c r="AX49" s="50"/>
      <c r="AY49" s="50"/>
      <c r="AZ49" s="50"/>
      <c r="BA49" s="50"/>
      <c r="BB49" s="50"/>
      <c r="BC49" s="50"/>
      <c r="BD49" s="51"/>
      <c r="BE49" s="31"/>
    </row>
    <row r="50" spans="1:57" s="2" customFormat="1" ht="15.2" customHeight="1">
      <c r="A50" s="31"/>
      <c r="B50" s="32"/>
      <c r="C50" s="26" t="s">
        <v>33</v>
      </c>
      <c r="D50" s="31"/>
      <c r="E50" s="31"/>
      <c r="F50" s="31"/>
      <c r="G50" s="31"/>
      <c r="H50" s="31"/>
      <c r="I50" s="31"/>
      <c r="J50" s="31"/>
      <c r="K50" s="31"/>
      <c r="L50" s="4" t="str">
        <f>IF(E14="Vyplň údaj","",E14)</f>
        <v/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6" t="s">
        <v>38</v>
      </c>
      <c r="AJ50" s="31"/>
      <c r="AK50" s="31"/>
      <c r="AL50" s="31"/>
      <c r="AM50" s="210" t="str">
        <f>IF(E20="","",E20)</f>
        <v>NDCon s.r.o.</v>
      </c>
      <c r="AN50" s="211"/>
      <c r="AO50" s="211"/>
      <c r="AP50" s="211"/>
      <c r="AQ50" s="31"/>
      <c r="AR50" s="32"/>
      <c r="AS50" s="214"/>
      <c r="AT50" s="215"/>
      <c r="AU50" s="52"/>
      <c r="AV50" s="52"/>
      <c r="AW50" s="52"/>
      <c r="AX50" s="52"/>
      <c r="AY50" s="52"/>
      <c r="AZ50" s="52"/>
      <c r="BA50" s="52"/>
      <c r="BB50" s="52"/>
      <c r="BC50" s="52"/>
      <c r="BD50" s="53"/>
      <c r="BE50" s="31"/>
    </row>
    <row r="51" spans="1:57" s="2" customFormat="1" ht="10.9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  <c r="AS51" s="214"/>
      <c r="AT51" s="215"/>
      <c r="AU51" s="52"/>
      <c r="AV51" s="52"/>
      <c r="AW51" s="52"/>
      <c r="AX51" s="52"/>
      <c r="AY51" s="52"/>
      <c r="AZ51" s="52"/>
      <c r="BA51" s="52"/>
      <c r="BB51" s="52"/>
      <c r="BC51" s="52"/>
      <c r="BD51" s="53"/>
      <c r="BE51" s="31"/>
    </row>
    <row r="52" spans="1:57" s="2" customFormat="1" ht="29.25" customHeight="1">
      <c r="A52" s="31"/>
      <c r="B52" s="32"/>
      <c r="C52" s="216" t="s">
        <v>56</v>
      </c>
      <c r="D52" s="217"/>
      <c r="E52" s="217"/>
      <c r="F52" s="217"/>
      <c r="G52" s="217"/>
      <c r="H52" s="54"/>
      <c r="I52" s="218" t="s">
        <v>57</v>
      </c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9" t="s">
        <v>58</v>
      </c>
      <c r="AH52" s="217"/>
      <c r="AI52" s="217"/>
      <c r="AJ52" s="217"/>
      <c r="AK52" s="217"/>
      <c r="AL52" s="217"/>
      <c r="AM52" s="217"/>
      <c r="AN52" s="218" t="s">
        <v>59</v>
      </c>
      <c r="AO52" s="217"/>
      <c r="AP52" s="217"/>
      <c r="AQ52" s="55" t="s">
        <v>60</v>
      </c>
      <c r="AR52" s="32"/>
      <c r="AS52" s="56" t="s">
        <v>61</v>
      </c>
      <c r="AT52" s="57" t="s">
        <v>62</v>
      </c>
      <c r="AU52" s="57" t="s">
        <v>63</v>
      </c>
      <c r="AV52" s="57" t="s">
        <v>64</v>
      </c>
      <c r="AW52" s="57" t="s">
        <v>65</v>
      </c>
      <c r="AX52" s="57" t="s">
        <v>66</v>
      </c>
      <c r="AY52" s="57" t="s">
        <v>67</v>
      </c>
      <c r="AZ52" s="57" t="s">
        <v>68</v>
      </c>
      <c r="BA52" s="57" t="s">
        <v>69</v>
      </c>
      <c r="BB52" s="57" t="s">
        <v>70</v>
      </c>
      <c r="BC52" s="57" t="s">
        <v>71</v>
      </c>
      <c r="BD52" s="58" t="s">
        <v>72</v>
      </c>
      <c r="BE52" s="31"/>
    </row>
    <row r="53" spans="1:57" s="2" customFormat="1" ht="10.9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59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1"/>
      <c r="BE53" s="31"/>
    </row>
    <row r="54" spans="2:90" s="6" customFormat="1" ht="32.45" customHeight="1">
      <c r="B54" s="62"/>
      <c r="C54" s="63" t="s">
        <v>73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223">
        <f>ROUND(SUM(AG55:AG57),2)</f>
        <v>0</v>
      </c>
      <c r="AH54" s="223"/>
      <c r="AI54" s="223"/>
      <c r="AJ54" s="223"/>
      <c r="AK54" s="223"/>
      <c r="AL54" s="223"/>
      <c r="AM54" s="223"/>
      <c r="AN54" s="224">
        <f>SUM(AG54,AT54)</f>
        <v>0</v>
      </c>
      <c r="AO54" s="224"/>
      <c r="AP54" s="224"/>
      <c r="AQ54" s="66" t="s">
        <v>3</v>
      </c>
      <c r="AR54" s="62"/>
      <c r="AS54" s="67">
        <f>ROUND(SUM(AS55:AS57),2)</f>
        <v>0</v>
      </c>
      <c r="AT54" s="68">
        <f>ROUND(SUM(AV54:AW54),2)</f>
        <v>0</v>
      </c>
      <c r="AU54" s="69">
        <f>ROUND(SUM(AU55:AU57),5)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ROUND(SUM(AZ55:AZ57),2)</f>
        <v>0</v>
      </c>
      <c r="BA54" s="68">
        <f>ROUND(SUM(BA55:BA57),2)</f>
        <v>0</v>
      </c>
      <c r="BB54" s="68">
        <f>ROUND(SUM(BB55:BB57),2)</f>
        <v>0</v>
      </c>
      <c r="BC54" s="68">
        <f>ROUND(SUM(BC55:BC57),2)</f>
        <v>0</v>
      </c>
      <c r="BD54" s="70">
        <f>ROUND(SUM(BD55:BD57),2)</f>
        <v>0</v>
      </c>
      <c r="BS54" s="71" t="s">
        <v>74</v>
      </c>
      <c r="BT54" s="71" t="s">
        <v>75</v>
      </c>
      <c r="BU54" s="72" t="s">
        <v>76</v>
      </c>
      <c r="BV54" s="71" t="s">
        <v>77</v>
      </c>
      <c r="BW54" s="71" t="s">
        <v>5</v>
      </c>
      <c r="BX54" s="71" t="s">
        <v>78</v>
      </c>
      <c r="CL54" s="71" t="s">
        <v>3</v>
      </c>
    </row>
    <row r="55" spans="1:91" s="7" customFormat="1" ht="24.75" customHeight="1">
      <c r="A55" s="73" t="s">
        <v>79</v>
      </c>
      <c r="B55" s="74"/>
      <c r="C55" s="75"/>
      <c r="D55" s="222" t="s">
        <v>80</v>
      </c>
      <c r="E55" s="222"/>
      <c r="F55" s="222"/>
      <c r="G55" s="222"/>
      <c r="H55" s="222"/>
      <c r="I55" s="76"/>
      <c r="J55" s="222" t="s">
        <v>81</v>
      </c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0">
        <f>'654-18_1-0 - Vedlejší a o...'!J30</f>
        <v>0</v>
      </c>
      <c r="AH55" s="221"/>
      <c r="AI55" s="221"/>
      <c r="AJ55" s="221"/>
      <c r="AK55" s="221"/>
      <c r="AL55" s="221"/>
      <c r="AM55" s="221"/>
      <c r="AN55" s="220">
        <f>SUM(AG55,AT55)</f>
        <v>0</v>
      </c>
      <c r="AO55" s="221"/>
      <c r="AP55" s="221"/>
      <c r="AQ55" s="77" t="s">
        <v>82</v>
      </c>
      <c r="AR55" s="74"/>
      <c r="AS55" s="78">
        <v>0</v>
      </c>
      <c r="AT55" s="79">
        <f>ROUND(SUM(AV55:AW55),2)</f>
        <v>0</v>
      </c>
      <c r="AU55" s="80">
        <f>'654-18_1-0 - Vedlejší a o...'!P84</f>
        <v>0</v>
      </c>
      <c r="AV55" s="79">
        <f>'654-18_1-0 - Vedlejší a o...'!J33</f>
        <v>0</v>
      </c>
      <c r="AW55" s="79">
        <f>'654-18_1-0 - Vedlejší a o...'!J34</f>
        <v>0</v>
      </c>
      <c r="AX55" s="79">
        <f>'654-18_1-0 - Vedlejší a o...'!J35</f>
        <v>0</v>
      </c>
      <c r="AY55" s="79">
        <f>'654-18_1-0 - Vedlejší a o...'!J36</f>
        <v>0</v>
      </c>
      <c r="AZ55" s="79">
        <f>'654-18_1-0 - Vedlejší a o...'!F33</f>
        <v>0</v>
      </c>
      <c r="BA55" s="79">
        <f>'654-18_1-0 - Vedlejší a o...'!F34</f>
        <v>0</v>
      </c>
      <c r="BB55" s="79">
        <f>'654-18_1-0 - Vedlejší a o...'!F35</f>
        <v>0</v>
      </c>
      <c r="BC55" s="79">
        <f>'654-18_1-0 - Vedlejší a o...'!F36</f>
        <v>0</v>
      </c>
      <c r="BD55" s="81">
        <f>'654-18_1-0 - Vedlejší a o...'!F37</f>
        <v>0</v>
      </c>
      <c r="BT55" s="82" t="s">
        <v>22</v>
      </c>
      <c r="BV55" s="82" t="s">
        <v>77</v>
      </c>
      <c r="BW55" s="82" t="s">
        <v>83</v>
      </c>
      <c r="BX55" s="82" t="s">
        <v>5</v>
      </c>
      <c r="CL55" s="82" t="s">
        <v>3</v>
      </c>
      <c r="CM55" s="82" t="s">
        <v>84</v>
      </c>
    </row>
    <row r="56" spans="1:91" s="7" customFormat="1" ht="24.75" customHeight="1">
      <c r="A56" s="73" t="s">
        <v>79</v>
      </c>
      <c r="B56" s="74"/>
      <c r="C56" s="75"/>
      <c r="D56" s="222" t="s">
        <v>85</v>
      </c>
      <c r="E56" s="222"/>
      <c r="F56" s="222"/>
      <c r="G56" s="222"/>
      <c r="H56" s="222"/>
      <c r="I56" s="76"/>
      <c r="J56" s="222" t="s">
        <v>86</v>
      </c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0">
        <f>'654-18_1-1 - SO 101 Polní...'!J30</f>
        <v>0</v>
      </c>
      <c r="AH56" s="221"/>
      <c r="AI56" s="221"/>
      <c r="AJ56" s="221"/>
      <c r="AK56" s="221"/>
      <c r="AL56" s="221"/>
      <c r="AM56" s="221"/>
      <c r="AN56" s="220">
        <f>SUM(AG56,AT56)</f>
        <v>0</v>
      </c>
      <c r="AO56" s="221"/>
      <c r="AP56" s="221"/>
      <c r="AQ56" s="77" t="s">
        <v>82</v>
      </c>
      <c r="AR56" s="74"/>
      <c r="AS56" s="78">
        <v>0</v>
      </c>
      <c r="AT56" s="79">
        <f>ROUND(SUM(AV56:AW56),2)</f>
        <v>0</v>
      </c>
      <c r="AU56" s="80">
        <f>'654-18_1-1 - SO 101 Polní...'!P86</f>
        <v>0</v>
      </c>
      <c r="AV56" s="79">
        <f>'654-18_1-1 - SO 101 Polní...'!J33</f>
        <v>0</v>
      </c>
      <c r="AW56" s="79">
        <f>'654-18_1-1 - SO 101 Polní...'!J34</f>
        <v>0</v>
      </c>
      <c r="AX56" s="79">
        <f>'654-18_1-1 - SO 101 Polní...'!J35</f>
        <v>0</v>
      </c>
      <c r="AY56" s="79">
        <f>'654-18_1-1 - SO 101 Polní...'!J36</f>
        <v>0</v>
      </c>
      <c r="AZ56" s="79">
        <f>'654-18_1-1 - SO 101 Polní...'!F33</f>
        <v>0</v>
      </c>
      <c r="BA56" s="79">
        <f>'654-18_1-1 - SO 101 Polní...'!F34</f>
        <v>0</v>
      </c>
      <c r="BB56" s="79">
        <f>'654-18_1-1 - SO 101 Polní...'!F35</f>
        <v>0</v>
      </c>
      <c r="BC56" s="79">
        <f>'654-18_1-1 - SO 101 Polní...'!F36</f>
        <v>0</v>
      </c>
      <c r="BD56" s="81">
        <f>'654-18_1-1 - SO 101 Polní...'!F37</f>
        <v>0</v>
      </c>
      <c r="BT56" s="82" t="s">
        <v>22</v>
      </c>
      <c r="BV56" s="82" t="s">
        <v>77</v>
      </c>
      <c r="BW56" s="82" t="s">
        <v>87</v>
      </c>
      <c r="BX56" s="82" t="s">
        <v>5</v>
      </c>
      <c r="CL56" s="82" t="s">
        <v>3</v>
      </c>
      <c r="CM56" s="82" t="s">
        <v>84</v>
      </c>
    </row>
    <row r="57" spans="1:91" s="7" customFormat="1" ht="24.75" customHeight="1">
      <c r="A57" s="73" t="s">
        <v>79</v>
      </c>
      <c r="B57" s="74"/>
      <c r="C57" s="75"/>
      <c r="D57" s="222" t="s">
        <v>88</v>
      </c>
      <c r="E57" s="222"/>
      <c r="F57" s="222"/>
      <c r="G57" s="222"/>
      <c r="H57" s="222"/>
      <c r="I57" s="76"/>
      <c r="J57" s="222" t="s">
        <v>89</v>
      </c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0">
        <f>'654-18_1-2 - SO 102 Polní...'!J30</f>
        <v>0</v>
      </c>
      <c r="AH57" s="221"/>
      <c r="AI57" s="221"/>
      <c r="AJ57" s="221"/>
      <c r="AK57" s="221"/>
      <c r="AL57" s="221"/>
      <c r="AM57" s="221"/>
      <c r="AN57" s="220">
        <f>SUM(AG57,AT57)</f>
        <v>0</v>
      </c>
      <c r="AO57" s="221"/>
      <c r="AP57" s="221"/>
      <c r="AQ57" s="77" t="s">
        <v>82</v>
      </c>
      <c r="AR57" s="74"/>
      <c r="AS57" s="83">
        <v>0</v>
      </c>
      <c r="AT57" s="84">
        <f>ROUND(SUM(AV57:AW57),2)</f>
        <v>0</v>
      </c>
      <c r="AU57" s="85">
        <f>'654-18_1-2 - SO 102 Polní...'!P87</f>
        <v>0</v>
      </c>
      <c r="AV57" s="84">
        <f>'654-18_1-2 - SO 102 Polní...'!J33</f>
        <v>0</v>
      </c>
      <c r="AW57" s="84">
        <f>'654-18_1-2 - SO 102 Polní...'!J34</f>
        <v>0</v>
      </c>
      <c r="AX57" s="84">
        <f>'654-18_1-2 - SO 102 Polní...'!J35</f>
        <v>0</v>
      </c>
      <c r="AY57" s="84">
        <f>'654-18_1-2 - SO 102 Polní...'!J36</f>
        <v>0</v>
      </c>
      <c r="AZ57" s="84">
        <f>'654-18_1-2 - SO 102 Polní...'!F33</f>
        <v>0</v>
      </c>
      <c r="BA57" s="84">
        <f>'654-18_1-2 - SO 102 Polní...'!F34</f>
        <v>0</v>
      </c>
      <c r="BB57" s="84">
        <f>'654-18_1-2 - SO 102 Polní...'!F35</f>
        <v>0</v>
      </c>
      <c r="BC57" s="84">
        <f>'654-18_1-2 - SO 102 Polní...'!F36</f>
        <v>0</v>
      </c>
      <c r="BD57" s="86">
        <f>'654-18_1-2 - SO 102 Polní...'!F37</f>
        <v>0</v>
      </c>
      <c r="BT57" s="82" t="s">
        <v>22</v>
      </c>
      <c r="BV57" s="82" t="s">
        <v>77</v>
      </c>
      <c r="BW57" s="82" t="s">
        <v>90</v>
      </c>
      <c r="BX57" s="82" t="s">
        <v>5</v>
      </c>
      <c r="CL57" s="82" t="s">
        <v>3</v>
      </c>
      <c r="CM57" s="82" t="s">
        <v>84</v>
      </c>
    </row>
    <row r="58" spans="1:57" s="2" customFormat="1" ht="30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2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s="2" customFormat="1" ht="6.95" customHeight="1">
      <c r="A59" s="31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32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</sheetData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654-18_1-0 - Vedlejší a o...'!C2" display="/"/>
    <hyperlink ref="A56" location="'654-18_1-1 - SO 101 Polní...'!C2" display="/"/>
    <hyperlink ref="A57" location="'654-18_1-2 - SO 102 Polní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5" t="s">
        <v>6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6" t="s">
        <v>83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s="1" customFormat="1" ht="24.95" customHeight="1">
      <c r="B4" s="19"/>
      <c r="D4" s="20" t="s">
        <v>91</v>
      </c>
      <c r="L4" s="19"/>
      <c r="M4" s="87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17</v>
      </c>
      <c r="L6" s="19"/>
    </row>
    <row r="7" spans="2:12" s="1" customFormat="1" ht="16.5" customHeight="1">
      <c r="B7" s="19"/>
      <c r="E7" s="226" t="str">
        <f>'Rekapitulace stavby'!K6</f>
        <v>Polní cesta C 3 v k.ú. Všesulov</v>
      </c>
      <c r="F7" s="227"/>
      <c r="G7" s="227"/>
      <c r="H7" s="227"/>
      <c r="L7" s="19"/>
    </row>
    <row r="8" spans="1:31" s="2" customFormat="1" ht="12" customHeight="1">
      <c r="A8" s="31"/>
      <c r="B8" s="32"/>
      <c r="C8" s="31"/>
      <c r="D8" s="26" t="s">
        <v>92</v>
      </c>
      <c r="E8" s="31"/>
      <c r="F8" s="31"/>
      <c r="G8" s="31"/>
      <c r="H8" s="31"/>
      <c r="I8" s="31"/>
      <c r="J8" s="31"/>
      <c r="K8" s="31"/>
      <c r="L8" s="8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07" t="s">
        <v>93</v>
      </c>
      <c r="F9" s="228"/>
      <c r="G9" s="228"/>
      <c r="H9" s="228"/>
      <c r="I9" s="31"/>
      <c r="J9" s="31"/>
      <c r="K9" s="31"/>
      <c r="L9" s="8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8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20</v>
      </c>
      <c r="E11" s="31"/>
      <c r="F11" s="24" t="s">
        <v>3</v>
      </c>
      <c r="G11" s="31"/>
      <c r="H11" s="31"/>
      <c r="I11" s="26" t="s">
        <v>21</v>
      </c>
      <c r="J11" s="24" t="s">
        <v>3</v>
      </c>
      <c r="K11" s="31"/>
      <c r="L11" s="8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23</v>
      </c>
      <c r="E12" s="31"/>
      <c r="F12" s="24" t="s">
        <v>24</v>
      </c>
      <c r="G12" s="31"/>
      <c r="H12" s="31"/>
      <c r="I12" s="26" t="s">
        <v>25</v>
      </c>
      <c r="J12" s="49" t="str">
        <f>'Rekapitulace stavby'!AN8</f>
        <v>20. 9. 2018</v>
      </c>
      <c r="K12" s="31"/>
      <c r="L12" s="8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8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29</v>
      </c>
      <c r="E14" s="31"/>
      <c r="F14" s="31"/>
      <c r="G14" s="31"/>
      <c r="H14" s="31"/>
      <c r="I14" s="26" t="s">
        <v>30</v>
      </c>
      <c r="J14" s="24" t="s">
        <v>3</v>
      </c>
      <c r="K14" s="31"/>
      <c r="L14" s="8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31</v>
      </c>
      <c r="F15" s="31"/>
      <c r="G15" s="31"/>
      <c r="H15" s="31"/>
      <c r="I15" s="26" t="s">
        <v>32</v>
      </c>
      <c r="J15" s="24" t="s">
        <v>3</v>
      </c>
      <c r="K15" s="31"/>
      <c r="L15" s="8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8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33</v>
      </c>
      <c r="E17" s="31"/>
      <c r="F17" s="31"/>
      <c r="G17" s="31"/>
      <c r="H17" s="31"/>
      <c r="I17" s="26" t="s">
        <v>30</v>
      </c>
      <c r="J17" s="27" t="str">
        <f>'Rekapitulace stavby'!AN13</f>
        <v>Vyplň údaj</v>
      </c>
      <c r="K17" s="31"/>
      <c r="L17" s="8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29" t="str">
        <f>'Rekapitulace stavby'!E14</f>
        <v>Vyplň údaj</v>
      </c>
      <c r="F18" s="191"/>
      <c r="G18" s="191"/>
      <c r="H18" s="191"/>
      <c r="I18" s="26" t="s">
        <v>32</v>
      </c>
      <c r="J18" s="27" t="str">
        <f>'Rekapitulace stavby'!AN14</f>
        <v>Vyplň údaj</v>
      </c>
      <c r="K18" s="31"/>
      <c r="L18" s="8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8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35</v>
      </c>
      <c r="E20" s="31"/>
      <c r="F20" s="31"/>
      <c r="G20" s="31"/>
      <c r="H20" s="31"/>
      <c r="I20" s="26" t="s">
        <v>30</v>
      </c>
      <c r="J20" s="24" t="s">
        <v>3</v>
      </c>
      <c r="K20" s="31"/>
      <c r="L20" s="8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36</v>
      </c>
      <c r="F21" s="31"/>
      <c r="G21" s="31"/>
      <c r="H21" s="31"/>
      <c r="I21" s="26" t="s">
        <v>32</v>
      </c>
      <c r="J21" s="24" t="s">
        <v>3</v>
      </c>
      <c r="K21" s="31"/>
      <c r="L21" s="8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8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38</v>
      </c>
      <c r="E23" s="31"/>
      <c r="F23" s="31"/>
      <c r="G23" s="31"/>
      <c r="H23" s="31"/>
      <c r="I23" s="26" t="s">
        <v>30</v>
      </c>
      <c r="J23" s="24" t="s">
        <v>3</v>
      </c>
      <c r="K23" s="31"/>
      <c r="L23" s="8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36</v>
      </c>
      <c r="F24" s="31"/>
      <c r="G24" s="31"/>
      <c r="H24" s="31"/>
      <c r="I24" s="26" t="s">
        <v>32</v>
      </c>
      <c r="J24" s="24" t="s">
        <v>3</v>
      </c>
      <c r="K24" s="31"/>
      <c r="L24" s="8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8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39</v>
      </c>
      <c r="E26" s="31"/>
      <c r="F26" s="31"/>
      <c r="G26" s="31"/>
      <c r="H26" s="31"/>
      <c r="I26" s="31"/>
      <c r="J26" s="31"/>
      <c r="K26" s="31"/>
      <c r="L26" s="8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89"/>
      <c r="B27" s="90"/>
      <c r="C27" s="89"/>
      <c r="D27" s="89"/>
      <c r="E27" s="196" t="s">
        <v>3</v>
      </c>
      <c r="F27" s="196"/>
      <c r="G27" s="196"/>
      <c r="H27" s="196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8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0"/>
      <c r="E29" s="60"/>
      <c r="F29" s="60"/>
      <c r="G29" s="60"/>
      <c r="H29" s="60"/>
      <c r="I29" s="60"/>
      <c r="J29" s="60"/>
      <c r="K29" s="60"/>
      <c r="L29" s="8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2" t="s">
        <v>41</v>
      </c>
      <c r="E30" s="31"/>
      <c r="F30" s="31"/>
      <c r="G30" s="31"/>
      <c r="H30" s="31"/>
      <c r="I30" s="31"/>
      <c r="J30" s="65">
        <f>ROUND(J84,2)</f>
        <v>0</v>
      </c>
      <c r="K30" s="31"/>
      <c r="L30" s="8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8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43</v>
      </c>
      <c r="G32" s="31"/>
      <c r="H32" s="31"/>
      <c r="I32" s="35" t="s">
        <v>42</v>
      </c>
      <c r="J32" s="35" t="s">
        <v>44</v>
      </c>
      <c r="K32" s="31"/>
      <c r="L32" s="8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3" t="s">
        <v>45</v>
      </c>
      <c r="E33" s="26" t="s">
        <v>46</v>
      </c>
      <c r="F33" s="94">
        <f>ROUND((SUM(BE84:BE114)),2)</f>
        <v>0</v>
      </c>
      <c r="G33" s="31"/>
      <c r="H33" s="31"/>
      <c r="I33" s="95">
        <v>0.21</v>
      </c>
      <c r="J33" s="94">
        <f>ROUND(((SUM(BE84:BE114))*I33),2)</f>
        <v>0</v>
      </c>
      <c r="K33" s="31"/>
      <c r="L33" s="8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47</v>
      </c>
      <c r="F34" s="94">
        <f>ROUND((SUM(BF84:BF114)),2)</f>
        <v>0</v>
      </c>
      <c r="G34" s="31"/>
      <c r="H34" s="31"/>
      <c r="I34" s="95">
        <v>0.15</v>
      </c>
      <c r="J34" s="94">
        <f>ROUND(((SUM(BF84:BF114))*I34),2)</f>
        <v>0</v>
      </c>
      <c r="K34" s="31"/>
      <c r="L34" s="8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48</v>
      </c>
      <c r="F35" s="94">
        <f>ROUND((SUM(BG84:BG114)),2)</f>
        <v>0</v>
      </c>
      <c r="G35" s="31"/>
      <c r="H35" s="31"/>
      <c r="I35" s="95">
        <v>0.21</v>
      </c>
      <c r="J35" s="94">
        <f>0</f>
        <v>0</v>
      </c>
      <c r="K35" s="31"/>
      <c r="L35" s="8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49</v>
      </c>
      <c r="F36" s="94">
        <f>ROUND((SUM(BH84:BH114)),2)</f>
        <v>0</v>
      </c>
      <c r="G36" s="31"/>
      <c r="H36" s="31"/>
      <c r="I36" s="95">
        <v>0.15</v>
      </c>
      <c r="J36" s="94">
        <f>0</f>
        <v>0</v>
      </c>
      <c r="K36" s="31"/>
      <c r="L36" s="8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50</v>
      </c>
      <c r="F37" s="94">
        <f>ROUND((SUM(BI84:BI114)),2)</f>
        <v>0</v>
      </c>
      <c r="G37" s="31"/>
      <c r="H37" s="31"/>
      <c r="I37" s="95">
        <v>0</v>
      </c>
      <c r="J37" s="94">
        <f>0</f>
        <v>0</v>
      </c>
      <c r="K37" s="31"/>
      <c r="L37" s="8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8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6"/>
      <c r="D39" s="97" t="s">
        <v>51</v>
      </c>
      <c r="E39" s="54"/>
      <c r="F39" s="54"/>
      <c r="G39" s="98" t="s">
        <v>52</v>
      </c>
      <c r="H39" s="99" t="s">
        <v>53</v>
      </c>
      <c r="I39" s="54"/>
      <c r="J39" s="100">
        <f>SUM(J30:J37)</f>
        <v>0</v>
      </c>
      <c r="K39" s="101"/>
      <c r="L39" s="8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8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8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0" t="s">
        <v>94</v>
      </c>
      <c r="D45" s="31"/>
      <c r="E45" s="31"/>
      <c r="F45" s="31"/>
      <c r="G45" s="31"/>
      <c r="H45" s="31"/>
      <c r="I45" s="31"/>
      <c r="J45" s="31"/>
      <c r="K45" s="31"/>
      <c r="L45" s="88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88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6" t="s">
        <v>17</v>
      </c>
      <c r="D47" s="31"/>
      <c r="E47" s="31"/>
      <c r="F47" s="31"/>
      <c r="G47" s="31"/>
      <c r="H47" s="31"/>
      <c r="I47" s="31"/>
      <c r="J47" s="31"/>
      <c r="K47" s="31"/>
      <c r="L47" s="88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1"/>
      <c r="D48" s="31"/>
      <c r="E48" s="226" t="str">
        <f>E7</f>
        <v>Polní cesta C 3 v k.ú. Všesulov</v>
      </c>
      <c r="F48" s="227"/>
      <c r="G48" s="227"/>
      <c r="H48" s="227"/>
      <c r="I48" s="31"/>
      <c r="J48" s="31"/>
      <c r="K48" s="31"/>
      <c r="L48" s="88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92</v>
      </c>
      <c r="D49" s="31"/>
      <c r="E49" s="31"/>
      <c r="F49" s="31"/>
      <c r="G49" s="31"/>
      <c r="H49" s="31"/>
      <c r="I49" s="31"/>
      <c r="J49" s="31"/>
      <c r="K49" s="31"/>
      <c r="L49" s="88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1"/>
      <c r="D50" s="31"/>
      <c r="E50" s="207" t="str">
        <f>E9</f>
        <v>654/18_1-0 - Vedlejší a ostatní rozpočtové náklady</v>
      </c>
      <c r="F50" s="228"/>
      <c r="G50" s="228"/>
      <c r="H50" s="228"/>
      <c r="I50" s="31"/>
      <c r="J50" s="31"/>
      <c r="K50" s="31"/>
      <c r="L50" s="88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88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6" t="s">
        <v>23</v>
      </c>
      <c r="D52" s="31"/>
      <c r="E52" s="31"/>
      <c r="F52" s="24" t="str">
        <f>F12</f>
        <v xml:space="preserve"> </v>
      </c>
      <c r="G52" s="31"/>
      <c r="H52" s="31"/>
      <c r="I52" s="26" t="s">
        <v>25</v>
      </c>
      <c r="J52" s="49" t="str">
        <f>IF(J12="","",J12)</f>
        <v>20. 9. 2018</v>
      </c>
      <c r="K52" s="31"/>
      <c r="L52" s="88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88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6" t="s">
        <v>29</v>
      </c>
      <c r="D54" s="31"/>
      <c r="E54" s="31"/>
      <c r="F54" s="24" t="str">
        <f>E15</f>
        <v>SPÚ ČR Pobočka Rakovník</v>
      </c>
      <c r="G54" s="31"/>
      <c r="H54" s="31"/>
      <c r="I54" s="26" t="s">
        <v>35</v>
      </c>
      <c r="J54" s="29" t="str">
        <f>E21</f>
        <v>NDCon s.r.o.</v>
      </c>
      <c r="K54" s="31"/>
      <c r="L54" s="88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2" customHeight="1">
      <c r="A55" s="31"/>
      <c r="B55" s="32"/>
      <c r="C55" s="26" t="s">
        <v>33</v>
      </c>
      <c r="D55" s="31"/>
      <c r="E55" s="31"/>
      <c r="F55" s="24" t="str">
        <f>IF(E18="","",E18)</f>
        <v>Vyplň údaj</v>
      </c>
      <c r="G55" s="31"/>
      <c r="H55" s="31"/>
      <c r="I55" s="26" t="s">
        <v>38</v>
      </c>
      <c r="J55" s="29" t="str">
        <f>E24</f>
        <v>NDCon s.r.o.</v>
      </c>
      <c r="K55" s="31"/>
      <c r="L55" s="88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88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02" t="s">
        <v>95</v>
      </c>
      <c r="D57" s="96"/>
      <c r="E57" s="96"/>
      <c r="F57" s="96"/>
      <c r="G57" s="96"/>
      <c r="H57" s="96"/>
      <c r="I57" s="96"/>
      <c r="J57" s="103" t="s">
        <v>96</v>
      </c>
      <c r="K57" s="96"/>
      <c r="L57" s="88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88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04" t="s">
        <v>73</v>
      </c>
      <c r="D59" s="31"/>
      <c r="E59" s="31"/>
      <c r="F59" s="31"/>
      <c r="G59" s="31"/>
      <c r="H59" s="31"/>
      <c r="I59" s="31"/>
      <c r="J59" s="65">
        <f>J84</f>
        <v>0</v>
      </c>
      <c r="K59" s="31"/>
      <c r="L59" s="88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6" t="s">
        <v>97</v>
      </c>
    </row>
    <row r="60" spans="2:12" s="9" customFormat="1" ht="24.95" customHeight="1">
      <c r="B60" s="105"/>
      <c r="D60" s="106" t="s">
        <v>98</v>
      </c>
      <c r="E60" s="107"/>
      <c r="F60" s="107"/>
      <c r="G60" s="107"/>
      <c r="H60" s="107"/>
      <c r="I60" s="107"/>
      <c r="J60" s="108">
        <f>J85</f>
        <v>0</v>
      </c>
      <c r="L60" s="105"/>
    </row>
    <row r="61" spans="2:12" s="10" customFormat="1" ht="19.9" customHeight="1">
      <c r="B61" s="109"/>
      <c r="D61" s="110" t="s">
        <v>99</v>
      </c>
      <c r="E61" s="111"/>
      <c r="F61" s="111"/>
      <c r="G61" s="111"/>
      <c r="H61" s="111"/>
      <c r="I61" s="111"/>
      <c r="J61" s="112">
        <f>J86</f>
        <v>0</v>
      </c>
      <c r="L61" s="109"/>
    </row>
    <row r="62" spans="2:12" s="10" customFormat="1" ht="19.9" customHeight="1">
      <c r="B62" s="109"/>
      <c r="D62" s="110" t="s">
        <v>100</v>
      </c>
      <c r="E62" s="111"/>
      <c r="F62" s="111"/>
      <c r="G62" s="111"/>
      <c r="H62" s="111"/>
      <c r="I62" s="111"/>
      <c r="J62" s="112">
        <f>J95</f>
        <v>0</v>
      </c>
      <c r="L62" s="109"/>
    </row>
    <row r="63" spans="2:12" s="10" customFormat="1" ht="19.9" customHeight="1">
      <c r="B63" s="109"/>
      <c r="D63" s="110" t="s">
        <v>101</v>
      </c>
      <c r="E63" s="111"/>
      <c r="F63" s="111"/>
      <c r="G63" s="111"/>
      <c r="H63" s="111"/>
      <c r="I63" s="111"/>
      <c r="J63" s="112">
        <f>J101</f>
        <v>0</v>
      </c>
      <c r="L63" s="109"/>
    </row>
    <row r="64" spans="2:12" s="10" customFormat="1" ht="19.9" customHeight="1">
      <c r="B64" s="109"/>
      <c r="D64" s="110" t="s">
        <v>102</v>
      </c>
      <c r="E64" s="111"/>
      <c r="F64" s="111"/>
      <c r="G64" s="111"/>
      <c r="H64" s="111"/>
      <c r="I64" s="111"/>
      <c r="J64" s="112">
        <f>J108</f>
        <v>0</v>
      </c>
      <c r="L64" s="109"/>
    </row>
    <row r="65" spans="1:31" s="2" customFormat="1" ht="21.75" customHeight="1">
      <c r="A65" s="31"/>
      <c r="B65" s="32"/>
      <c r="C65" s="31"/>
      <c r="D65" s="31"/>
      <c r="E65" s="31"/>
      <c r="F65" s="31"/>
      <c r="G65" s="31"/>
      <c r="H65" s="31"/>
      <c r="I65" s="31"/>
      <c r="J65" s="31"/>
      <c r="K65" s="31"/>
      <c r="L65" s="8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s="2" customFormat="1" ht="6.95" customHeight="1">
      <c r="A66" s="31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88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70" spans="1:31" s="2" customFormat="1" ht="6.95" customHeight="1">
      <c r="A70" s="31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88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24.95" customHeight="1">
      <c r="A71" s="31"/>
      <c r="B71" s="32"/>
      <c r="C71" s="20" t="s">
        <v>103</v>
      </c>
      <c r="D71" s="31"/>
      <c r="E71" s="31"/>
      <c r="F71" s="31"/>
      <c r="G71" s="31"/>
      <c r="H71" s="31"/>
      <c r="I71" s="31"/>
      <c r="J71" s="31"/>
      <c r="K71" s="31"/>
      <c r="L71" s="88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6.95" customHeight="1">
      <c r="A72" s="31"/>
      <c r="B72" s="32"/>
      <c r="C72" s="31"/>
      <c r="D72" s="31"/>
      <c r="E72" s="31"/>
      <c r="F72" s="31"/>
      <c r="G72" s="31"/>
      <c r="H72" s="31"/>
      <c r="I72" s="31"/>
      <c r="J72" s="31"/>
      <c r="K72" s="31"/>
      <c r="L72" s="88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2" customHeight="1">
      <c r="A73" s="31"/>
      <c r="B73" s="32"/>
      <c r="C73" s="26" t="s">
        <v>17</v>
      </c>
      <c r="D73" s="31"/>
      <c r="E73" s="31"/>
      <c r="F73" s="31"/>
      <c r="G73" s="31"/>
      <c r="H73" s="31"/>
      <c r="I73" s="31"/>
      <c r="J73" s="31"/>
      <c r="K73" s="31"/>
      <c r="L73" s="88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16.5" customHeight="1">
      <c r="A74" s="31"/>
      <c r="B74" s="32"/>
      <c r="C74" s="31"/>
      <c r="D74" s="31"/>
      <c r="E74" s="226" t="str">
        <f>E7</f>
        <v>Polní cesta C 3 v k.ú. Všesulov</v>
      </c>
      <c r="F74" s="227"/>
      <c r="G74" s="227"/>
      <c r="H74" s="227"/>
      <c r="I74" s="31"/>
      <c r="J74" s="31"/>
      <c r="K74" s="31"/>
      <c r="L74" s="88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12" customHeight="1">
      <c r="A75" s="31"/>
      <c r="B75" s="32"/>
      <c r="C75" s="26" t="s">
        <v>92</v>
      </c>
      <c r="D75" s="31"/>
      <c r="E75" s="31"/>
      <c r="F75" s="31"/>
      <c r="G75" s="31"/>
      <c r="H75" s="31"/>
      <c r="I75" s="31"/>
      <c r="J75" s="31"/>
      <c r="K75" s="31"/>
      <c r="L75" s="8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6.5" customHeight="1">
      <c r="A76" s="31"/>
      <c r="B76" s="32"/>
      <c r="C76" s="31"/>
      <c r="D76" s="31"/>
      <c r="E76" s="207" t="str">
        <f>E9</f>
        <v>654/18_1-0 - Vedlejší a ostatní rozpočtové náklady</v>
      </c>
      <c r="F76" s="228"/>
      <c r="G76" s="228"/>
      <c r="H76" s="228"/>
      <c r="I76" s="31"/>
      <c r="J76" s="31"/>
      <c r="K76" s="31"/>
      <c r="L76" s="8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6.95" customHeight="1">
      <c r="A77" s="31"/>
      <c r="B77" s="32"/>
      <c r="C77" s="31"/>
      <c r="D77" s="31"/>
      <c r="E77" s="31"/>
      <c r="F77" s="31"/>
      <c r="G77" s="31"/>
      <c r="H77" s="31"/>
      <c r="I77" s="31"/>
      <c r="J77" s="31"/>
      <c r="K77" s="31"/>
      <c r="L77" s="8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2" customHeight="1">
      <c r="A78" s="31"/>
      <c r="B78" s="32"/>
      <c r="C78" s="26" t="s">
        <v>23</v>
      </c>
      <c r="D78" s="31"/>
      <c r="E78" s="31"/>
      <c r="F78" s="24" t="str">
        <f>F12</f>
        <v xml:space="preserve"> </v>
      </c>
      <c r="G78" s="31"/>
      <c r="H78" s="31"/>
      <c r="I78" s="26" t="s">
        <v>25</v>
      </c>
      <c r="J78" s="49" t="str">
        <f>IF(J12="","",J12)</f>
        <v>20. 9. 2018</v>
      </c>
      <c r="K78" s="31"/>
      <c r="L78" s="88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6.95" customHeight="1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88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15.2" customHeight="1">
      <c r="A80" s="31"/>
      <c r="B80" s="32"/>
      <c r="C80" s="26" t="s">
        <v>29</v>
      </c>
      <c r="D80" s="31"/>
      <c r="E80" s="31"/>
      <c r="F80" s="24" t="str">
        <f>E15</f>
        <v>SPÚ ČR Pobočka Rakovník</v>
      </c>
      <c r="G80" s="31"/>
      <c r="H80" s="31"/>
      <c r="I80" s="26" t="s">
        <v>35</v>
      </c>
      <c r="J80" s="29" t="str">
        <f>E21</f>
        <v>NDCon s.r.o.</v>
      </c>
      <c r="K80" s="31"/>
      <c r="L80" s="8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15.2" customHeight="1">
      <c r="A81" s="31"/>
      <c r="B81" s="32"/>
      <c r="C81" s="26" t="s">
        <v>33</v>
      </c>
      <c r="D81" s="31"/>
      <c r="E81" s="31"/>
      <c r="F81" s="24" t="str">
        <f>IF(E18="","",E18)</f>
        <v>Vyplň údaj</v>
      </c>
      <c r="G81" s="31"/>
      <c r="H81" s="31"/>
      <c r="I81" s="26" t="s">
        <v>38</v>
      </c>
      <c r="J81" s="29" t="str">
        <f>E24</f>
        <v>NDCon s.r.o.</v>
      </c>
      <c r="K81" s="31"/>
      <c r="L81" s="8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10.35" customHeight="1">
      <c r="A82" s="31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8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1" customFormat="1" ht="29.25" customHeight="1">
      <c r="A83" s="113"/>
      <c r="B83" s="114"/>
      <c r="C83" s="115" t="s">
        <v>104</v>
      </c>
      <c r="D83" s="116" t="s">
        <v>60</v>
      </c>
      <c r="E83" s="116" t="s">
        <v>56</v>
      </c>
      <c r="F83" s="116" t="s">
        <v>57</v>
      </c>
      <c r="G83" s="116" t="s">
        <v>105</v>
      </c>
      <c r="H83" s="116" t="s">
        <v>106</v>
      </c>
      <c r="I83" s="116" t="s">
        <v>107</v>
      </c>
      <c r="J83" s="116" t="s">
        <v>96</v>
      </c>
      <c r="K83" s="117" t="s">
        <v>108</v>
      </c>
      <c r="L83" s="118"/>
      <c r="M83" s="56" t="s">
        <v>3</v>
      </c>
      <c r="N83" s="57" t="s">
        <v>45</v>
      </c>
      <c r="O83" s="57" t="s">
        <v>109</v>
      </c>
      <c r="P83" s="57" t="s">
        <v>110</v>
      </c>
      <c r="Q83" s="57" t="s">
        <v>111</v>
      </c>
      <c r="R83" s="57" t="s">
        <v>112</v>
      </c>
      <c r="S83" s="57" t="s">
        <v>113</v>
      </c>
      <c r="T83" s="58" t="s">
        <v>114</v>
      </c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</row>
    <row r="84" spans="1:63" s="2" customFormat="1" ht="22.9" customHeight="1">
      <c r="A84" s="31"/>
      <c r="B84" s="32"/>
      <c r="C84" s="63" t="s">
        <v>115</v>
      </c>
      <c r="D84" s="31"/>
      <c r="E84" s="31"/>
      <c r="F84" s="31"/>
      <c r="G84" s="31"/>
      <c r="H84" s="31"/>
      <c r="I84" s="31"/>
      <c r="J84" s="119">
        <f>BK84</f>
        <v>0</v>
      </c>
      <c r="K84" s="31"/>
      <c r="L84" s="32"/>
      <c r="M84" s="59"/>
      <c r="N84" s="50"/>
      <c r="O84" s="60"/>
      <c r="P84" s="120">
        <f>P85</f>
        <v>0</v>
      </c>
      <c r="Q84" s="60"/>
      <c r="R84" s="120">
        <f>R85</f>
        <v>0</v>
      </c>
      <c r="S84" s="60"/>
      <c r="T84" s="121">
        <f>T85</f>
        <v>0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T84" s="16" t="s">
        <v>74</v>
      </c>
      <c r="AU84" s="16" t="s">
        <v>97</v>
      </c>
      <c r="BK84" s="122">
        <f>BK85</f>
        <v>0</v>
      </c>
    </row>
    <row r="85" spans="2:63" s="12" customFormat="1" ht="25.9" customHeight="1">
      <c r="B85" s="123"/>
      <c r="D85" s="124" t="s">
        <v>74</v>
      </c>
      <c r="E85" s="125" t="s">
        <v>116</v>
      </c>
      <c r="F85" s="125" t="s">
        <v>117</v>
      </c>
      <c r="I85" s="126"/>
      <c r="J85" s="127">
        <f>BK85</f>
        <v>0</v>
      </c>
      <c r="L85" s="123"/>
      <c r="M85" s="128"/>
      <c r="N85" s="129"/>
      <c r="O85" s="129"/>
      <c r="P85" s="130">
        <f>P86+P95+P101+P108</f>
        <v>0</v>
      </c>
      <c r="Q85" s="129"/>
      <c r="R85" s="130">
        <f>R86+R95+R101+R108</f>
        <v>0</v>
      </c>
      <c r="S85" s="129"/>
      <c r="T85" s="131">
        <f>T86+T95+T101+T108</f>
        <v>0</v>
      </c>
      <c r="AR85" s="124" t="s">
        <v>118</v>
      </c>
      <c r="AT85" s="132" t="s">
        <v>74</v>
      </c>
      <c r="AU85" s="132" t="s">
        <v>75</v>
      </c>
      <c r="AY85" s="124" t="s">
        <v>119</v>
      </c>
      <c r="BK85" s="133">
        <f>BK86+BK95+BK101+BK108</f>
        <v>0</v>
      </c>
    </row>
    <row r="86" spans="2:63" s="12" customFormat="1" ht="22.9" customHeight="1">
      <c r="B86" s="123"/>
      <c r="D86" s="124" t="s">
        <v>74</v>
      </c>
      <c r="E86" s="134" t="s">
        <v>120</v>
      </c>
      <c r="F86" s="134" t="s">
        <v>121</v>
      </c>
      <c r="I86" s="126"/>
      <c r="J86" s="135">
        <f>BK86</f>
        <v>0</v>
      </c>
      <c r="L86" s="123"/>
      <c r="M86" s="128"/>
      <c r="N86" s="129"/>
      <c r="O86" s="129"/>
      <c r="P86" s="130">
        <f>SUM(P87:P94)</f>
        <v>0</v>
      </c>
      <c r="Q86" s="129"/>
      <c r="R86" s="130">
        <f>SUM(R87:R94)</f>
        <v>0</v>
      </c>
      <c r="S86" s="129"/>
      <c r="T86" s="131">
        <f>SUM(T87:T94)</f>
        <v>0</v>
      </c>
      <c r="AR86" s="124" t="s">
        <v>118</v>
      </c>
      <c r="AT86" s="132" t="s">
        <v>74</v>
      </c>
      <c r="AU86" s="132" t="s">
        <v>22</v>
      </c>
      <c r="AY86" s="124" t="s">
        <v>119</v>
      </c>
      <c r="BK86" s="133">
        <f>SUM(BK87:BK94)</f>
        <v>0</v>
      </c>
    </row>
    <row r="87" spans="1:65" s="2" customFormat="1" ht="16.5" customHeight="1">
      <c r="A87" s="31"/>
      <c r="B87" s="136"/>
      <c r="C87" s="137" t="s">
        <v>22</v>
      </c>
      <c r="D87" s="137" t="s">
        <v>122</v>
      </c>
      <c r="E87" s="138" t="s">
        <v>123</v>
      </c>
      <c r="F87" s="139" t="s">
        <v>124</v>
      </c>
      <c r="G87" s="140" t="s">
        <v>125</v>
      </c>
      <c r="H87" s="141">
        <v>1</v>
      </c>
      <c r="I87" s="142"/>
      <c r="J87" s="143">
        <f>ROUND(I87*H87,2)</f>
        <v>0</v>
      </c>
      <c r="K87" s="139" t="s">
        <v>126</v>
      </c>
      <c r="L87" s="32"/>
      <c r="M87" s="144" t="s">
        <v>3</v>
      </c>
      <c r="N87" s="145" t="s">
        <v>46</v>
      </c>
      <c r="O87" s="52"/>
      <c r="P87" s="146">
        <f>O87*H87</f>
        <v>0</v>
      </c>
      <c r="Q87" s="146">
        <v>0</v>
      </c>
      <c r="R87" s="146">
        <f>Q87*H87</f>
        <v>0</v>
      </c>
      <c r="S87" s="146">
        <v>0</v>
      </c>
      <c r="T87" s="147">
        <f>S87*H87</f>
        <v>0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R87" s="148" t="s">
        <v>127</v>
      </c>
      <c r="AT87" s="148" t="s">
        <v>122</v>
      </c>
      <c r="AU87" s="148" t="s">
        <v>84</v>
      </c>
      <c r="AY87" s="16" t="s">
        <v>119</v>
      </c>
      <c r="BE87" s="149">
        <f>IF(N87="základní",J87,0)</f>
        <v>0</v>
      </c>
      <c r="BF87" s="149">
        <f>IF(N87="snížená",J87,0)</f>
        <v>0</v>
      </c>
      <c r="BG87" s="149">
        <f>IF(N87="zákl. přenesená",J87,0)</f>
        <v>0</v>
      </c>
      <c r="BH87" s="149">
        <f>IF(N87="sníž. přenesená",J87,0)</f>
        <v>0</v>
      </c>
      <c r="BI87" s="149">
        <f>IF(N87="nulová",J87,0)</f>
        <v>0</v>
      </c>
      <c r="BJ87" s="16" t="s">
        <v>22</v>
      </c>
      <c r="BK87" s="149">
        <f>ROUND(I87*H87,2)</f>
        <v>0</v>
      </c>
      <c r="BL87" s="16" t="s">
        <v>127</v>
      </c>
      <c r="BM87" s="148" t="s">
        <v>128</v>
      </c>
    </row>
    <row r="88" spans="1:47" s="2" customFormat="1" ht="11.25">
      <c r="A88" s="31"/>
      <c r="B88" s="32"/>
      <c r="C88" s="31"/>
      <c r="D88" s="150" t="s">
        <v>129</v>
      </c>
      <c r="E88" s="31"/>
      <c r="F88" s="151" t="s">
        <v>124</v>
      </c>
      <c r="G88" s="31"/>
      <c r="H88" s="31"/>
      <c r="I88" s="152"/>
      <c r="J88" s="31"/>
      <c r="K88" s="31"/>
      <c r="L88" s="32"/>
      <c r="M88" s="153"/>
      <c r="N88" s="154"/>
      <c r="O88" s="52"/>
      <c r="P88" s="52"/>
      <c r="Q88" s="52"/>
      <c r="R88" s="52"/>
      <c r="S88" s="52"/>
      <c r="T88" s="53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T88" s="16" t="s">
        <v>129</v>
      </c>
      <c r="AU88" s="16" t="s">
        <v>84</v>
      </c>
    </row>
    <row r="89" spans="1:47" s="2" customFormat="1" ht="19.5">
      <c r="A89" s="31"/>
      <c r="B89" s="32"/>
      <c r="C89" s="31"/>
      <c r="D89" s="150" t="s">
        <v>130</v>
      </c>
      <c r="E89" s="31"/>
      <c r="F89" s="155" t="s">
        <v>131</v>
      </c>
      <c r="G89" s="31"/>
      <c r="H89" s="31"/>
      <c r="I89" s="152"/>
      <c r="J89" s="31"/>
      <c r="K89" s="31"/>
      <c r="L89" s="32"/>
      <c r="M89" s="153"/>
      <c r="N89" s="154"/>
      <c r="O89" s="52"/>
      <c r="P89" s="52"/>
      <c r="Q89" s="52"/>
      <c r="R89" s="52"/>
      <c r="S89" s="52"/>
      <c r="T89" s="53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T89" s="16" t="s">
        <v>130</v>
      </c>
      <c r="AU89" s="16" t="s">
        <v>84</v>
      </c>
    </row>
    <row r="90" spans="1:65" s="2" customFormat="1" ht="16.5" customHeight="1">
      <c r="A90" s="31"/>
      <c r="B90" s="136"/>
      <c r="C90" s="137" t="s">
        <v>84</v>
      </c>
      <c r="D90" s="137" t="s">
        <v>122</v>
      </c>
      <c r="E90" s="138" t="s">
        <v>132</v>
      </c>
      <c r="F90" s="139" t="s">
        <v>133</v>
      </c>
      <c r="G90" s="140" t="s">
        <v>125</v>
      </c>
      <c r="H90" s="141">
        <v>1</v>
      </c>
      <c r="I90" s="142"/>
      <c r="J90" s="143">
        <f>ROUND(I90*H90,2)</f>
        <v>0</v>
      </c>
      <c r="K90" s="139" t="s">
        <v>126</v>
      </c>
      <c r="L90" s="32"/>
      <c r="M90" s="144" t="s">
        <v>3</v>
      </c>
      <c r="N90" s="145" t="s">
        <v>46</v>
      </c>
      <c r="O90" s="52"/>
      <c r="P90" s="146">
        <f>O90*H90</f>
        <v>0</v>
      </c>
      <c r="Q90" s="146">
        <v>0</v>
      </c>
      <c r="R90" s="146">
        <f>Q90*H90</f>
        <v>0</v>
      </c>
      <c r="S90" s="146">
        <v>0</v>
      </c>
      <c r="T90" s="147">
        <f>S90*H90</f>
        <v>0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48" t="s">
        <v>127</v>
      </c>
      <c r="AT90" s="148" t="s">
        <v>122</v>
      </c>
      <c r="AU90" s="148" t="s">
        <v>84</v>
      </c>
      <c r="AY90" s="16" t="s">
        <v>119</v>
      </c>
      <c r="BE90" s="149">
        <f>IF(N90="základní",J90,0)</f>
        <v>0</v>
      </c>
      <c r="BF90" s="149">
        <f>IF(N90="snížená",J90,0)</f>
        <v>0</v>
      </c>
      <c r="BG90" s="149">
        <f>IF(N90="zákl. přenesená",J90,0)</f>
        <v>0</v>
      </c>
      <c r="BH90" s="149">
        <f>IF(N90="sníž. přenesená",J90,0)</f>
        <v>0</v>
      </c>
      <c r="BI90" s="149">
        <f>IF(N90="nulová",J90,0)</f>
        <v>0</v>
      </c>
      <c r="BJ90" s="16" t="s">
        <v>22</v>
      </c>
      <c r="BK90" s="149">
        <f>ROUND(I90*H90,2)</f>
        <v>0</v>
      </c>
      <c r="BL90" s="16" t="s">
        <v>127</v>
      </c>
      <c r="BM90" s="148" t="s">
        <v>134</v>
      </c>
    </row>
    <row r="91" spans="1:47" s="2" customFormat="1" ht="11.25">
      <c r="A91" s="31"/>
      <c r="B91" s="32"/>
      <c r="C91" s="31"/>
      <c r="D91" s="150" t="s">
        <v>129</v>
      </c>
      <c r="E91" s="31"/>
      <c r="F91" s="151" t="s">
        <v>133</v>
      </c>
      <c r="G91" s="31"/>
      <c r="H91" s="31"/>
      <c r="I91" s="152"/>
      <c r="J91" s="31"/>
      <c r="K91" s="31"/>
      <c r="L91" s="32"/>
      <c r="M91" s="153"/>
      <c r="N91" s="154"/>
      <c r="O91" s="52"/>
      <c r="P91" s="52"/>
      <c r="Q91" s="52"/>
      <c r="R91" s="52"/>
      <c r="S91" s="52"/>
      <c r="T91" s="53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T91" s="16" t="s">
        <v>129</v>
      </c>
      <c r="AU91" s="16" t="s">
        <v>84</v>
      </c>
    </row>
    <row r="92" spans="1:47" s="2" customFormat="1" ht="19.5">
      <c r="A92" s="31"/>
      <c r="B92" s="32"/>
      <c r="C92" s="31"/>
      <c r="D92" s="150" t="s">
        <v>130</v>
      </c>
      <c r="E92" s="31"/>
      <c r="F92" s="155" t="s">
        <v>135</v>
      </c>
      <c r="G92" s="31"/>
      <c r="H92" s="31"/>
      <c r="I92" s="152"/>
      <c r="J92" s="31"/>
      <c r="K92" s="31"/>
      <c r="L92" s="32"/>
      <c r="M92" s="153"/>
      <c r="N92" s="154"/>
      <c r="O92" s="52"/>
      <c r="P92" s="52"/>
      <c r="Q92" s="52"/>
      <c r="R92" s="52"/>
      <c r="S92" s="52"/>
      <c r="T92" s="53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T92" s="16" t="s">
        <v>130</v>
      </c>
      <c r="AU92" s="16" t="s">
        <v>84</v>
      </c>
    </row>
    <row r="93" spans="1:65" s="2" customFormat="1" ht="16.5" customHeight="1">
      <c r="A93" s="31"/>
      <c r="B93" s="136"/>
      <c r="C93" s="137" t="s">
        <v>136</v>
      </c>
      <c r="D93" s="137" t="s">
        <v>122</v>
      </c>
      <c r="E93" s="138" t="s">
        <v>137</v>
      </c>
      <c r="F93" s="139" t="s">
        <v>138</v>
      </c>
      <c r="G93" s="140" t="s">
        <v>125</v>
      </c>
      <c r="H93" s="141">
        <v>1</v>
      </c>
      <c r="I93" s="142"/>
      <c r="J93" s="143">
        <f>ROUND(I93*H93,2)</f>
        <v>0</v>
      </c>
      <c r="K93" s="139" t="s">
        <v>126</v>
      </c>
      <c r="L93" s="32"/>
      <c r="M93" s="144" t="s">
        <v>3</v>
      </c>
      <c r="N93" s="145" t="s">
        <v>46</v>
      </c>
      <c r="O93" s="52"/>
      <c r="P93" s="146">
        <f>O93*H93</f>
        <v>0</v>
      </c>
      <c r="Q93" s="146">
        <v>0</v>
      </c>
      <c r="R93" s="146">
        <f>Q93*H93</f>
        <v>0</v>
      </c>
      <c r="S93" s="146">
        <v>0</v>
      </c>
      <c r="T93" s="147">
        <f>S93*H93</f>
        <v>0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R93" s="148" t="s">
        <v>127</v>
      </c>
      <c r="AT93" s="148" t="s">
        <v>122</v>
      </c>
      <c r="AU93" s="148" t="s">
        <v>84</v>
      </c>
      <c r="AY93" s="16" t="s">
        <v>119</v>
      </c>
      <c r="BE93" s="149">
        <f>IF(N93="základní",J93,0)</f>
        <v>0</v>
      </c>
      <c r="BF93" s="149">
        <f>IF(N93="snížená",J93,0)</f>
        <v>0</v>
      </c>
      <c r="BG93" s="149">
        <f>IF(N93="zákl. přenesená",J93,0)</f>
        <v>0</v>
      </c>
      <c r="BH93" s="149">
        <f>IF(N93="sníž. přenesená",J93,0)</f>
        <v>0</v>
      </c>
      <c r="BI93" s="149">
        <f>IF(N93="nulová",J93,0)</f>
        <v>0</v>
      </c>
      <c r="BJ93" s="16" t="s">
        <v>22</v>
      </c>
      <c r="BK93" s="149">
        <f>ROUND(I93*H93,2)</f>
        <v>0</v>
      </c>
      <c r="BL93" s="16" t="s">
        <v>127</v>
      </c>
      <c r="BM93" s="148" t="s">
        <v>139</v>
      </c>
    </row>
    <row r="94" spans="1:47" s="2" customFormat="1" ht="11.25">
      <c r="A94" s="31"/>
      <c r="B94" s="32"/>
      <c r="C94" s="31"/>
      <c r="D94" s="150" t="s">
        <v>129</v>
      </c>
      <c r="E94" s="31"/>
      <c r="F94" s="151" t="s">
        <v>138</v>
      </c>
      <c r="G94" s="31"/>
      <c r="H94" s="31"/>
      <c r="I94" s="152"/>
      <c r="J94" s="31"/>
      <c r="K94" s="31"/>
      <c r="L94" s="32"/>
      <c r="M94" s="153"/>
      <c r="N94" s="154"/>
      <c r="O94" s="52"/>
      <c r="P94" s="52"/>
      <c r="Q94" s="52"/>
      <c r="R94" s="52"/>
      <c r="S94" s="52"/>
      <c r="T94" s="53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T94" s="16" t="s">
        <v>129</v>
      </c>
      <c r="AU94" s="16" t="s">
        <v>84</v>
      </c>
    </row>
    <row r="95" spans="2:63" s="12" customFormat="1" ht="22.9" customHeight="1">
      <c r="B95" s="123"/>
      <c r="D95" s="124" t="s">
        <v>74</v>
      </c>
      <c r="E95" s="134" t="s">
        <v>140</v>
      </c>
      <c r="F95" s="134" t="s">
        <v>141</v>
      </c>
      <c r="I95" s="126"/>
      <c r="J95" s="135">
        <f>BK95</f>
        <v>0</v>
      </c>
      <c r="L95" s="123"/>
      <c r="M95" s="128"/>
      <c r="N95" s="129"/>
      <c r="O95" s="129"/>
      <c r="P95" s="130">
        <f>SUM(P96:P100)</f>
        <v>0</v>
      </c>
      <c r="Q95" s="129"/>
      <c r="R95" s="130">
        <f>SUM(R96:R100)</f>
        <v>0</v>
      </c>
      <c r="S95" s="129"/>
      <c r="T95" s="131">
        <f>SUM(T96:T100)</f>
        <v>0</v>
      </c>
      <c r="AR95" s="124" t="s">
        <v>118</v>
      </c>
      <c r="AT95" s="132" t="s">
        <v>74</v>
      </c>
      <c r="AU95" s="132" t="s">
        <v>22</v>
      </c>
      <c r="AY95" s="124" t="s">
        <v>119</v>
      </c>
      <c r="BK95" s="133">
        <f>SUM(BK96:BK100)</f>
        <v>0</v>
      </c>
    </row>
    <row r="96" spans="1:65" s="2" customFormat="1" ht="16.5" customHeight="1">
      <c r="A96" s="31"/>
      <c r="B96" s="136"/>
      <c r="C96" s="137" t="s">
        <v>142</v>
      </c>
      <c r="D96" s="137" t="s">
        <v>122</v>
      </c>
      <c r="E96" s="138" t="s">
        <v>143</v>
      </c>
      <c r="F96" s="139" t="s">
        <v>141</v>
      </c>
      <c r="G96" s="140" t="s">
        <v>125</v>
      </c>
      <c r="H96" s="141">
        <v>1</v>
      </c>
      <c r="I96" s="142"/>
      <c r="J96" s="143">
        <f>ROUND(I96*H96,2)</f>
        <v>0</v>
      </c>
      <c r="K96" s="139" t="s">
        <v>126</v>
      </c>
      <c r="L96" s="32"/>
      <c r="M96" s="144" t="s">
        <v>3</v>
      </c>
      <c r="N96" s="145" t="s">
        <v>46</v>
      </c>
      <c r="O96" s="52"/>
      <c r="P96" s="146">
        <f>O96*H96</f>
        <v>0</v>
      </c>
      <c r="Q96" s="146">
        <v>0</v>
      </c>
      <c r="R96" s="146">
        <f>Q96*H96</f>
        <v>0</v>
      </c>
      <c r="S96" s="146">
        <v>0</v>
      </c>
      <c r="T96" s="147">
        <f>S96*H96</f>
        <v>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48" t="s">
        <v>127</v>
      </c>
      <c r="AT96" s="148" t="s">
        <v>122</v>
      </c>
      <c r="AU96" s="148" t="s">
        <v>84</v>
      </c>
      <c r="AY96" s="16" t="s">
        <v>119</v>
      </c>
      <c r="BE96" s="149">
        <f>IF(N96="základní",J96,0)</f>
        <v>0</v>
      </c>
      <c r="BF96" s="149">
        <f>IF(N96="snížená",J96,0)</f>
        <v>0</v>
      </c>
      <c r="BG96" s="149">
        <f>IF(N96="zákl. přenesená",J96,0)</f>
        <v>0</v>
      </c>
      <c r="BH96" s="149">
        <f>IF(N96="sníž. přenesená",J96,0)</f>
        <v>0</v>
      </c>
      <c r="BI96" s="149">
        <f>IF(N96="nulová",J96,0)</f>
        <v>0</v>
      </c>
      <c r="BJ96" s="16" t="s">
        <v>22</v>
      </c>
      <c r="BK96" s="149">
        <f>ROUND(I96*H96,2)</f>
        <v>0</v>
      </c>
      <c r="BL96" s="16" t="s">
        <v>127</v>
      </c>
      <c r="BM96" s="148" t="s">
        <v>144</v>
      </c>
    </row>
    <row r="97" spans="1:47" s="2" customFormat="1" ht="11.25">
      <c r="A97" s="31"/>
      <c r="B97" s="32"/>
      <c r="C97" s="31"/>
      <c r="D97" s="150" t="s">
        <v>129</v>
      </c>
      <c r="E97" s="31"/>
      <c r="F97" s="151" t="s">
        <v>141</v>
      </c>
      <c r="G97" s="31"/>
      <c r="H97" s="31"/>
      <c r="I97" s="152"/>
      <c r="J97" s="31"/>
      <c r="K97" s="31"/>
      <c r="L97" s="32"/>
      <c r="M97" s="153"/>
      <c r="N97" s="154"/>
      <c r="O97" s="52"/>
      <c r="P97" s="52"/>
      <c r="Q97" s="52"/>
      <c r="R97" s="52"/>
      <c r="S97" s="52"/>
      <c r="T97" s="53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T97" s="16" t="s">
        <v>129</v>
      </c>
      <c r="AU97" s="16" t="s">
        <v>84</v>
      </c>
    </row>
    <row r="98" spans="1:65" s="2" customFormat="1" ht="16.5" customHeight="1">
      <c r="A98" s="31"/>
      <c r="B98" s="136"/>
      <c r="C98" s="137" t="s">
        <v>118</v>
      </c>
      <c r="D98" s="137" t="s">
        <v>122</v>
      </c>
      <c r="E98" s="138" t="s">
        <v>145</v>
      </c>
      <c r="F98" s="139" t="s">
        <v>146</v>
      </c>
      <c r="G98" s="140" t="s">
        <v>125</v>
      </c>
      <c r="H98" s="141">
        <v>1</v>
      </c>
      <c r="I98" s="142"/>
      <c r="J98" s="143">
        <f>ROUND(I98*H98,2)</f>
        <v>0</v>
      </c>
      <c r="K98" s="139" t="s">
        <v>3</v>
      </c>
      <c r="L98" s="32"/>
      <c r="M98" s="144" t="s">
        <v>3</v>
      </c>
      <c r="N98" s="145" t="s">
        <v>46</v>
      </c>
      <c r="O98" s="52"/>
      <c r="P98" s="146">
        <f>O98*H98</f>
        <v>0</v>
      </c>
      <c r="Q98" s="146">
        <v>0</v>
      </c>
      <c r="R98" s="146">
        <f>Q98*H98</f>
        <v>0</v>
      </c>
      <c r="S98" s="146">
        <v>0</v>
      </c>
      <c r="T98" s="147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48" t="s">
        <v>127</v>
      </c>
      <c r="AT98" s="148" t="s">
        <v>122</v>
      </c>
      <c r="AU98" s="148" t="s">
        <v>84</v>
      </c>
      <c r="AY98" s="16" t="s">
        <v>119</v>
      </c>
      <c r="BE98" s="149">
        <f>IF(N98="základní",J98,0)</f>
        <v>0</v>
      </c>
      <c r="BF98" s="149">
        <f>IF(N98="snížená",J98,0)</f>
        <v>0</v>
      </c>
      <c r="BG98" s="149">
        <f>IF(N98="zákl. přenesená",J98,0)</f>
        <v>0</v>
      </c>
      <c r="BH98" s="149">
        <f>IF(N98="sníž. přenesená",J98,0)</f>
        <v>0</v>
      </c>
      <c r="BI98" s="149">
        <f>IF(N98="nulová",J98,0)</f>
        <v>0</v>
      </c>
      <c r="BJ98" s="16" t="s">
        <v>22</v>
      </c>
      <c r="BK98" s="149">
        <f>ROUND(I98*H98,2)</f>
        <v>0</v>
      </c>
      <c r="BL98" s="16" t="s">
        <v>127</v>
      </c>
      <c r="BM98" s="148" t="s">
        <v>147</v>
      </c>
    </row>
    <row r="99" spans="1:47" s="2" customFormat="1" ht="11.25">
      <c r="A99" s="31"/>
      <c r="B99" s="32"/>
      <c r="C99" s="31"/>
      <c r="D99" s="150" t="s">
        <v>129</v>
      </c>
      <c r="E99" s="31"/>
      <c r="F99" s="151" t="s">
        <v>148</v>
      </c>
      <c r="G99" s="31"/>
      <c r="H99" s="31"/>
      <c r="I99" s="152"/>
      <c r="J99" s="31"/>
      <c r="K99" s="31"/>
      <c r="L99" s="32"/>
      <c r="M99" s="153"/>
      <c r="N99" s="154"/>
      <c r="O99" s="52"/>
      <c r="P99" s="52"/>
      <c r="Q99" s="52"/>
      <c r="R99" s="52"/>
      <c r="S99" s="52"/>
      <c r="T99" s="53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T99" s="16" t="s">
        <v>129</v>
      </c>
      <c r="AU99" s="16" t="s">
        <v>84</v>
      </c>
    </row>
    <row r="100" spans="1:47" s="2" customFormat="1" ht="19.5">
      <c r="A100" s="31"/>
      <c r="B100" s="32"/>
      <c r="C100" s="31"/>
      <c r="D100" s="150" t="s">
        <v>130</v>
      </c>
      <c r="E100" s="31"/>
      <c r="F100" s="155" t="s">
        <v>149</v>
      </c>
      <c r="G100" s="31"/>
      <c r="H100" s="31"/>
      <c r="I100" s="152"/>
      <c r="J100" s="31"/>
      <c r="K100" s="31"/>
      <c r="L100" s="32"/>
      <c r="M100" s="153"/>
      <c r="N100" s="154"/>
      <c r="O100" s="52"/>
      <c r="P100" s="52"/>
      <c r="Q100" s="52"/>
      <c r="R100" s="52"/>
      <c r="S100" s="52"/>
      <c r="T100" s="53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T100" s="16" t="s">
        <v>130</v>
      </c>
      <c r="AU100" s="16" t="s">
        <v>84</v>
      </c>
    </row>
    <row r="101" spans="2:63" s="12" customFormat="1" ht="22.9" customHeight="1">
      <c r="B101" s="123"/>
      <c r="D101" s="124" t="s">
        <v>74</v>
      </c>
      <c r="E101" s="134" t="s">
        <v>150</v>
      </c>
      <c r="F101" s="134" t="s">
        <v>151</v>
      </c>
      <c r="I101" s="126"/>
      <c r="J101" s="135">
        <f>BK101</f>
        <v>0</v>
      </c>
      <c r="L101" s="123"/>
      <c r="M101" s="128"/>
      <c r="N101" s="129"/>
      <c r="O101" s="129"/>
      <c r="P101" s="130">
        <f>SUM(P102:P107)</f>
        <v>0</v>
      </c>
      <c r="Q101" s="129"/>
      <c r="R101" s="130">
        <f>SUM(R102:R107)</f>
        <v>0</v>
      </c>
      <c r="S101" s="129"/>
      <c r="T101" s="131">
        <f>SUM(T102:T107)</f>
        <v>0</v>
      </c>
      <c r="AR101" s="124" t="s">
        <v>118</v>
      </c>
      <c r="AT101" s="132" t="s">
        <v>74</v>
      </c>
      <c r="AU101" s="132" t="s">
        <v>22</v>
      </c>
      <c r="AY101" s="124" t="s">
        <v>119</v>
      </c>
      <c r="BK101" s="133">
        <f>SUM(BK102:BK107)</f>
        <v>0</v>
      </c>
    </row>
    <row r="102" spans="1:65" s="2" customFormat="1" ht="16.5" customHeight="1">
      <c r="A102" s="31"/>
      <c r="B102" s="136"/>
      <c r="C102" s="137" t="s">
        <v>152</v>
      </c>
      <c r="D102" s="137" t="s">
        <v>122</v>
      </c>
      <c r="E102" s="138" t="s">
        <v>153</v>
      </c>
      <c r="F102" s="139" t="s">
        <v>154</v>
      </c>
      <c r="G102" s="140" t="s">
        <v>125</v>
      </c>
      <c r="H102" s="141">
        <v>1</v>
      </c>
      <c r="I102" s="142"/>
      <c r="J102" s="143">
        <f>ROUND(I102*H102,2)</f>
        <v>0</v>
      </c>
      <c r="K102" s="139" t="s">
        <v>126</v>
      </c>
      <c r="L102" s="32"/>
      <c r="M102" s="144" t="s">
        <v>3</v>
      </c>
      <c r="N102" s="145" t="s">
        <v>46</v>
      </c>
      <c r="O102" s="52"/>
      <c r="P102" s="146">
        <f>O102*H102</f>
        <v>0</v>
      </c>
      <c r="Q102" s="146">
        <v>0</v>
      </c>
      <c r="R102" s="146">
        <f>Q102*H102</f>
        <v>0</v>
      </c>
      <c r="S102" s="146">
        <v>0</v>
      </c>
      <c r="T102" s="147">
        <f>S102*H102</f>
        <v>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R102" s="148" t="s">
        <v>127</v>
      </c>
      <c r="AT102" s="148" t="s">
        <v>122</v>
      </c>
      <c r="AU102" s="148" t="s">
        <v>84</v>
      </c>
      <c r="AY102" s="16" t="s">
        <v>119</v>
      </c>
      <c r="BE102" s="149">
        <f>IF(N102="základní",J102,0)</f>
        <v>0</v>
      </c>
      <c r="BF102" s="149">
        <f>IF(N102="snížená",J102,0)</f>
        <v>0</v>
      </c>
      <c r="BG102" s="149">
        <f>IF(N102="zákl. přenesená",J102,0)</f>
        <v>0</v>
      </c>
      <c r="BH102" s="149">
        <f>IF(N102="sníž. přenesená",J102,0)</f>
        <v>0</v>
      </c>
      <c r="BI102" s="149">
        <f>IF(N102="nulová",J102,0)</f>
        <v>0</v>
      </c>
      <c r="BJ102" s="16" t="s">
        <v>22</v>
      </c>
      <c r="BK102" s="149">
        <f>ROUND(I102*H102,2)</f>
        <v>0</v>
      </c>
      <c r="BL102" s="16" t="s">
        <v>127</v>
      </c>
      <c r="BM102" s="148" t="s">
        <v>155</v>
      </c>
    </row>
    <row r="103" spans="1:47" s="2" customFormat="1" ht="11.25">
      <c r="A103" s="31"/>
      <c r="B103" s="32"/>
      <c r="C103" s="31"/>
      <c r="D103" s="150" t="s">
        <v>129</v>
      </c>
      <c r="E103" s="31"/>
      <c r="F103" s="151" t="s">
        <v>154</v>
      </c>
      <c r="G103" s="31"/>
      <c r="H103" s="31"/>
      <c r="I103" s="152"/>
      <c r="J103" s="31"/>
      <c r="K103" s="31"/>
      <c r="L103" s="32"/>
      <c r="M103" s="153"/>
      <c r="N103" s="154"/>
      <c r="O103" s="52"/>
      <c r="P103" s="52"/>
      <c r="Q103" s="52"/>
      <c r="R103" s="52"/>
      <c r="S103" s="52"/>
      <c r="T103" s="53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T103" s="16" t="s">
        <v>129</v>
      </c>
      <c r="AU103" s="16" t="s">
        <v>84</v>
      </c>
    </row>
    <row r="104" spans="1:65" s="2" customFormat="1" ht="16.5" customHeight="1">
      <c r="A104" s="31"/>
      <c r="B104" s="136"/>
      <c r="C104" s="137" t="s">
        <v>156</v>
      </c>
      <c r="D104" s="137" t="s">
        <v>122</v>
      </c>
      <c r="E104" s="138" t="s">
        <v>157</v>
      </c>
      <c r="F104" s="139" t="s">
        <v>158</v>
      </c>
      <c r="G104" s="140" t="s">
        <v>159</v>
      </c>
      <c r="H104" s="141">
        <v>4</v>
      </c>
      <c r="I104" s="142"/>
      <c r="J104" s="143">
        <f>ROUND(I104*H104,2)</f>
        <v>0</v>
      </c>
      <c r="K104" s="139" t="s">
        <v>126</v>
      </c>
      <c r="L104" s="32"/>
      <c r="M104" s="144" t="s">
        <v>3</v>
      </c>
      <c r="N104" s="145" t="s">
        <v>46</v>
      </c>
      <c r="O104" s="52"/>
      <c r="P104" s="146">
        <f>O104*H104</f>
        <v>0</v>
      </c>
      <c r="Q104" s="146">
        <v>0</v>
      </c>
      <c r="R104" s="146">
        <f>Q104*H104</f>
        <v>0</v>
      </c>
      <c r="S104" s="146">
        <v>0</v>
      </c>
      <c r="T104" s="147">
        <f>S104*H104</f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48" t="s">
        <v>127</v>
      </c>
      <c r="AT104" s="148" t="s">
        <v>122</v>
      </c>
      <c r="AU104" s="148" t="s">
        <v>84</v>
      </c>
      <c r="AY104" s="16" t="s">
        <v>119</v>
      </c>
      <c r="BE104" s="149">
        <f>IF(N104="základní",J104,0)</f>
        <v>0</v>
      </c>
      <c r="BF104" s="149">
        <f>IF(N104="snížená",J104,0)</f>
        <v>0</v>
      </c>
      <c r="BG104" s="149">
        <f>IF(N104="zákl. přenesená",J104,0)</f>
        <v>0</v>
      </c>
      <c r="BH104" s="149">
        <f>IF(N104="sníž. přenesená",J104,0)</f>
        <v>0</v>
      </c>
      <c r="BI104" s="149">
        <f>IF(N104="nulová",J104,0)</f>
        <v>0</v>
      </c>
      <c r="BJ104" s="16" t="s">
        <v>22</v>
      </c>
      <c r="BK104" s="149">
        <f>ROUND(I104*H104,2)</f>
        <v>0</v>
      </c>
      <c r="BL104" s="16" t="s">
        <v>127</v>
      </c>
      <c r="BM104" s="148" t="s">
        <v>160</v>
      </c>
    </row>
    <row r="105" spans="1:47" s="2" customFormat="1" ht="11.25">
      <c r="A105" s="31"/>
      <c r="B105" s="32"/>
      <c r="C105" s="31"/>
      <c r="D105" s="150" t="s">
        <v>129</v>
      </c>
      <c r="E105" s="31"/>
      <c r="F105" s="151" t="s">
        <v>158</v>
      </c>
      <c r="G105" s="31"/>
      <c r="H105" s="31"/>
      <c r="I105" s="152"/>
      <c r="J105" s="31"/>
      <c r="K105" s="31"/>
      <c r="L105" s="32"/>
      <c r="M105" s="153"/>
      <c r="N105" s="154"/>
      <c r="O105" s="52"/>
      <c r="P105" s="52"/>
      <c r="Q105" s="52"/>
      <c r="R105" s="52"/>
      <c r="S105" s="52"/>
      <c r="T105" s="53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T105" s="16" t="s">
        <v>129</v>
      </c>
      <c r="AU105" s="16" t="s">
        <v>84</v>
      </c>
    </row>
    <row r="106" spans="1:65" s="2" customFormat="1" ht="16.5" customHeight="1">
      <c r="A106" s="31"/>
      <c r="B106" s="136"/>
      <c r="C106" s="137" t="s">
        <v>161</v>
      </c>
      <c r="D106" s="137" t="s">
        <v>122</v>
      </c>
      <c r="E106" s="138" t="s">
        <v>162</v>
      </c>
      <c r="F106" s="139" t="s">
        <v>163</v>
      </c>
      <c r="G106" s="140" t="s">
        <v>125</v>
      </c>
      <c r="H106" s="141">
        <v>1</v>
      </c>
      <c r="I106" s="142"/>
      <c r="J106" s="143">
        <f>ROUND(I106*H106,2)</f>
        <v>0</v>
      </c>
      <c r="K106" s="139" t="s">
        <v>126</v>
      </c>
      <c r="L106" s="32"/>
      <c r="M106" s="144" t="s">
        <v>3</v>
      </c>
      <c r="N106" s="145" t="s">
        <v>46</v>
      </c>
      <c r="O106" s="52"/>
      <c r="P106" s="146">
        <f>O106*H106</f>
        <v>0</v>
      </c>
      <c r="Q106" s="146">
        <v>0</v>
      </c>
      <c r="R106" s="146">
        <f>Q106*H106</f>
        <v>0</v>
      </c>
      <c r="S106" s="146">
        <v>0</v>
      </c>
      <c r="T106" s="147">
        <f>S106*H106</f>
        <v>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48" t="s">
        <v>127</v>
      </c>
      <c r="AT106" s="148" t="s">
        <v>122</v>
      </c>
      <c r="AU106" s="148" t="s">
        <v>84</v>
      </c>
      <c r="AY106" s="16" t="s">
        <v>119</v>
      </c>
      <c r="BE106" s="149">
        <f>IF(N106="základní",J106,0)</f>
        <v>0</v>
      </c>
      <c r="BF106" s="149">
        <f>IF(N106="snížená",J106,0)</f>
        <v>0</v>
      </c>
      <c r="BG106" s="149">
        <f>IF(N106="zákl. přenesená",J106,0)</f>
        <v>0</v>
      </c>
      <c r="BH106" s="149">
        <f>IF(N106="sníž. přenesená",J106,0)</f>
        <v>0</v>
      </c>
      <c r="BI106" s="149">
        <f>IF(N106="nulová",J106,0)</f>
        <v>0</v>
      </c>
      <c r="BJ106" s="16" t="s">
        <v>22</v>
      </c>
      <c r="BK106" s="149">
        <f>ROUND(I106*H106,2)</f>
        <v>0</v>
      </c>
      <c r="BL106" s="16" t="s">
        <v>127</v>
      </c>
      <c r="BM106" s="148" t="s">
        <v>164</v>
      </c>
    </row>
    <row r="107" spans="1:47" s="2" customFormat="1" ht="11.25">
      <c r="A107" s="31"/>
      <c r="B107" s="32"/>
      <c r="C107" s="31"/>
      <c r="D107" s="150" t="s">
        <v>129</v>
      </c>
      <c r="E107" s="31"/>
      <c r="F107" s="151" t="s">
        <v>163</v>
      </c>
      <c r="G107" s="31"/>
      <c r="H107" s="31"/>
      <c r="I107" s="152"/>
      <c r="J107" s="31"/>
      <c r="K107" s="31"/>
      <c r="L107" s="32"/>
      <c r="M107" s="153"/>
      <c r="N107" s="154"/>
      <c r="O107" s="52"/>
      <c r="P107" s="52"/>
      <c r="Q107" s="52"/>
      <c r="R107" s="52"/>
      <c r="S107" s="52"/>
      <c r="T107" s="53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T107" s="16" t="s">
        <v>129</v>
      </c>
      <c r="AU107" s="16" t="s">
        <v>84</v>
      </c>
    </row>
    <row r="108" spans="2:63" s="12" customFormat="1" ht="22.9" customHeight="1">
      <c r="B108" s="123"/>
      <c r="D108" s="124" t="s">
        <v>74</v>
      </c>
      <c r="E108" s="134" t="s">
        <v>165</v>
      </c>
      <c r="F108" s="134" t="s">
        <v>166</v>
      </c>
      <c r="I108" s="126"/>
      <c r="J108" s="135">
        <f>BK108</f>
        <v>0</v>
      </c>
      <c r="L108" s="123"/>
      <c r="M108" s="128"/>
      <c r="N108" s="129"/>
      <c r="O108" s="129"/>
      <c r="P108" s="130">
        <f>SUM(P109:P114)</f>
        <v>0</v>
      </c>
      <c r="Q108" s="129"/>
      <c r="R108" s="130">
        <f>SUM(R109:R114)</f>
        <v>0</v>
      </c>
      <c r="S108" s="129"/>
      <c r="T108" s="131">
        <f>SUM(T109:T114)</f>
        <v>0</v>
      </c>
      <c r="AR108" s="124" t="s">
        <v>118</v>
      </c>
      <c r="AT108" s="132" t="s">
        <v>74</v>
      </c>
      <c r="AU108" s="132" t="s">
        <v>22</v>
      </c>
      <c r="AY108" s="124" t="s">
        <v>119</v>
      </c>
      <c r="BK108" s="133">
        <f>SUM(BK109:BK114)</f>
        <v>0</v>
      </c>
    </row>
    <row r="109" spans="1:65" s="2" customFormat="1" ht="16.5" customHeight="1">
      <c r="A109" s="31"/>
      <c r="B109" s="136"/>
      <c r="C109" s="137" t="s">
        <v>27</v>
      </c>
      <c r="D109" s="137" t="s">
        <v>122</v>
      </c>
      <c r="E109" s="138" t="s">
        <v>167</v>
      </c>
      <c r="F109" s="139" t="s">
        <v>168</v>
      </c>
      <c r="G109" s="140" t="s">
        <v>125</v>
      </c>
      <c r="H109" s="141">
        <v>1</v>
      </c>
      <c r="I109" s="142"/>
      <c r="J109" s="143">
        <f>ROUND(I109*H109,2)</f>
        <v>0</v>
      </c>
      <c r="K109" s="139" t="s">
        <v>126</v>
      </c>
      <c r="L109" s="32"/>
      <c r="M109" s="144" t="s">
        <v>3</v>
      </c>
      <c r="N109" s="145" t="s">
        <v>46</v>
      </c>
      <c r="O109" s="52"/>
      <c r="P109" s="146">
        <f>O109*H109</f>
        <v>0</v>
      </c>
      <c r="Q109" s="146">
        <v>0</v>
      </c>
      <c r="R109" s="146">
        <f>Q109*H109</f>
        <v>0</v>
      </c>
      <c r="S109" s="146">
        <v>0</v>
      </c>
      <c r="T109" s="147">
        <f>S109*H109</f>
        <v>0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R109" s="148" t="s">
        <v>127</v>
      </c>
      <c r="AT109" s="148" t="s">
        <v>122</v>
      </c>
      <c r="AU109" s="148" t="s">
        <v>84</v>
      </c>
      <c r="AY109" s="16" t="s">
        <v>119</v>
      </c>
      <c r="BE109" s="149">
        <f>IF(N109="základní",J109,0)</f>
        <v>0</v>
      </c>
      <c r="BF109" s="149">
        <f>IF(N109="snížená",J109,0)</f>
        <v>0</v>
      </c>
      <c r="BG109" s="149">
        <f>IF(N109="zákl. přenesená",J109,0)</f>
        <v>0</v>
      </c>
      <c r="BH109" s="149">
        <f>IF(N109="sníž. přenesená",J109,0)</f>
        <v>0</v>
      </c>
      <c r="BI109" s="149">
        <f>IF(N109="nulová",J109,0)</f>
        <v>0</v>
      </c>
      <c r="BJ109" s="16" t="s">
        <v>22</v>
      </c>
      <c r="BK109" s="149">
        <f>ROUND(I109*H109,2)</f>
        <v>0</v>
      </c>
      <c r="BL109" s="16" t="s">
        <v>127</v>
      </c>
      <c r="BM109" s="148" t="s">
        <v>169</v>
      </c>
    </row>
    <row r="110" spans="1:47" s="2" customFormat="1" ht="11.25">
      <c r="A110" s="31"/>
      <c r="B110" s="32"/>
      <c r="C110" s="31"/>
      <c r="D110" s="150" t="s">
        <v>129</v>
      </c>
      <c r="E110" s="31"/>
      <c r="F110" s="151" t="s">
        <v>168</v>
      </c>
      <c r="G110" s="31"/>
      <c r="H110" s="31"/>
      <c r="I110" s="152"/>
      <c r="J110" s="31"/>
      <c r="K110" s="31"/>
      <c r="L110" s="32"/>
      <c r="M110" s="153"/>
      <c r="N110" s="154"/>
      <c r="O110" s="52"/>
      <c r="P110" s="52"/>
      <c r="Q110" s="52"/>
      <c r="R110" s="52"/>
      <c r="S110" s="52"/>
      <c r="T110" s="53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T110" s="16" t="s">
        <v>129</v>
      </c>
      <c r="AU110" s="16" t="s">
        <v>84</v>
      </c>
    </row>
    <row r="111" spans="1:47" s="2" customFormat="1" ht="19.5">
      <c r="A111" s="31"/>
      <c r="B111" s="32"/>
      <c r="C111" s="31"/>
      <c r="D111" s="150" t="s">
        <v>130</v>
      </c>
      <c r="E111" s="31"/>
      <c r="F111" s="155" t="s">
        <v>170</v>
      </c>
      <c r="G111" s="31"/>
      <c r="H111" s="31"/>
      <c r="I111" s="152"/>
      <c r="J111" s="31"/>
      <c r="K111" s="31"/>
      <c r="L111" s="32"/>
      <c r="M111" s="153"/>
      <c r="N111" s="154"/>
      <c r="O111" s="52"/>
      <c r="P111" s="52"/>
      <c r="Q111" s="52"/>
      <c r="R111" s="52"/>
      <c r="S111" s="52"/>
      <c r="T111" s="53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T111" s="16" t="s">
        <v>130</v>
      </c>
      <c r="AU111" s="16" t="s">
        <v>84</v>
      </c>
    </row>
    <row r="112" spans="1:65" s="2" customFormat="1" ht="16.5" customHeight="1">
      <c r="A112" s="31"/>
      <c r="B112" s="136"/>
      <c r="C112" s="137" t="s">
        <v>171</v>
      </c>
      <c r="D112" s="137" t="s">
        <v>122</v>
      </c>
      <c r="E112" s="138" t="s">
        <v>172</v>
      </c>
      <c r="F112" s="139" t="s">
        <v>173</v>
      </c>
      <c r="G112" s="140" t="s">
        <v>125</v>
      </c>
      <c r="H112" s="141">
        <v>1</v>
      </c>
      <c r="I112" s="142"/>
      <c r="J112" s="143">
        <f>ROUND(I112*H112,2)</f>
        <v>0</v>
      </c>
      <c r="K112" s="139" t="s">
        <v>126</v>
      </c>
      <c r="L112" s="32"/>
      <c r="M112" s="144" t="s">
        <v>3</v>
      </c>
      <c r="N112" s="145" t="s">
        <v>46</v>
      </c>
      <c r="O112" s="52"/>
      <c r="P112" s="146">
        <f>O112*H112</f>
        <v>0</v>
      </c>
      <c r="Q112" s="146">
        <v>0</v>
      </c>
      <c r="R112" s="146">
        <f>Q112*H112</f>
        <v>0</v>
      </c>
      <c r="S112" s="146">
        <v>0</v>
      </c>
      <c r="T112" s="147">
        <f>S112*H112</f>
        <v>0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48" t="s">
        <v>127</v>
      </c>
      <c r="AT112" s="148" t="s">
        <v>122</v>
      </c>
      <c r="AU112" s="148" t="s">
        <v>84</v>
      </c>
      <c r="AY112" s="16" t="s">
        <v>119</v>
      </c>
      <c r="BE112" s="149">
        <f>IF(N112="základní",J112,0)</f>
        <v>0</v>
      </c>
      <c r="BF112" s="149">
        <f>IF(N112="snížená",J112,0)</f>
        <v>0</v>
      </c>
      <c r="BG112" s="149">
        <f>IF(N112="zákl. přenesená",J112,0)</f>
        <v>0</v>
      </c>
      <c r="BH112" s="149">
        <f>IF(N112="sníž. přenesená",J112,0)</f>
        <v>0</v>
      </c>
      <c r="BI112" s="149">
        <f>IF(N112="nulová",J112,0)</f>
        <v>0</v>
      </c>
      <c r="BJ112" s="16" t="s">
        <v>22</v>
      </c>
      <c r="BK112" s="149">
        <f>ROUND(I112*H112,2)</f>
        <v>0</v>
      </c>
      <c r="BL112" s="16" t="s">
        <v>127</v>
      </c>
      <c r="BM112" s="148" t="s">
        <v>174</v>
      </c>
    </row>
    <row r="113" spans="1:47" s="2" customFormat="1" ht="11.25">
      <c r="A113" s="31"/>
      <c r="B113" s="32"/>
      <c r="C113" s="31"/>
      <c r="D113" s="150" t="s">
        <v>129</v>
      </c>
      <c r="E113" s="31"/>
      <c r="F113" s="151" t="s">
        <v>173</v>
      </c>
      <c r="G113" s="31"/>
      <c r="H113" s="31"/>
      <c r="I113" s="152"/>
      <c r="J113" s="31"/>
      <c r="K113" s="31"/>
      <c r="L113" s="32"/>
      <c r="M113" s="153"/>
      <c r="N113" s="154"/>
      <c r="O113" s="52"/>
      <c r="P113" s="52"/>
      <c r="Q113" s="52"/>
      <c r="R113" s="52"/>
      <c r="S113" s="52"/>
      <c r="T113" s="53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T113" s="16" t="s">
        <v>129</v>
      </c>
      <c r="AU113" s="16" t="s">
        <v>84</v>
      </c>
    </row>
    <row r="114" spans="1:47" s="2" customFormat="1" ht="19.5">
      <c r="A114" s="31"/>
      <c r="B114" s="32"/>
      <c r="C114" s="31"/>
      <c r="D114" s="150" t="s">
        <v>130</v>
      </c>
      <c r="E114" s="31"/>
      <c r="F114" s="155" t="s">
        <v>175</v>
      </c>
      <c r="G114" s="31"/>
      <c r="H114" s="31"/>
      <c r="I114" s="152"/>
      <c r="J114" s="31"/>
      <c r="K114" s="31"/>
      <c r="L114" s="32"/>
      <c r="M114" s="156"/>
      <c r="N114" s="157"/>
      <c r="O114" s="158"/>
      <c r="P114" s="158"/>
      <c r="Q114" s="158"/>
      <c r="R114" s="158"/>
      <c r="S114" s="158"/>
      <c r="T114" s="159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T114" s="16" t="s">
        <v>130</v>
      </c>
      <c r="AU114" s="16" t="s">
        <v>84</v>
      </c>
    </row>
    <row r="115" spans="1:31" s="2" customFormat="1" ht="6.95" customHeight="1">
      <c r="A115" s="31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32"/>
      <c r="M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</sheetData>
  <autoFilter ref="C83:K11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4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5" t="s">
        <v>6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6" t="s">
        <v>87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s="1" customFormat="1" ht="24.95" customHeight="1">
      <c r="B4" s="19"/>
      <c r="D4" s="20" t="s">
        <v>91</v>
      </c>
      <c r="L4" s="19"/>
      <c r="M4" s="87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17</v>
      </c>
      <c r="L6" s="19"/>
    </row>
    <row r="7" spans="2:12" s="1" customFormat="1" ht="16.5" customHeight="1">
      <c r="B7" s="19"/>
      <c r="E7" s="226" t="str">
        <f>'Rekapitulace stavby'!K6</f>
        <v>Polní cesta C 3 v k.ú. Všesulov</v>
      </c>
      <c r="F7" s="227"/>
      <c r="G7" s="227"/>
      <c r="H7" s="227"/>
      <c r="L7" s="19"/>
    </row>
    <row r="8" spans="1:31" s="2" customFormat="1" ht="12" customHeight="1">
      <c r="A8" s="31"/>
      <c r="B8" s="32"/>
      <c r="C8" s="31"/>
      <c r="D8" s="26" t="s">
        <v>92</v>
      </c>
      <c r="E8" s="31"/>
      <c r="F8" s="31"/>
      <c r="G8" s="31"/>
      <c r="H8" s="31"/>
      <c r="I8" s="31"/>
      <c r="J8" s="31"/>
      <c r="K8" s="31"/>
      <c r="L8" s="8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07" t="s">
        <v>176</v>
      </c>
      <c r="F9" s="228"/>
      <c r="G9" s="228"/>
      <c r="H9" s="228"/>
      <c r="I9" s="31"/>
      <c r="J9" s="31"/>
      <c r="K9" s="31"/>
      <c r="L9" s="8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8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20</v>
      </c>
      <c r="E11" s="31"/>
      <c r="F11" s="24" t="s">
        <v>3</v>
      </c>
      <c r="G11" s="31"/>
      <c r="H11" s="31"/>
      <c r="I11" s="26" t="s">
        <v>21</v>
      </c>
      <c r="J11" s="24" t="s">
        <v>3</v>
      </c>
      <c r="K11" s="31"/>
      <c r="L11" s="8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23</v>
      </c>
      <c r="E12" s="31"/>
      <c r="F12" s="24" t="s">
        <v>24</v>
      </c>
      <c r="G12" s="31"/>
      <c r="H12" s="31"/>
      <c r="I12" s="26" t="s">
        <v>25</v>
      </c>
      <c r="J12" s="49" t="str">
        <f>'Rekapitulace stavby'!AN8</f>
        <v>20. 9. 2018</v>
      </c>
      <c r="K12" s="31"/>
      <c r="L12" s="8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8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29</v>
      </c>
      <c r="E14" s="31"/>
      <c r="F14" s="31"/>
      <c r="G14" s="31"/>
      <c r="H14" s="31"/>
      <c r="I14" s="26" t="s">
        <v>30</v>
      </c>
      <c r="J14" s="24" t="s">
        <v>3</v>
      </c>
      <c r="K14" s="31"/>
      <c r="L14" s="8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31</v>
      </c>
      <c r="F15" s="31"/>
      <c r="G15" s="31"/>
      <c r="H15" s="31"/>
      <c r="I15" s="26" t="s">
        <v>32</v>
      </c>
      <c r="J15" s="24" t="s">
        <v>3</v>
      </c>
      <c r="K15" s="31"/>
      <c r="L15" s="8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8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33</v>
      </c>
      <c r="E17" s="31"/>
      <c r="F17" s="31"/>
      <c r="G17" s="31"/>
      <c r="H17" s="31"/>
      <c r="I17" s="26" t="s">
        <v>30</v>
      </c>
      <c r="J17" s="27" t="str">
        <f>'Rekapitulace stavby'!AN13</f>
        <v>Vyplň údaj</v>
      </c>
      <c r="K17" s="31"/>
      <c r="L17" s="8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29" t="str">
        <f>'Rekapitulace stavby'!E14</f>
        <v>Vyplň údaj</v>
      </c>
      <c r="F18" s="191"/>
      <c r="G18" s="191"/>
      <c r="H18" s="191"/>
      <c r="I18" s="26" t="s">
        <v>32</v>
      </c>
      <c r="J18" s="27" t="str">
        <f>'Rekapitulace stavby'!AN14</f>
        <v>Vyplň údaj</v>
      </c>
      <c r="K18" s="31"/>
      <c r="L18" s="8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8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35</v>
      </c>
      <c r="E20" s="31"/>
      <c r="F20" s="31"/>
      <c r="G20" s="31"/>
      <c r="H20" s="31"/>
      <c r="I20" s="26" t="s">
        <v>30</v>
      </c>
      <c r="J20" s="24" t="s">
        <v>3</v>
      </c>
      <c r="K20" s="31"/>
      <c r="L20" s="8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36</v>
      </c>
      <c r="F21" s="31"/>
      <c r="G21" s="31"/>
      <c r="H21" s="31"/>
      <c r="I21" s="26" t="s">
        <v>32</v>
      </c>
      <c r="J21" s="24" t="s">
        <v>3</v>
      </c>
      <c r="K21" s="31"/>
      <c r="L21" s="8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8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38</v>
      </c>
      <c r="E23" s="31"/>
      <c r="F23" s="31"/>
      <c r="G23" s="31"/>
      <c r="H23" s="31"/>
      <c r="I23" s="26" t="s">
        <v>30</v>
      </c>
      <c r="J23" s="24" t="s">
        <v>3</v>
      </c>
      <c r="K23" s="31"/>
      <c r="L23" s="8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36</v>
      </c>
      <c r="F24" s="31"/>
      <c r="G24" s="31"/>
      <c r="H24" s="31"/>
      <c r="I24" s="26" t="s">
        <v>32</v>
      </c>
      <c r="J24" s="24" t="s">
        <v>3</v>
      </c>
      <c r="K24" s="31"/>
      <c r="L24" s="8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8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39</v>
      </c>
      <c r="E26" s="31"/>
      <c r="F26" s="31"/>
      <c r="G26" s="31"/>
      <c r="H26" s="31"/>
      <c r="I26" s="31"/>
      <c r="J26" s="31"/>
      <c r="K26" s="31"/>
      <c r="L26" s="8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89"/>
      <c r="B27" s="90"/>
      <c r="C27" s="89"/>
      <c r="D27" s="89"/>
      <c r="E27" s="196" t="s">
        <v>3</v>
      </c>
      <c r="F27" s="196"/>
      <c r="G27" s="196"/>
      <c r="H27" s="196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8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0"/>
      <c r="E29" s="60"/>
      <c r="F29" s="60"/>
      <c r="G29" s="60"/>
      <c r="H29" s="60"/>
      <c r="I29" s="60"/>
      <c r="J29" s="60"/>
      <c r="K29" s="60"/>
      <c r="L29" s="8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2" t="s">
        <v>41</v>
      </c>
      <c r="E30" s="31"/>
      <c r="F30" s="31"/>
      <c r="G30" s="31"/>
      <c r="H30" s="31"/>
      <c r="I30" s="31"/>
      <c r="J30" s="65">
        <f>ROUND(J86,2)</f>
        <v>0</v>
      </c>
      <c r="K30" s="31"/>
      <c r="L30" s="8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8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43</v>
      </c>
      <c r="G32" s="31"/>
      <c r="H32" s="31"/>
      <c r="I32" s="35" t="s">
        <v>42</v>
      </c>
      <c r="J32" s="35" t="s">
        <v>44</v>
      </c>
      <c r="K32" s="31"/>
      <c r="L32" s="8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3" t="s">
        <v>45</v>
      </c>
      <c r="E33" s="26" t="s">
        <v>46</v>
      </c>
      <c r="F33" s="94">
        <f>ROUND((SUM(BE86:BE216)),2)</f>
        <v>0</v>
      </c>
      <c r="G33" s="31"/>
      <c r="H33" s="31"/>
      <c r="I33" s="95">
        <v>0.21</v>
      </c>
      <c r="J33" s="94">
        <f>ROUND(((SUM(BE86:BE216))*I33),2)</f>
        <v>0</v>
      </c>
      <c r="K33" s="31"/>
      <c r="L33" s="8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47</v>
      </c>
      <c r="F34" s="94">
        <f>ROUND((SUM(BF86:BF216)),2)</f>
        <v>0</v>
      </c>
      <c r="G34" s="31"/>
      <c r="H34" s="31"/>
      <c r="I34" s="95">
        <v>0.15</v>
      </c>
      <c r="J34" s="94">
        <f>ROUND(((SUM(BF86:BF216))*I34),2)</f>
        <v>0</v>
      </c>
      <c r="K34" s="31"/>
      <c r="L34" s="8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48</v>
      </c>
      <c r="F35" s="94">
        <f>ROUND((SUM(BG86:BG216)),2)</f>
        <v>0</v>
      </c>
      <c r="G35" s="31"/>
      <c r="H35" s="31"/>
      <c r="I35" s="95">
        <v>0.21</v>
      </c>
      <c r="J35" s="94">
        <f>0</f>
        <v>0</v>
      </c>
      <c r="K35" s="31"/>
      <c r="L35" s="8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49</v>
      </c>
      <c r="F36" s="94">
        <f>ROUND((SUM(BH86:BH216)),2)</f>
        <v>0</v>
      </c>
      <c r="G36" s="31"/>
      <c r="H36" s="31"/>
      <c r="I36" s="95">
        <v>0.15</v>
      </c>
      <c r="J36" s="94">
        <f>0</f>
        <v>0</v>
      </c>
      <c r="K36" s="31"/>
      <c r="L36" s="8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50</v>
      </c>
      <c r="F37" s="94">
        <f>ROUND((SUM(BI86:BI216)),2)</f>
        <v>0</v>
      </c>
      <c r="G37" s="31"/>
      <c r="H37" s="31"/>
      <c r="I37" s="95">
        <v>0</v>
      </c>
      <c r="J37" s="94">
        <f>0</f>
        <v>0</v>
      </c>
      <c r="K37" s="31"/>
      <c r="L37" s="8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8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6"/>
      <c r="D39" s="97" t="s">
        <v>51</v>
      </c>
      <c r="E39" s="54"/>
      <c r="F39" s="54"/>
      <c r="G39" s="98" t="s">
        <v>52</v>
      </c>
      <c r="H39" s="99" t="s">
        <v>53</v>
      </c>
      <c r="I39" s="54"/>
      <c r="J39" s="100">
        <f>SUM(J30:J37)</f>
        <v>0</v>
      </c>
      <c r="K39" s="101"/>
      <c r="L39" s="8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8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8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0" t="s">
        <v>94</v>
      </c>
      <c r="D45" s="31"/>
      <c r="E45" s="31"/>
      <c r="F45" s="31"/>
      <c r="G45" s="31"/>
      <c r="H45" s="31"/>
      <c r="I45" s="31"/>
      <c r="J45" s="31"/>
      <c r="K45" s="31"/>
      <c r="L45" s="88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88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6" t="s">
        <v>17</v>
      </c>
      <c r="D47" s="31"/>
      <c r="E47" s="31"/>
      <c r="F47" s="31"/>
      <c r="G47" s="31"/>
      <c r="H47" s="31"/>
      <c r="I47" s="31"/>
      <c r="J47" s="31"/>
      <c r="K47" s="31"/>
      <c r="L47" s="88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1"/>
      <c r="D48" s="31"/>
      <c r="E48" s="226" t="str">
        <f>E7</f>
        <v>Polní cesta C 3 v k.ú. Všesulov</v>
      </c>
      <c r="F48" s="227"/>
      <c r="G48" s="227"/>
      <c r="H48" s="227"/>
      <c r="I48" s="31"/>
      <c r="J48" s="31"/>
      <c r="K48" s="31"/>
      <c r="L48" s="88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92</v>
      </c>
      <c r="D49" s="31"/>
      <c r="E49" s="31"/>
      <c r="F49" s="31"/>
      <c r="G49" s="31"/>
      <c r="H49" s="31"/>
      <c r="I49" s="31"/>
      <c r="J49" s="31"/>
      <c r="K49" s="31"/>
      <c r="L49" s="88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1"/>
      <c r="D50" s="31"/>
      <c r="E50" s="207" t="str">
        <f>E9</f>
        <v>654/18_1-1 - SO 101 Polní cesta C3</v>
      </c>
      <c r="F50" s="228"/>
      <c r="G50" s="228"/>
      <c r="H50" s="228"/>
      <c r="I50" s="31"/>
      <c r="J50" s="31"/>
      <c r="K50" s="31"/>
      <c r="L50" s="88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88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6" t="s">
        <v>23</v>
      </c>
      <c r="D52" s="31"/>
      <c r="E52" s="31"/>
      <c r="F52" s="24" t="str">
        <f>F12</f>
        <v xml:space="preserve"> </v>
      </c>
      <c r="G52" s="31"/>
      <c r="H52" s="31"/>
      <c r="I52" s="26" t="s">
        <v>25</v>
      </c>
      <c r="J52" s="49" t="str">
        <f>IF(J12="","",J12)</f>
        <v>20. 9. 2018</v>
      </c>
      <c r="K52" s="31"/>
      <c r="L52" s="88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88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6" t="s">
        <v>29</v>
      </c>
      <c r="D54" s="31"/>
      <c r="E54" s="31"/>
      <c r="F54" s="24" t="str">
        <f>E15</f>
        <v>SPÚ ČR Pobočka Rakovník</v>
      </c>
      <c r="G54" s="31"/>
      <c r="H54" s="31"/>
      <c r="I54" s="26" t="s">
        <v>35</v>
      </c>
      <c r="J54" s="29" t="str">
        <f>E21</f>
        <v>NDCon s.r.o.</v>
      </c>
      <c r="K54" s="31"/>
      <c r="L54" s="88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2" customHeight="1">
      <c r="A55" s="31"/>
      <c r="B55" s="32"/>
      <c r="C55" s="26" t="s">
        <v>33</v>
      </c>
      <c r="D55" s="31"/>
      <c r="E55" s="31"/>
      <c r="F55" s="24" t="str">
        <f>IF(E18="","",E18)</f>
        <v>Vyplň údaj</v>
      </c>
      <c r="G55" s="31"/>
      <c r="H55" s="31"/>
      <c r="I55" s="26" t="s">
        <v>38</v>
      </c>
      <c r="J55" s="29" t="str">
        <f>E24</f>
        <v>NDCon s.r.o.</v>
      </c>
      <c r="K55" s="31"/>
      <c r="L55" s="88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88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02" t="s">
        <v>95</v>
      </c>
      <c r="D57" s="96"/>
      <c r="E57" s="96"/>
      <c r="F57" s="96"/>
      <c r="G57" s="96"/>
      <c r="H57" s="96"/>
      <c r="I57" s="96"/>
      <c r="J57" s="103" t="s">
        <v>96</v>
      </c>
      <c r="K57" s="96"/>
      <c r="L57" s="88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88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04" t="s">
        <v>73</v>
      </c>
      <c r="D59" s="31"/>
      <c r="E59" s="31"/>
      <c r="F59" s="31"/>
      <c r="G59" s="31"/>
      <c r="H59" s="31"/>
      <c r="I59" s="31"/>
      <c r="J59" s="65">
        <f>J86</f>
        <v>0</v>
      </c>
      <c r="K59" s="31"/>
      <c r="L59" s="88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6" t="s">
        <v>97</v>
      </c>
    </row>
    <row r="60" spans="2:12" s="9" customFormat="1" ht="24.95" customHeight="1">
      <c r="B60" s="105"/>
      <c r="D60" s="106" t="s">
        <v>177</v>
      </c>
      <c r="E60" s="107"/>
      <c r="F60" s="107"/>
      <c r="G60" s="107"/>
      <c r="H60" s="107"/>
      <c r="I60" s="107"/>
      <c r="J60" s="108">
        <f>J87</f>
        <v>0</v>
      </c>
      <c r="L60" s="105"/>
    </row>
    <row r="61" spans="2:12" s="10" customFormat="1" ht="19.9" customHeight="1">
      <c r="B61" s="109"/>
      <c r="D61" s="110" t="s">
        <v>178</v>
      </c>
      <c r="E61" s="111"/>
      <c r="F61" s="111"/>
      <c r="G61" s="111"/>
      <c r="H61" s="111"/>
      <c r="I61" s="111"/>
      <c r="J61" s="112">
        <f>J88</f>
        <v>0</v>
      </c>
      <c r="L61" s="109"/>
    </row>
    <row r="62" spans="2:12" s="10" customFormat="1" ht="19.9" customHeight="1">
      <c r="B62" s="109"/>
      <c r="D62" s="110" t="s">
        <v>179</v>
      </c>
      <c r="E62" s="111"/>
      <c r="F62" s="111"/>
      <c r="G62" s="111"/>
      <c r="H62" s="111"/>
      <c r="I62" s="111"/>
      <c r="J62" s="112">
        <f>J134</f>
        <v>0</v>
      </c>
      <c r="L62" s="109"/>
    </row>
    <row r="63" spans="2:12" s="10" customFormat="1" ht="19.9" customHeight="1">
      <c r="B63" s="109"/>
      <c r="D63" s="110" t="s">
        <v>180</v>
      </c>
      <c r="E63" s="111"/>
      <c r="F63" s="111"/>
      <c r="G63" s="111"/>
      <c r="H63" s="111"/>
      <c r="I63" s="111"/>
      <c r="J63" s="112">
        <f>J170</f>
        <v>0</v>
      </c>
      <c r="L63" s="109"/>
    </row>
    <row r="64" spans="2:12" s="10" customFormat="1" ht="19.9" customHeight="1">
      <c r="B64" s="109"/>
      <c r="D64" s="110" t="s">
        <v>181</v>
      </c>
      <c r="E64" s="111"/>
      <c r="F64" s="111"/>
      <c r="G64" s="111"/>
      <c r="H64" s="111"/>
      <c r="I64" s="111"/>
      <c r="J64" s="112">
        <f>J191</f>
        <v>0</v>
      </c>
      <c r="L64" s="109"/>
    </row>
    <row r="65" spans="2:12" s="10" customFormat="1" ht="19.9" customHeight="1">
      <c r="B65" s="109"/>
      <c r="D65" s="110" t="s">
        <v>182</v>
      </c>
      <c r="E65" s="111"/>
      <c r="F65" s="111"/>
      <c r="G65" s="111"/>
      <c r="H65" s="111"/>
      <c r="I65" s="111"/>
      <c r="J65" s="112">
        <f>J195</f>
        <v>0</v>
      </c>
      <c r="L65" s="109"/>
    </row>
    <row r="66" spans="2:12" s="10" customFormat="1" ht="19.9" customHeight="1">
      <c r="B66" s="109"/>
      <c r="D66" s="110" t="s">
        <v>183</v>
      </c>
      <c r="E66" s="111"/>
      <c r="F66" s="111"/>
      <c r="G66" s="111"/>
      <c r="H66" s="111"/>
      <c r="I66" s="111"/>
      <c r="J66" s="112">
        <f>J198</f>
        <v>0</v>
      </c>
      <c r="L66" s="109"/>
    </row>
    <row r="67" spans="1:31" s="2" customFormat="1" ht="21.75" customHeight="1">
      <c r="A67" s="31"/>
      <c r="B67" s="32"/>
      <c r="C67" s="31"/>
      <c r="D67" s="31"/>
      <c r="E67" s="31"/>
      <c r="F67" s="31"/>
      <c r="G67" s="31"/>
      <c r="H67" s="31"/>
      <c r="I67" s="31"/>
      <c r="J67" s="31"/>
      <c r="K67" s="31"/>
      <c r="L67" s="88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s="2" customFormat="1" ht="6.95" customHeight="1">
      <c r="A68" s="31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88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72" spans="1:31" s="2" customFormat="1" ht="6.95" customHeight="1">
      <c r="A72" s="31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88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24.95" customHeight="1">
      <c r="A73" s="31"/>
      <c r="B73" s="32"/>
      <c r="C73" s="20" t="s">
        <v>103</v>
      </c>
      <c r="D73" s="31"/>
      <c r="E73" s="31"/>
      <c r="F73" s="31"/>
      <c r="G73" s="31"/>
      <c r="H73" s="31"/>
      <c r="I73" s="31"/>
      <c r="J73" s="31"/>
      <c r="K73" s="31"/>
      <c r="L73" s="88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6.95" customHeight="1">
      <c r="A74" s="31"/>
      <c r="B74" s="32"/>
      <c r="C74" s="31"/>
      <c r="D74" s="31"/>
      <c r="E74" s="31"/>
      <c r="F74" s="31"/>
      <c r="G74" s="31"/>
      <c r="H74" s="31"/>
      <c r="I74" s="31"/>
      <c r="J74" s="31"/>
      <c r="K74" s="31"/>
      <c r="L74" s="88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12" customHeight="1">
      <c r="A75" s="31"/>
      <c r="B75" s="32"/>
      <c r="C75" s="26" t="s">
        <v>17</v>
      </c>
      <c r="D75" s="31"/>
      <c r="E75" s="31"/>
      <c r="F75" s="31"/>
      <c r="G75" s="31"/>
      <c r="H75" s="31"/>
      <c r="I75" s="31"/>
      <c r="J75" s="31"/>
      <c r="K75" s="31"/>
      <c r="L75" s="8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6.5" customHeight="1">
      <c r="A76" s="31"/>
      <c r="B76" s="32"/>
      <c r="C76" s="31"/>
      <c r="D76" s="31"/>
      <c r="E76" s="226" t="str">
        <f>E7</f>
        <v>Polní cesta C 3 v k.ú. Všesulov</v>
      </c>
      <c r="F76" s="227"/>
      <c r="G76" s="227"/>
      <c r="H76" s="227"/>
      <c r="I76" s="31"/>
      <c r="J76" s="31"/>
      <c r="K76" s="31"/>
      <c r="L76" s="8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2" customHeight="1">
      <c r="A77" s="31"/>
      <c r="B77" s="32"/>
      <c r="C77" s="26" t="s">
        <v>92</v>
      </c>
      <c r="D77" s="31"/>
      <c r="E77" s="31"/>
      <c r="F77" s="31"/>
      <c r="G77" s="31"/>
      <c r="H77" s="31"/>
      <c r="I77" s="31"/>
      <c r="J77" s="31"/>
      <c r="K77" s="31"/>
      <c r="L77" s="8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6.5" customHeight="1">
      <c r="A78" s="31"/>
      <c r="B78" s="32"/>
      <c r="C78" s="31"/>
      <c r="D78" s="31"/>
      <c r="E78" s="207" t="str">
        <f>E9</f>
        <v>654/18_1-1 - SO 101 Polní cesta C3</v>
      </c>
      <c r="F78" s="228"/>
      <c r="G78" s="228"/>
      <c r="H78" s="228"/>
      <c r="I78" s="31"/>
      <c r="J78" s="31"/>
      <c r="K78" s="31"/>
      <c r="L78" s="88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6.95" customHeight="1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88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12" customHeight="1">
      <c r="A80" s="31"/>
      <c r="B80" s="32"/>
      <c r="C80" s="26" t="s">
        <v>23</v>
      </c>
      <c r="D80" s="31"/>
      <c r="E80" s="31"/>
      <c r="F80" s="24" t="str">
        <f>F12</f>
        <v xml:space="preserve"> </v>
      </c>
      <c r="G80" s="31"/>
      <c r="H80" s="31"/>
      <c r="I80" s="26" t="s">
        <v>25</v>
      </c>
      <c r="J80" s="49" t="str">
        <f>IF(J12="","",J12)</f>
        <v>20. 9. 2018</v>
      </c>
      <c r="K80" s="31"/>
      <c r="L80" s="8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6.95" customHeight="1">
      <c r="A81" s="31"/>
      <c r="B81" s="32"/>
      <c r="C81" s="31"/>
      <c r="D81" s="31"/>
      <c r="E81" s="31"/>
      <c r="F81" s="31"/>
      <c r="G81" s="31"/>
      <c r="H81" s="31"/>
      <c r="I81" s="31"/>
      <c r="J81" s="31"/>
      <c r="K81" s="31"/>
      <c r="L81" s="8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15.2" customHeight="1">
      <c r="A82" s="31"/>
      <c r="B82" s="32"/>
      <c r="C82" s="26" t="s">
        <v>29</v>
      </c>
      <c r="D82" s="31"/>
      <c r="E82" s="31"/>
      <c r="F82" s="24" t="str">
        <f>E15</f>
        <v>SPÚ ČR Pobočka Rakovník</v>
      </c>
      <c r="G82" s="31"/>
      <c r="H82" s="31"/>
      <c r="I82" s="26" t="s">
        <v>35</v>
      </c>
      <c r="J82" s="29" t="str">
        <f>E21</f>
        <v>NDCon s.r.o.</v>
      </c>
      <c r="K82" s="31"/>
      <c r="L82" s="8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5.2" customHeight="1">
      <c r="A83" s="31"/>
      <c r="B83" s="32"/>
      <c r="C83" s="26" t="s">
        <v>33</v>
      </c>
      <c r="D83" s="31"/>
      <c r="E83" s="31"/>
      <c r="F83" s="24" t="str">
        <f>IF(E18="","",E18)</f>
        <v>Vyplň údaj</v>
      </c>
      <c r="G83" s="31"/>
      <c r="H83" s="31"/>
      <c r="I83" s="26" t="s">
        <v>38</v>
      </c>
      <c r="J83" s="29" t="str">
        <f>E24</f>
        <v>NDCon s.r.o.</v>
      </c>
      <c r="K83" s="31"/>
      <c r="L83" s="8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0.35" customHeight="1">
      <c r="A84" s="31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8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1" customFormat="1" ht="29.25" customHeight="1">
      <c r="A85" s="113"/>
      <c r="B85" s="114"/>
      <c r="C85" s="115" t="s">
        <v>104</v>
      </c>
      <c r="D85" s="116" t="s">
        <v>60</v>
      </c>
      <c r="E85" s="116" t="s">
        <v>56</v>
      </c>
      <c r="F85" s="116" t="s">
        <v>57</v>
      </c>
      <c r="G85" s="116" t="s">
        <v>105</v>
      </c>
      <c r="H85" s="116" t="s">
        <v>106</v>
      </c>
      <c r="I85" s="116" t="s">
        <v>107</v>
      </c>
      <c r="J85" s="116" t="s">
        <v>96</v>
      </c>
      <c r="K85" s="117" t="s">
        <v>108</v>
      </c>
      <c r="L85" s="118"/>
      <c r="M85" s="56" t="s">
        <v>3</v>
      </c>
      <c r="N85" s="57" t="s">
        <v>45</v>
      </c>
      <c r="O85" s="57" t="s">
        <v>109</v>
      </c>
      <c r="P85" s="57" t="s">
        <v>110</v>
      </c>
      <c r="Q85" s="57" t="s">
        <v>111</v>
      </c>
      <c r="R85" s="57" t="s">
        <v>112</v>
      </c>
      <c r="S85" s="57" t="s">
        <v>113</v>
      </c>
      <c r="T85" s="58" t="s">
        <v>114</v>
      </c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</row>
    <row r="86" spans="1:63" s="2" customFormat="1" ht="22.9" customHeight="1">
      <c r="A86" s="31"/>
      <c r="B86" s="32"/>
      <c r="C86" s="63" t="s">
        <v>115</v>
      </c>
      <c r="D86" s="31"/>
      <c r="E86" s="31"/>
      <c r="F86" s="31"/>
      <c r="G86" s="31"/>
      <c r="H86" s="31"/>
      <c r="I86" s="31"/>
      <c r="J86" s="119">
        <f>BK86</f>
        <v>0</v>
      </c>
      <c r="K86" s="31"/>
      <c r="L86" s="32"/>
      <c r="M86" s="59"/>
      <c r="N86" s="50"/>
      <c r="O86" s="60"/>
      <c r="P86" s="120">
        <f>P87</f>
        <v>0</v>
      </c>
      <c r="Q86" s="60"/>
      <c r="R86" s="120">
        <f>R87</f>
        <v>548.438249</v>
      </c>
      <c r="S86" s="60"/>
      <c r="T86" s="121">
        <f>T87</f>
        <v>387.65999999999997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T86" s="16" t="s">
        <v>74</v>
      </c>
      <c r="AU86" s="16" t="s">
        <v>97</v>
      </c>
      <c r="BK86" s="122">
        <f>BK87</f>
        <v>0</v>
      </c>
    </row>
    <row r="87" spans="2:63" s="12" customFormat="1" ht="25.9" customHeight="1">
      <c r="B87" s="123"/>
      <c r="D87" s="124" t="s">
        <v>74</v>
      </c>
      <c r="E87" s="125" t="s">
        <v>184</v>
      </c>
      <c r="F87" s="125" t="s">
        <v>185</v>
      </c>
      <c r="I87" s="126"/>
      <c r="J87" s="127">
        <f>BK87</f>
        <v>0</v>
      </c>
      <c r="L87" s="123"/>
      <c r="M87" s="128"/>
      <c r="N87" s="129"/>
      <c r="O87" s="129"/>
      <c r="P87" s="130">
        <f>P88+P134+P170+P191+P195+P198</f>
        <v>0</v>
      </c>
      <c r="Q87" s="129"/>
      <c r="R87" s="130">
        <f>R88+R134+R170+R191+R195+R198</f>
        <v>548.438249</v>
      </c>
      <c r="S87" s="129"/>
      <c r="T87" s="131">
        <f>T88+T134+T170+T191+T195+T198</f>
        <v>387.65999999999997</v>
      </c>
      <c r="AR87" s="124" t="s">
        <v>22</v>
      </c>
      <c r="AT87" s="132" t="s">
        <v>74</v>
      </c>
      <c r="AU87" s="132" t="s">
        <v>75</v>
      </c>
      <c r="AY87" s="124" t="s">
        <v>119</v>
      </c>
      <c r="BK87" s="133">
        <f>BK88+BK134+BK170+BK191+BK195+BK198</f>
        <v>0</v>
      </c>
    </row>
    <row r="88" spans="2:63" s="12" customFormat="1" ht="22.9" customHeight="1">
      <c r="B88" s="123"/>
      <c r="D88" s="124" t="s">
        <v>74</v>
      </c>
      <c r="E88" s="134" t="s">
        <v>22</v>
      </c>
      <c r="F88" s="134" t="s">
        <v>186</v>
      </c>
      <c r="I88" s="126"/>
      <c r="J88" s="135">
        <f>BK88</f>
        <v>0</v>
      </c>
      <c r="L88" s="123"/>
      <c r="M88" s="128"/>
      <c r="N88" s="129"/>
      <c r="O88" s="129"/>
      <c r="P88" s="130">
        <f>SUM(P89:P133)</f>
        <v>0</v>
      </c>
      <c r="Q88" s="129"/>
      <c r="R88" s="130">
        <f>SUM(R89:R133)</f>
        <v>0.008220000000000002</v>
      </c>
      <c r="S88" s="129"/>
      <c r="T88" s="131">
        <f>SUM(T89:T133)</f>
        <v>241.73999999999998</v>
      </c>
      <c r="AR88" s="124" t="s">
        <v>22</v>
      </c>
      <c r="AT88" s="132" t="s">
        <v>74</v>
      </c>
      <c r="AU88" s="132" t="s">
        <v>22</v>
      </c>
      <c r="AY88" s="124" t="s">
        <v>119</v>
      </c>
      <c r="BK88" s="133">
        <f>SUM(BK89:BK133)</f>
        <v>0</v>
      </c>
    </row>
    <row r="89" spans="1:65" s="2" customFormat="1" ht="16.5" customHeight="1">
      <c r="A89" s="31"/>
      <c r="B89" s="136"/>
      <c r="C89" s="137" t="s">
        <v>22</v>
      </c>
      <c r="D89" s="137" t="s">
        <v>122</v>
      </c>
      <c r="E89" s="138" t="s">
        <v>187</v>
      </c>
      <c r="F89" s="139" t="s">
        <v>188</v>
      </c>
      <c r="G89" s="140" t="s">
        <v>189</v>
      </c>
      <c r="H89" s="141">
        <v>474</v>
      </c>
      <c r="I89" s="142"/>
      <c r="J89" s="143">
        <f>ROUND(I89*H89,2)</f>
        <v>0</v>
      </c>
      <c r="K89" s="139" t="s">
        <v>126</v>
      </c>
      <c r="L89" s="32"/>
      <c r="M89" s="144" t="s">
        <v>3</v>
      </c>
      <c r="N89" s="145" t="s">
        <v>46</v>
      </c>
      <c r="O89" s="52"/>
      <c r="P89" s="146">
        <f>O89*H89</f>
        <v>0</v>
      </c>
      <c r="Q89" s="146">
        <v>0</v>
      </c>
      <c r="R89" s="146">
        <f>Q89*H89</f>
        <v>0</v>
      </c>
      <c r="S89" s="146">
        <v>0.29</v>
      </c>
      <c r="T89" s="147">
        <f>S89*H89</f>
        <v>137.45999999999998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R89" s="148" t="s">
        <v>142</v>
      </c>
      <c r="AT89" s="148" t="s">
        <v>122</v>
      </c>
      <c r="AU89" s="148" t="s">
        <v>84</v>
      </c>
      <c r="AY89" s="16" t="s">
        <v>119</v>
      </c>
      <c r="BE89" s="149">
        <f>IF(N89="základní",J89,0)</f>
        <v>0</v>
      </c>
      <c r="BF89" s="149">
        <f>IF(N89="snížená",J89,0)</f>
        <v>0</v>
      </c>
      <c r="BG89" s="149">
        <f>IF(N89="zákl. přenesená",J89,0)</f>
        <v>0</v>
      </c>
      <c r="BH89" s="149">
        <f>IF(N89="sníž. přenesená",J89,0)</f>
        <v>0</v>
      </c>
      <c r="BI89" s="149">
        <f>IF(N89="nulová",J89,0)</f>
        <v>0</v>
      </c>
      <c r="BJ89" s="16" t="s">
        <v>22</v>
      </c>
      <c r="BK89" s="149">
        <f>ROUND(I89*H89,2)</f>
        <v>0</v>
      </c>
      <c r="BL89" s="16" t="s">
        <v>142</v>
      </c>
      <c r="BM89" s="148" t="s">
        <v>190</v>
      </c>
    </row>
    <row r="90" spans="1:47" s="2" customFormat="1" ht="19.5">
      <c r="A90" s="31"/>
      <c r="B90" s="32"/>
      <c r="C90" s="31"/>
      <c r="D90" s="150" t="s">
        <v>129</v>
      </c>
      <c r="E90" s="31"/>
      <c r="F90" s="151" t="s">
        <v>191</v>
      </c>
      <c r="G90" s="31"/>
      <c r="H90" s="31"/>
      <c r="I90" s="152"/>
      <c r="J90" s="31"/>
      <c r="K90" s="31"/>
      <c r="L90" s="32"/>
      <c r="M90" s="153"/>
      <c r="N90" s="154"/>
      <c r="O90" s="52"/>
      <c r="P90" s="52"/>
      <c r="Q90" s="52"/>
      <c r="R90" s="52"/>
      <c r="S90" s="52"/>
      <c r="T90" s="53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T90" s="16" t="s">
        <v>129</v>
      </c>
      <c r="AU90" s="16" t="s">
        <v>84</v>
      </c>
    </row>
    <row r="91" spans="2:51" s="13" customFormat="1" ht="11.25">
      <c r="B91" s="160"/>
      <c r="D91" s="150" t="s">
        <v>192</v>
      </c>
      <c r="E91" s="161" t="s">
        <v>3</v>
      </c>
      <c r="F91" s="162" t="s">
        <v>193</v>
      </c>
      <c r="H91" s="163">
        <v>474</v>
      </c>
      <c r="I91" s="164"/>
      <c r="L91" s="160"/>
      <c r="M91" s="165"/>
      <c r="N91" s="166"/>
      <c r="O91" s="166"/>
      <c r="P91" s="166"/>
      <c r="Q91" s="166"/>
      <c r="R91" s="166"/>
      <c r="S91" s="166"/>
      <c r="T91" s="167"/>
      <c r="AT91" s="161" t="s">
        <v>192</v>
      </c>
      <c r="AU91" s="161" t="s">
        <v>84</v>
      </c>
      <c r="AV91" s="13" t="s">
        <v>84</v>
      </c>
      <c r="AW91" s="13" t="s">
        <v>37</v>
      </c>
      <c r="AX91" s="13" t="s">
        <v>22</v>
      </c>
      <c r="AY91" s="161" t="s">
        <v>119</v>
      </c>
    </row>
    <row r="92" spans="1:65" s="2" customFormat="1" ht="16.5" customHeight="1">
      <c r="A92" s="31"/>
      <c r="B92" s="136"/>
      <c r="C92" s="137" t="s">
        <v>84</v>
      </c>
      <c r="D92" s="137" t="s">
        <v>122</v>
      </c>
      <c r="E92" s="138" t="s">
        <v>194</v>
      </c>
      <c r="F92" s="139" t="s">
        <v>195</v>
      </c>
      <c r="G92" s="140" t="s">
        <v>189</v>
      </c>
      <c r="H92" s="141">
        <v>474</v>
      </c>
      <c r="I92" s="142"/>
      <c r="J92" s="143">
        <f>ROUND(I92*H92,2)</f>
        <v>0</v>
      </c>
      <c r="K92" s="139" t="s">
        <v>126</v>
      </c>
      <c r="L92" s="32"/>
      <c r="M92" s="144" t="s">
        <v>3</v>
      </c>
      <c r="N92" s="145" t="s">
        <v>46</v>
      </c>
      <c r="O92" s="52"/>
      <c r="P92" s="146">
        <f>O92*H92</f>
        <v>0</v>
      </c>
      <c r="Q92" s="146">
        <v>0</v>
      </c>
      <c r="R92" s="146">
        <f>Q92*H92</f>
        <v>0</v>
      </c>
      <c r="S92" s="146">
        <v>0.22</v>
      </c>
      <c r="T92" s="147">
        <f>S92*H92</f>
        <v>104.28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R92" s="148" t="s">
        <v>142</v>
      </c>
      <c r="AT92" s="148" t="s">
        <v>122</v>
      </c>
      <c r="AU92" s="148" t="s">
        <v>84</v>
      </c>
      <c r="AY92" s="16" t="s">
        <v>119</v>
      </c>
      <c r="BE92" s="149">
        <f>IF(N92="základní",J92,0)</f>
        <v>0</v>
      </c>
      <c r="BF92" s="149">
        <f>IF(N92="snížená",J92,0)</f>
        <v>0</v>
      </c>
      <c r="BG92" s="149">
        <f>IF(N92="zákl. přenesená",J92,0)</f>
        <v>0</v>
      </c>
      <c r="BH92" s="149">
        <f>IF(N92="sníž. přenesená",J92,0)</f>
        <v>0</v>
      </c>
      <c r="BI92" s="149">
        <f>IF(N92="nulová",J92,0)</f>
        <v>0</v>
      </c>
      <c r="BJ92" s="16" t="s">
        <v>22</v>
      </c>
      <c r="BK92" s="149">
        <f>ROUND(I92*H92,2)</f>
        <v>0</v>
      </c>
      <c r="BL92" s="16" t="s">
        <v>142</v>
      </c>
      <c r="BM92" s="148" t="s">
        <v>196</v>
      </c>
    </row>
    <row r="93" spans="1:47" s="2" customFormat="1" ht="19.5">
      <c r="A93" s="31"/>
      <c r="B93" s="32"/>
      <c r="C93" s="31"/>
      <c r="D93" s="150" t="s">
        <v>129</v>
      </c>
      <c r="E93" s="31"/>
      <c r="F93" s="151" t="s">
        <v>197</v>
      </c>
      <c r="G93" s="31"/>
      <c r="H93" s="31"/>
      <c r="I93" s="152"/>
      <c r="J93" s="31"/>
      <c r="K93" s="31"/>
      <c r="L93" s="32"/>
      <c r="M93" s="153"/>
      <c r="N93" s="154"/>
      <c r="O93" s="52"/>
      <c r="P93" s="52"/>
      <c r="Q93" s="52"/>
      <c r="R93" s="52"/>
      <c r="S93" s="52"/>
      <c r="T93" s="53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T93" s="16" t="s">
        <v>129</v>
      </c>
      <c r="AU93" s="16" t="s">
        <v>84</v>
      </c>
    </row>
    <row r="94" spans="2:51" s="14" customFormat="1" ht="11.25">
      <c r="B94" s="168"/>
      <c r="D94" s="150" t="s">
        <v>192</v>
      </c>
      <c r="E94" s="169" t="s">
        <v>3</v>
      </c>
      <c r="F94" s="170" t="s">
        <v>198</v>
      </c>
      <c r="H94" s="169" t="s">
        <v>3</v>
      </c>
      <c r="I94" s="171"/>
      <c r="L94" s="168"/>
      <c r="M94" s="172"/>
      <c r="N94" s="173"/>
      <c r="O94" s="173"/>
      <c r="P94" s="173"/>
      <c r="Q94" s="173"/>
      <c r="R94" s="173"/>
      <c r="S94" s="173"/>
      <c r="T94" s="174"/>
      <c r="AT94" s="169" t="s">
        <v>192</v>
      </c>
      <c r="AU94" s="169" t="s">
        <v>84</v>
      </c>
      <c r="AV94" s="14" t="s">
        <v>22</v>
      </c>
      <c r="AW94" s="14" t="s">
        <v>37</v>
      </c>
      <c r="AX94" s="14" t="s">
        <v>75</v>
      </c>
      <c r="AY94" s="169" t="s">
        <v>119</v>
      </c>
    </row>
    <row r="95" spans="2:51" s="13" customFormat="1" ht="11.25">
      <c r="B95" s="160"/>
      <c r="D95" s="150" t="s">
        <v>192</v>
      </c>
      <c r="E95" s="161" t="s">
        <v>3</v>
      </c>
      <c r="F95" s="162" t="s">
        <v>193</v>
      </c>
      <c r="H95" s="163">
        <v>474</v>
      </c>
      <c r="I95" s="164"/>
      <c r="L95" s="160"/>
      <c r="M95" s="165"/>
      <c r="N95" s="166"/>
      <c r="O95" s="166"/>
      <c r="P95" s="166"/>
      <c r="Q95" s="166"/>
      <c r="R95" s="166"/>
      <c r="S95" s="166"/>
      <c r="T95" s="167"/>
      <c r="AT95" s="161" t="s">
        <v>192</v>
      </c>
      <c r="AU95" s="161" t="s">
        <v>84</v>
      </c>
      <c r="AV95" s="13" t="s">
        <v>84</v>
      </c>
      <c r="AW95" s="13" t="s">
        <v>37</v>
      </c>
      <c r="AX95" s="13" t="s">
        <v>22</v>
      </c>
      <c r="AY95" s="161" t="s">
        <v>119</v>
      </c>
    </row>
    <row r="96" spans="1:65" s="2" customFormat="1" ht="21.75" customHeight="1">
      <c r="A96" s="31"/>
      <c r="B96" s="136"/>
      <c r="C96" s="137" t="s">
        <v>199</v>
      </c>
      <c r="D96" s="137" t="s">
        <v>122</v>
      </c>
      <c r="E96" s="138" t="s">
        <v>200</v>
      </c>
      <c r="F96" s="139" t="s">
        <v>201</v>
      </c>
      <c r="G96" s="140" t="s">
        <v>202</v>
      </c>
      <c r="H96" s="141">
        <v>163.91</v>
      </c>
      <c r="I96" s="142"/>
      <c r="J96" s="143">
        <f>ROUND(I96*H96,2)</f>
        <v>0</v>
      </c>
      <c r="K96" s="139" t="s">
        <v>126</v>
      </c>
      <c r="L96" s="32"/>
      <c r="M96" s="144" t="s">
        <v>3</v>
      </c>
      <c r="N96" s="145" t="s">
        <v>46</v>
      </c>
      <c r="O96" s="52"/>
      <c r="P96" s="146">
        <f>O96*H96</f>
        <v>0</v>
      </c>
      <c r="Q96" s="146">
        <v>0</v>
      </c>
      <c r="R96" s="146">
        <f>Q96*H96</f>
        <v>0</v>
      </c>
      <c r="S96" s="146">
        <v>0</v>
      </c>
      <c r="T96" s="147">
        <f>S96*H96</f>
        <v>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48" t="s">
        <v>142</v>
      </c>
      <c r="AT96" s="148" t="s">
        <v>122</v>
      </c>
      <c r="AU96" s="148" t="s">
        <v>84</v>
      </c>
      <c r="AY96" s="16" t="s">
        <v>119</v>
      </c>
      <c r="BE96" s="149">
        <f>IF(N96="základní",J96,0)</f>
        <v>0</v>
      </c>
      <c r="BF96" s="149">
        <f>IF(N96="snížená",J96,0)</f>
        <v>0</v>
      </c>
      <c r="BG96" s="149">
        <f>IF(N96="zákl. přenesená",J96,0)</f>
        <v>0</v>
      </c>
      <c r="BH96" s="149">
        <f>IF(N96="sníž. přenesená",J96,0)</f>
        <v>0</v>
      </c>
      <c r="BI96" s="149">
        <f>IF(N96="nulová",J96,0)</f>
        <v>0</v>
      </c>
      <c r="BJ96" s="16" t="s">
        <v>22</v>
      </c>
      <c r="BK96" s="149">
        <f>ROUND(I96*H96,2)</f>
        <v>0</v>
      </c>
      <c r="BL96" s="16" t="s">
        <v>142</v>
      </c>
      <c r="BM96" s="148" t="s">
        <v>203</v>
      </c>
    </row>
    <row r="97" spans="1:47" s="2" customFormat="1" ht="11.25">
      <c r="A97" s="31"/>
      <c r="B97" s="32"/>
      <c r="C97" s="31"/>
      <c r="D97" s="150" t="s">
        <v>129</v>
      </c>
      <c r="E97" s="31"/>
      <c r="F97" s="151" t="s">
        <v>204</v>
      </c>
      <c r="G97" s="31"/>
      <c r="H97" s="31"/>
      <c r="I97" s="152"/>
      <c r="J97" s="31"/>
      <c r="K97" s="31"/>
      <c r="L97" s="32"/>
      <c r="M97" s="153"/>
      <c r="N97" s="154"/>
      <c r="O97" s="52"/>
      <c r="P97" s="52"/>
      <c r="Q97" s="52"/>
      <c r="R97" s="52"/>
      <c r="S97" s="52"/>
      <c r="T97" s="53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T97" s="16" t="s">
        <v>129</v>
      </c>
      <c r="AU97" s="16" t="s">
        <v>84</v>
      </c>
    </row>
    <row r="98" spans="2:51" s="13" customFormat="1" ht="11.25">
      <c r="B98" s="160"/>
      <c r="D98" s="150" t="s">
        <v>192</v>
      </c>
      <c r="E98" s="161" t="s">
        <v>3</v>
      </c>
      <c r="F98" s="162" t="s">
        <v>205</v>
      </c>
      <c r="H98" s="163">
        <v>163.91</v>
      </c>
      <c r="I98" s="164"/>
      <c r="L98" s="160"/>
      <c r="M98" s="165"/>
      <c r="N98" s="166"/>
      <c r="O98" s="166"/>
      <c r="P98" s="166"/>
      <c r="Q98" s="166"/>
      <c r="R98" s="166"/>
      <c r="S98" s="166"/>
      <c r="T98" s="167"/>
      <c r="AT98" s="161" t="s">
        <v>192</v>
      </c>
      <c r="AU98" s="161" t="s">
        <v>84</v>
      </c>
      <c r="AV98" s="13" t="s">
        <v>84</v>
      </c>
      <c r="AW98" s="13" t="s">
        <v>37</v>
      </c>
      <c r="AX98" s="13" t="s">
        <v>22</v>
      </c>
      <c r="AY98" s="161" t="s">
        <v>119</v>
      </c>
    </row>
    <row r="99" spans="1:65" s="2" customFormat="1" ht="16.5" customHeight="1">
      <c r="A99" s="31"/>
      <c r="B99" s="136"/>
      <c r="C99" s="137" t="s">
        <v>206</v>
      </c>
      <c r="D99" s="137" t="s">
        <v>122</v>
      </c>
      <c r="E99" s="138" t="s">
        <v>207</v>
      </c>
      <c r="F99" s="139" t="s">
        <v>208</v>
      </c>
      <c r="G99" s="140" t="s">
        <v>202</v>
      </c>
      <c r="H99" s="141">
        <v>203.91</v>
      </c>
      <c r="I99" s="142"/>
      <c r="J99" s="143">
        <f>ROUND(I99*H99,2)</f>
        <v>0</v>
      </c>
      <c r="K99" s="139" t="s">
        <v>126</v>
      </c>
      <c r="L99" s="32"/>
      <c r="M99" s="144" t="s">
        <v>3</v>
      </c>
      <c r="N99" s="145" t="s">
        <v>46</v>
      </c>
      <c r="O99" s="52"/>
      <c r="P99" s="146">
        <f>O99*H99</f>
        <v>0</v>
      </c>
      <c r="Q99" s="146">
        <v>0</v>
      </c>
      <c r="R99" s="146">
        <f>Q99*H99</f>
        <v>0</v>
      </c>
      <c r="S99" s="146">
        <v>0</v>
      </c>
      <c r="T99" s="147">
        <f>S99*H99</f>
        <v>0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R99" s="148" t="s">
        <v>142</v>
      </c>
      <c r="AT99" s="148" t="s">
        <v>122</v>
      </c>
      <c r="AU99" s="148" t="s">
        <v>84</v>
      </c>
      <c r="AY99" s="16" t="s">
        <v>119</v>
      </c>
      <c r="BE99" s="149">
        <f>IF(N99="základní",J99,0)</f>
        <v>0</v>
      </c>
      <c r="BF99" s="149">
        <f>IF(N99="snížená",J99,0)</f>
        <v>0</v>
      </c>
      <c r="BG99" s="149">
        <f>IF(N99="zákl. přenesená",J99,0)</f>
        <v>0</v>
      </c>
      <c r="BH99" s="149">
        <f>IF(N99="sníž. přenesená",J99,0)</f>
        <v>0</v>
      </c>
      <c r="BI99" s="149">
        <f>IF(N99="nulová",J99,0)</f>
        <v>0</v>
      </c>
      <c r="BJ99" s="16" t="s">
        <v>22</v>
      </c>
      <c r="BK99" s="149">
        <f>ROUND(I99*H99,2)</f>
        <v>0</v>
      </c>
      <c r="BL99" s="16" t="s">
        <v>142</v>
      </c>
      <c r="BM99" s="148" t="s">
        <v>209</v>
      </c>
    </row>
    <row r="100" spans="1:47" s="2" customFormat="1" ht="19.5">
      <c r="A100" s="31"/>
      <c r="B100" s="32"/>
      <c r="C100" s="31"/>
      <c r="D100" s="150" t="s">
        <v>129</v>
      </c>
      <c r="E100" s="31"/>
      <c r="F100" s="151" t="s">
        <v>210</v>
      </c>
      <c r="G100" s="31"/>
      <c r="H100" s="31"/>
      <c r="I100" s="152"/>
      <c r="J100" s="31"/>
      <c r="K100" s="31"/>
      <c r="L100" s="32"/>
      <c r="M100" s="153"/>
      <c r="N100" s="154"/>
      <c r="O100" s="52"/>
      <c r="P100" s="52"/>
      <c r="Q100" s="52"/>
      <c r="R100" s="52"/>
      <c r="S100" s="52"/>
      <c r="T100" s="53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T100" s="16" t="s">
        <v>129</v>
      </c>
      <c r="AU100" s="16" t="s">
        <v>84</v>
      </c>
    </row>
    <row r="101" spans="2:51" s="14" customFormat="1" ht="11.25">
      <c r="B101" s="168"/>
      <c r="D101" s="150" t="s">
        <v>192</v>
      </c>
      <c r="E101" s="169" t="s">
        <v>3</v>
      </c>
      <c r="F101" s="170" t="s">
        <v>211</v>
      </c>
      <c r="H101" s="169" t="s">
        <v>3</v>
      </c>
      <c r="I101" s="171"/>
      <c r="L101" s="168"/>
      <c r="M101" s="172"/>
      <c r="N101" s="173"/>
      <c r="O101" s="173"/>
      <c r="P101" s="173"/>
      <c r="Q101" s="173"/>
      <c r="R101" s="173"/>
      <c r="S101" s="173"/>
      <c r="T101" s="174"/>
      <c r="AT101" s="169" t="s">
        <v>192</v>
      </c>
      <c r="AU101" s="169" t="s">
        <v>84</v>
      </c>
      <c r="AV101" s="14" t="s">
        <v>22</v>
      </c>
      <c r="AW101" s="14" t="s">
        <v>37</v>
      </c>
      <c r="AX101" s="14" t="s">
        <v>75</v>
      </c>
      <c r="AY101" s="169" t="s">
        <v>119</v>
      </c>
    </row>
    <row r="102" spans="2:51" s="13" customFormat="1" ht="11.25">
      <c r="B102" s="160"/>
      <c r="D102" s="150" t="s">
        <v>192</v>
      </c>
      <c r="E102" s="161" t="s">
        <v>3</v>
      </c>
      <c r="F102" s="162" t="s">
        <v>212</v>
      </c>
      <c r="H102" s="163">
        <v>203.91</v>
      </c>
      <c r="I102" s="164"/>
      <c r="L102" s="160"/>
      <c r="M102" s="165"/>
      <c r="N102" s="166"/>
      <c r="O102" s="166"/>
      <c r="P102" s="166"/>
      <c r="Q102" s="166"/>
      <c r="R102" s="166"/>
      <c r="S102" s="166"/>
      <c r="T102" s="167"/>
      <c r="AT102" s="161" t="s">
        <v>192</v>
      </c>
      <c r="AU102" s="161" t="s">
        <v>84</v>
      </c>
      <c r="AV102" s="13" t="s">
        <v>84</v>
      </c>
      <c r="AW102" s="13" t="s">
        <v>37</v>
      </c>
      <c r="AX102" s="13" t="s">
        <v>22</v>
      </c>
      <c r="AY102" s="161" t="s">
        <v>119</v>
      </c>
    </row>
    <row r="103" spans="1:65" s="2" customFormat="1" ht="24">
      <c r="A103" s="31"/>
      <c r="B103" s="136"/>
      <c r="C103" s="137" t="s">
        <v>213</v>
      </c>
      <c r="D103" s="137" t="s">
        <v>122</v>
      </c>
      <c r="E103" s="138" t="s">
        <v>214</v>
      </c>
      <c r="F103" s="139" t="s">
        <v>215</v>
      </c>
      <c r="G103" s="140" t="s">
        <v>202</v>
      </c>
      <c r="H103" s="141">
        <v>2039.1</v>
      </c>
      <c r="I103" s="142"/>
      <c r="J103" s="143">
        <f>ROUND(I103*H103,2)</f>
        <v>0</v>
      </c>
      <c r="K103" s="139" t="s">
        <v>126</v>
      </c>
      <c r="L103" s="32"/>
      <c r="M103" s="144" t="s">
        <v>3</v>
      </c>
      <c r="N103" s="145" t="s">
        <v>46</v>
      </c>
      <c r="O103" s="52"/>
      <c r="P103" s="146">
        <f>O103*H103</f>
        <v>0</v>
      </c>
      <c r="Q103" s="146">
        <v>0</v>
      </c>
      <c r="R103" s="146">
        <f>Q103*H103</f>
        <v>0</v>
      </c>
      <c r="S103" s="146">
        <v>0</v>
      </c>
      <c r="T103" s="147">
        <f>S103*H103</f>
        <v>0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R103" s="148" t="s">
        <v>142</v>
      </c>
      <c r="AT103" s="148" t="s">
        <v>122</v>
      </c>
      <c r="AU103" s="148" t="s">
        <v>84</v>
      </c>
      <c r="AY103" s="16" t="s">
        <v>119</v>
      </c>
      <c r="BE103" s="149">
        <f>IF(N103="základní",J103,0)</f>
        <v>0</v>
      </c>
      <c r="BF103" s="149">
        <f>IF(N103="snížená",J103,0)</f>
        <v>0</v>
      </c>
      <c r="BG103" s="149">
        <f>IF(N103="zákl. přenesená",J103,0)</f>
        <v>0</v>
      </c>
      <c r="BH103" s="149">
        <f>IF(N103="sníž. přenesená",J103,0)</f>
        <v>0</v>
      </c>
      <c r="BI103" s="149">
        <f>IF(N103="nulová",J103,0)</f>
        <v>0</v>
      </c>
      <c r="BJ103" s="16" t="s">
        <v>22</v>
      </c>
      <c r="BK103" s="149">
        <f>ROUND(I103*H103,2)</f>
        <v>0</v>
      </c>
      <c r="BL103" s="16" t="s">
        <v>142</v>
      </c>
      <c r="BM103" s="148" t="s">
        <v>216</v>
      </c>
    </row>
    <row r="104" spans="1:47" s="2" customFormat="1" ht="19.5">
      <c r="A104" s="31"/>
      <c r="B104" s="32"/>
      <c r="C104" s="31"/>
      <c r="D104" s="150" t="s">
        <v>129</v>
      </c>
      <c r="E104" s="31"/>
      <c r="F104" s="151" t="s">
        <v>217</v>
      </c>
      <c r="G104" s="31"/>
      <c r="H104" s="31"/>
      <c r="I104" s="152"/>
      <c r="J104" s="31"/>
      <c r="K104" s="31"/>
      <c r="L104" s="32"/>
      <c r="M104" s="153"/>
      <c r="N104" s="154"/>
      <c r="O104" s="52"/>
      <c r="P104" s="52"/>
      <c r="Q104" s="52"/>
      <c r="R104" s="52"/>
      <c r="S104" s="52"/>
      <c r="T104" s="53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T104" s="16" t="s">
        <v>129</v>
      </c>
      <c r="AU104" s="16" t="s">
        <v>84</v>
      </c>
    </row>
    <row r="105" spans="1:47" s="2" customFormat="1" ht="19.5">
      <c r="A105" s="31"/>
      <c r="B105" s="32"/>
      <c r="C105" s="31"/>
      <c r="D105" s="150" t="s">
        <v>130</v>
      </c>
      <c r="E105" s="31"/>
      <c r="F105" s="155" t="s">
        <v>218</v>
      </c>
      <c r="G105" s="31"/>
      <c r="H105" s="31"/>
      <c r="I105" s="152"/>
      <c r="J105" s="31"/>
      <c r="K105" s="31"/>
      <c r="L105" s="32"/>
      <c r="M105" s="153"/>
      <c r="N105" s="154"/>
      <c r="O105" s="52"/>
      <c r="P105" s="52"/>
      <c r="Q105" s="52"/>
      <c r="R105" s="52"/>
      <c r="S105" s="52"/>
      <c r="T105" s="53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T105" s="16" t="s">
        <v>130</v>
      </c>
      <c r="AU105" s="16" t="s">
        <v>84</v>
      </c>
    </row>
    <row r="106" spans="2:51" s="14" customFormat="1" ht="11.25">
      <c r="B106" s="168"/>
      <c r="D106" s="150" t="s">
        <v>192</v>
      </c>
      <c r="E106" s="169" t="s">
        <v>3</v>
      </c>
      <c r="F106" s="170" t="s">
        <v>219</v>
      </c>
      <c r="H106" s="169" t="s">
        <v>3</v>
      </c>
      <c r="I106" s="171"/>
      <c r="L106" s="168"/>
      <c r="M106" s="172"/>
      <c r="N106" s="173"/>
      <c r="O106" s="173"/>
      <c r="P106" s="173"/>
      <c r="Q106" s="173"/>
      <c r="R106" s="173"/>
      <c r="S106" s="173"/>
      <c r="T106" s="174"/>
      <c r="AT106" s="169" t="s">
        <v>192</v>
      </c>
      <c r="AU106" s="169" t="s">
        <v>84</v>
      </c>
      <c r="AV106" s="14" t="s">
        <v>22</v>
      </c>
      <c r="AW106" s="14" t="s">
        <v>37</v>
      </c>
      <c r="AX106" s="14" t="s">
        <v>75</v>
      </c>
      <c r="AY106" s="169" t="s">
        <v>119</v>
      </c>
    </row>
    <row r="107" spans="2:51" s="13" customFormat="1" ht="11.25">
      <c r="B107" s="160"/>
      <c r="D107" s="150" t="s">
        <v>192</v>
      </c>
      <c r="E107" s="161" t="s">
        <v>3</v>
      </c>
      <c r="F107" s="162" t="s">
        <v>220</v>
      </c>
      <c r="H107" s="163">
        <v>2039.1</v>
      </c>
      <c r="I107" s="164"/>
      <c r="L107" s="160"/>
      <c r="M107" s="165"/>
      <c r="N107" s="166"/>
      <c r="O107" s="166"/>
      <c r="P107" s="166"/>
      <c r="Q107" s="166"/>
      <c r="R107" s="166"/>
      <c r="S107" s="166"/>
      <c r="T107" s="167"/>
      <c r="AT107" s="161" t="s">
        <v>192</v>
      </c>
      <c r="AU107" s="161" t="s">
        <v>84</v>
      </c>
      <c r="AV107" s="13" t="s">
        <v>84</v>
      </c>
      <c r="AW107" s="13" t="s">
        <v>37</v>
      </c>
      <c r="AX107" s="13" t="s">
        <v>22</v>
      </c>
      <c r="AY107" s="161" t="s">
        <v>119</v>
      </c>
    </row>
    <row r="108" spans="1:65" s="2" customFormat="1" ht="16.5" customHeight="1">
      <c r="A108" s="31"/>
      <c r="B108" s="136"/>
      <c r="C108" s="137" t="s">
        <v>221</v>
      </c>
      <c r="D108" s="137" t="s">
        <v>122</v>
      </c>
      <c r="E108" s="138" t="s">
        <v>222</v>
      </c>
      <c r="F108" s="139" t="s">
        <v>223</v>
      </c>
      <c r="G108" s="140" t="s">
        <v>202</v>
      </c>
      <c r="H108" s="141">
        <v>203.91</v>
      </c>
      <c r="I108" s="142"/>
      <c r="J108" s="143">
        <f>ROUND(I108*H108,2)</f>
        <v>0</v>
      </c>
      <c r="K108" s="139" t="s">
        <v>126</v>
      </c>
      <c r="L108" s="32"/>
      <c r="M108" s="144" t="s">
        <v>3</v>
      </c>
      <c r="N108" s="145" t="s">
        <v>46</v>
      </c>
      <c r="O108" s="52"/>
      <c r="P108" s="146">
        <f>O108*H108</f>
        <v>0</v>
      </c>
      <c r="Q108" s="146">
        <v>0</v>
      </c>
      <c r="R108" s="146">
        <f>Q108*H108</f>
        <v>0</v>
      </c>
      <c r="S108" s="146">
        <v>0</v>
      </c>
      <c r="T108" s="147">
        <f>S108*H108</f>
        <v>0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R108" s="148" t="s">
        <v>142</v>
      </c>
      <c r="AT108" s="148" t="s">
        <v>122</v>
      </c>
      <c r="AU108" s="148" t="s">
        <v>84</v>
      </c>
      <c r="AY108" s="16" t="s">
        <v>119</v>
      </c>
      <c r="BE108" s="149">
        <f>IF(N108="základní",J108,0)</f>
        <v>0</v>
      </c>
      <c r="BF108" s="149">
        <f>IF(N108="snížená",J108,0)</f>
        <v>0</v>
      </c>
      <c r="BG108" s="149">
        <f>IF(N108="zákl. přenesená",J108,0)</f>
        <v>0</v>
      </c>
      <c r="BH108" s="149">
        <f>IF(N108="sníž. přenesená",J108,0)</f>
        <v>0</v>
      </c>
      <c r="BI108" s="149">
        <f>IF(N108="nulová",J108,0)</f>
        <v>0</v>
      </c>
      <c r="BJ108" s="16" t="s">
        <v>22</v>
      </c>
      <c r="BK108" s="149">
        <f>ROUND(I108*H108,2)</f>
        <v>0</v>
      </c>
      <c r="BL108" s="16" t="s">
        <v>142</v>
      </c>
      <c r="BM108" s="148" t="s">
        <v>224</v>
      </c>
    </row>
    <row r="109" spans="1:47" s="2" customFormat="1" ht="19.5">
      <c r="A109" s="31"/>
      <c r="B109" s="32"/>
      <c r="C109" s="31"/>
      <c r="D109" s="150" t="s">
        <v>129</v>
      </c>
      <c r="E109" s="31"/>
      <c r="F109" s="151" t="s">
        <v>225</v>
      </c>
      <c r="G109" s="31"/>
      <c r="H109" s="31"/>
      <c r="I109" s="152"/>
      <c r="J109" s="31"/>
      <c r="K109" s="31"/>
      <c r="L109" s="32"/>
      <c r="M109" s="153"/>
      <c r="N109" s="154"/>
      <c r="O109" s="52"/>
      <c r="P109" s="52"/>
      <c r="Q109" s="52"/>
      <c r="R109" s="52"/>
      <c r="S109" s="52"/>
      <c r="T109" s="53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T109" s="16" t="s">
        <v>129</v>
      </c>
      <c r="AU109" s="16" t="s">
        <v>84</v>
      </c>
    </row>
    <row r="110" spans="2:51" s="14" customFormat="1" ht="11.25">
      <c r="B110" s="168"/>
      <c r="D110" s="150" t="s">
        <v>192</v>
      </c>
      <c r="E110" s="169" t="s">
        <v>3</v>
      </c>
      <c r="F110" s="170" t="s">
        <v>226</v>
      </c>
      <c r="H110" s="169" t="s">
        <v>3</v>
      </c>
      <c r="I110" s="171"/>
      <c r="L110" s="168"/>
      <c r="M110" s="172"/>
      <c r="N110" s="173"/>
      <c r="O110" s="173"/>
      <c r="P110" s="173"/>
      <c r="Q110" s="173"/>
      <c r="R110" s="173"/>
      <c r="S110" s="173"/>
      <c r="T110" s="174"/>
      <c r="AT110" s="169" t="s">
        <v>192</v>
      </c>
      <c r="AU110" s="169" t="s">
        <v>84</v>
      </c>
      <c r="AV110" s="14" t="s">
        <v>22</v>
      </c>
      <c r="AW110" s="14" t="s">
        <v>37</v>
      </c>
      <c r="AX110" s="14" t="s">
        <v>75</v>
      </c>
      <c r="AY110" s="169" t="s">
        <v>119</v>
      </c>
    </row>
    <row r="111" spans="2:51" s="13" customFormat="1" ht="11.25">
      <c r="B111" s="160"/>
      <c r="D111" s="150" t="s">
        <v>192</v>
      </c>
      <c r="E111" s="161" t="s">
        <v>3</v>
      </c>
      <c r="F111" s="162" t="s">
        <v>227</v>
      </c>
      <c r="H111" s="163">
        <v>203.91</v>
      </c>
      <c r="I111" s="164"/>
      <c r="L111" s="160"/>
      <c r="M111" s="165"/>
      <c r="N111" s="166"/>
      <c r="O111" s="166"/>
      <c r="P111" s="166"/>
      <c r="Q111" s="166"/>
      <c r="R111" s="166"/>
      <c r="S111" s="166"/>
      <c r="T111" s="167"/>
      <c r="AT111" s="161" t="s">
        <v>192</v>
      </c>
      <c r="AU111" s="161" t="s">
        <v>84</v>
      </c>
      <c r="AV111" s="13" t="s">
        <v>84</v>
      </c>
      <c r="AW111" s="13" t="s">
        <v>37</v>
      </c>
      <c r="AX111" s="13" t="s">
        <v>22</v>
      </c>
      <c r="AY111" s="161" t="s">
        <v>119</v>
      </c>
    </row>
    <row r="112" spans="1:65" s="2" customFormat="1" ht="16.5" customHeight="1">
      <c r="A112" s="31"/>
      <c r="B112" s="136"/>
      <c r="C112" s="137" t="s">
        <v>161</v>
      </c>
      <c r="D112" s="137" t="s">
        <v>122</v>
      </c>
      <c r="E112" s="138" t="s">
        <v>228</v>
      </c>
      <c r="F112" s="139" t="s">
        <v>229</v>
      </c>
      <c r="G112" s="140" t="s">
        <v>202</v>
      </c>
      <c r="H112" s="141">
        <v>203.91</v>
      </c>
      <c r="I112" s="142"/>
      <c r="J112" s="143">
        <f>ROUND(I112*H112,2)</f>
        <v>0</v>
      </c>
      <c r="K112" s="139" t="s">
        <v>126</v>
      </c>
      <c r="L112" s="32"/>
      <c r="M112" s="144" t="s">
        <v>3</v>
      </c>
      <c r="N112" s="145" t="s">
        <v>46</v>
      </c>
      <c r="O112" s="52"/>
      <c r="P112" s="146">
        <f>O112*H112</f>
        <v>0</v>
      </c>
      <c r="Q112" s="146">
        <v>0</v>
      </c>
      <c r="R112" s="146">
        <f>Q112*H112</f>
        <v>0</v>
      </c>
      <c r="S112" s="146">
        <v>0</v>
      </c>
      <c r="T112" s="147">
        <f>S112*H112</f>
        <v>0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48" t="s">
        <v>142</v>
      </c>
      <c r="AT112" s="148" t="s">
        <v>122</v>
      </c>
      <c r="AU112" s="148" t="s">
        <v>84</v>
      </c>
      <c r="AY112" s="16" t="s">
        <v>119</v>
      </c>
      <c r="BE112" s="149">
        <f>IF(N112="základní",J112,0)</f>
        <v>0</v>
      </c>
      <c r="BF112" s="149">
        <f>IF(N112="snížená",J112,0)</f>
        <v>0</v>
      </c>
      <c r="BG112" s="149">
        <f>IF(N112="zákl. přenesená",J112,0)</f>
        <v>0</v>
      </c>
      <c r="BH112" s="149">
        <f>IF(N112="sníž. přenesená",J112,0)</f>
        <v>0</v>
      </c>
      <c r="BI112" s="149">
        <f>IF(N112="nulová",J112,0)</f>
        <v>0</v>
      </c>
      <c r="BJ112" s="16" t="s">
        <v>22</v>
      </c>
      <c r="BK112" s="149">
        <f>ROUND(I112*H112,2)</f>
        <v>0</v>
      </c>
      <c r="BL112" s="16" t="s">
        <v>142</v>
      </c>
      <c r="BM112" s="148" t="s">
        <v>230</v>
      </c>
    </row>
    <row r="113" spans="1:47" s="2" customFormat="1" ht="11.25">
      <c r="A113" s="31"/>
      <c r="B113" s="32"/>
      <c r="C113" s="31"/>
      <c r="D113" s="150" t="s">
        <v>129</v>
      </c>
      <c r="E113" s="31"/>
      <c r="F113" s="151" t="s">
        <v>231</v>
      </c>
      <c r="G113" s="31"/>
      <c r="H113" s="31"/>
      <c r="I113" s="152"/>
      <c r="J113" s="31"/>
      <c r="K113" s="31"/>
      <c r="L113" s="32"/>
      <c r="M113" s="153"/>
      <c r="N113" s="154"/>
      <c r="O113" s="52"/>
      <c r="P113" s="52"/>
      <c r="Q113" s="52"/>
      <c r="R113" s="52"/>
      <c r="S113" s="52"/>
      <c r="T113" s="53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T113" s="16" t="s">
        <v>129</v>
      </c>
      <c r="AU113" s="16" t="s">
        <v>84</v>
      </c>
    </row>
    <row r="114" spans="2:51" s="13" customFormat="1" ht="11.25">
      <c r="B114" s="160"/>
      <c r="D114" s="150" t="s">
        <v>192</v>
      </c>
      <c r="E114" s="161" t="s">
        <v>3</v>
      </c>
      <c r="F114" s="162" t="s">
        <v>212</v>
      </c>
      <c r="H114" s="163">
        <v>203.91</v>
      </c>
      <c r="I114" s="164"/>
      <c r="L114" s="160"/>
      <c r="M114" s="165"/>
      <c r="N114" s="166"/>
      <c r="O114" s="166"/>
      <c r="P114" s="166"/>
      <c r="Q114" s="166"/>
      <c r="R114" s="166"/>
      <c r="S114" s="166"/>
      <c r="T114" s="167"/>
      <c r="AT114" s="161" t="s">
        <v>192</v>
      </c>
      <c r="AU114" s="161" t="s">
        <v>84</v>
      </c>
      <c r="AV114" s="13" t="s">
        <v>84</v>
      </c>
      <c r="AW114" s="13" t="s">
        <v>37</v>
      </c>
      <c r="AX114" s="13" t="s">
        <v>22</v>
      </c>
      <c r="AY114" s="161" t="s">
        <v>119</v>
      </c>
    </row>
    <row r="115" spans="1:65" s="2" customFormat="1" ht="16.5" customHeight="1">
      <c r="A115" s="31"/>
      <c r="B115" s="136"/>
      <c r="C115" s="137" t="s">
        <v>232</v>
      </c>
      <c r="D115" s="137" t="s">
        <v>122</v>
      </c>
      <c r="E115" s="138" t="s">
        <v>233</v>
      </c>
      <c r="F115" s="139" t="s">
        <v>234</v>
      </c>
      <c r="G115" s="140" t="s">
        <v>235</v>
      </c>
      <c r="H115" s="141">
        <v>407.82</v>
      </c>
      <c r="I115" s="142"/>
      <c r="J115" s="143">
        <f>ROUND(I115*H115,2)</f>
        <v>0</v>
      </c>
      <c r="K115" s="139" t="s">
        <v>126</v>
      </c>
      <c r="L115" s="32"/>
      <c r="M115" s="144" t="s">
        <v>3</v>
      </c>
      <c r="N115" s="145" t="s">
        <v>46</v>
      </c>
      <c r="O115" s="52"/>
      <c r="P115" s="146">
        <f>O115*H115</f>
        <v>0</v>
      </c>
      <c r="Q115" s="146">
        <v>0</v>
      </c>
      <c r="R115" s="146">
        <f>Q115*H115</f>
        <v>0</v>
      </c>
      <c r="S115" s="146">
        <v>0</v>
      </c>
      <c r="T115" s="147">
        <f>S115*H115</f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R115" s="148" t="s">
        <v>142</v>
      </c>
      <c r="AT115" s="148" t="s">
        <v>122</v>
      </c>
      <c r="AU115" s="148" t="s">
        <v>84</v>
      </c>
      <c r="AY115" s="16" t="s">
        <v>119</v>
      </c>
      <c r="BE115" s="149">
        <f>IF(N115="základní",J115,0)</f>
        <v>0</v>
      </c>
      <c r="BF115" s="149">
        <f>IF(N115="snížená",J115,0)</f>
        <v>0</v>
      </c>
      <c r="BG115" s="149">
        <f>IF(N115="zákl. přenesená",J115,0)</f>
        <v>0</v>
      </c>
      <c r="BH115" s="149">
        <f>IF(N115="sníž. přenesená",J115,0)</f>
        <v>0</v>
      </c>
      <c r="BI115" s="149">
        <f>IF(N115="nulová",J115,0)</f>
        <v>0</v>
      </c>
      <c r="BJ115" s="16" t="s">
        <v>22</v>
      </c>
      <c r="BK115" s="149">
        <f>ROUND(I115*H115,2)</f>
        <v>0</v>
      </c>
      <c r="BL115" s="16" t="s">
        <v>142</v>
      </c>
      <c r="BM115" s="148" t="s">
        <v>236</v>
      </c>
    </row>
    <row r="116" spans="1:47" s="2" customFormat="1" ht="11.25">
      <c r="A116" s="31"/>
      <c r="B116" s="32"/>
      <c r="C116" s="31"/>
      <c r="D116" s="150" t="s">
        <v>129</v>
      </c>
      <c r="E116" s="31"/>
      <c r="F116" s="151" t="s">
        <v>237</v>
      </c>
      <c r="G116" s="31"/>
      <c r="H116" s="31"/>
      <c r="I116" s="152"/>
      <c r="J116" s="31"/>
      <c r="K116" s="31"/>
      <c r="L116" s="32"/>
      <c r="M116" s="153"/>
      <c r="N116" s="154"/>
      <c r="O116" s="52"/>
      <c r="P116" s="52"/>
      <c r="Q116" s="52"/>
      <c r="R116" s="52"/>
      <c r="S116" s="52"/>
      <c r="T116" s="53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6" t="s">
        <v>129</v>
      </c>
      <c r="AU116" s="16" t="s">
        <v>84</v>
      </c>
    </row>
    <row r="117" spans="2:51" s="14" customFormat="1" ht="11.25">
      <c r="B117" s="168"/>
      <c r="D117" s="150" t="s">
        <v>192</v>
      </c>
      <c r="E117" s="169" t="s">
        <v>3</v>
      </c>
      <c r="F117" s="170" t="s">
        <v>238</v>
      </c>
      <c r="H117" s="169" t="s">
        <v>3</v>
      </c>
      <c r="I117" s="171"/>
      <c r="L117" s="168"/>
      <c r="M117" s="172"/>
      <c r="N117" s="173"/>
      <c r="O117" s="173"/>
      <c r="P117" s="173"/>
      <c r="Q117" s="173"/>
      <c r="R117" s="173"/>
      <c r="S117" s="173"/>
      <c r="T117" s="174"/>
      <c r="AT117" s="169" t="s">
        <v>192</v>
      </c>
      <c r="AU117" s="169" t="s">
        <v>84</v>
      </c>
      <c r="AV117" s="14" t="s">
        <v>22</v>
      </c>
      <c r="AW117" s="14" t="s">
        <v>37</v>
      </c>
      <c r="AX117" s="14" t="s">
        <v>75</v>
      </c>
      <c r="AY117" s="169" t="s">
        <v>119</v>
      </c>
    </row>
    <row r="118" spans="2:51" s="13" customFormat="1" ht="11.25">
      <c r="B118" s="160"/>
      <c r="D118" s="150" t="s">
        <v>192</v>
      </c>
      <c r="E118" s="161" t="s">
        <v>3</v>
      </c>
      <c r="F118" s="162" t="s">
        <v>239</v>
      </c>
      <c r="H118" s="163">
        <v>407.82</v>
      </c>
      <c r="I118" s="164"/>
      <c r="L118" s="160"/>
      <c r="M118" s="165"/>
      <c r="N118" s="166"/>
      <c r="O118" s="166"/>
      <c r="P118" s="166"/>
      <c r="Q118" s="166"/>
      <c r="R118" s="166"/>
      <c r="S118" s="166"/>
      <c r="T118" s="167"/>
      <c r="AT118" s="161" t="s">
        <v>192</v>
      </c>
      <c r="AU118" s="161" t="s">
        <v>84</v>
      </c>
      <c r="AV118" s="13" t="s">
        <v>84</v>
      </c>
      <c r="AW118" s="13" t="s">
        <v>37</v>
      </c>
      <c r="AX118" s="13" t="s">
        <v>22</v>
      </c>
      <c r="AY118" s="161" t="s">
        <v>119</v>
      </c>
    </row>
    <row r="119" spans="1:65" s="2" customFormat="1" ht="16.5" customHeight="1">
      <c r="A119" s="31"/>
      <c r="B119" s="136"/>
      <c r="C119" s="175" t="s">
        <v>240</v>
      </c>
      <c r="D119" s="175" t="s">
        <v>241</v>
      </c>
      <c r="E119" s="176" t="s">
        <v>242</v>
      </c>
      <c r="F119" s="177" t="s">
        <v>243</v>
      </c>
      <c r="G119" s="178" t="s">
        <v>244</v>
      </c>
      <c r="H119" s="179">
        <v>8.22</v>
      </c>
      <c r="I119" s="180"/>
      <c r="J119" s="181">
        <f>ROUND(I119*H119,2)</f>
        <v>0</v>
      </c>
      <c r="K119" s="177" t="s">
        <v>126</v>
      </c>
      <c r="L119" s="182"/>
      <c r="M119" s="183" t="s">
        <v>3</v>
      </c>
      <c r="N119" s="184" t="s">
        <v>46</v>
      </c>
      <c r="O119" s="52"/>
      <c r="P119" s="146">
        <f>O119*H119</f>
        <v>0</v>
      </c>
      <c r="Q119" s="146">
        <v>0.001</v>
      </c>
      <c r="R119" s="146">
        <f>Q119*H119</f>
        <v>0.008220000000000002</v>
      </c>
      <c r="S119" s="146">
        <v>0</v>
      </c>
      <c r="T119" s="147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48" t="s">
        <v>161</v>
      </c>
      <c r="AT119" s="148" t="s">
        <v>241</v>
      </c>
      <c r="AU119" s="148" t="s">
        <v>84</v>
      </c>
      <c r="AY119" s="16" t="s">
        <v>119</v>
      </c>
      <c r="BE119" s="149">
        <f>IF(N119="základní",J119,0)</f>
        <v>0</v>
      </c>
      <c r="BF119" s="149">
        <f>IF(N119="snížená",J119,0)</f>
        <v>0</v>
      </c>
      <c r="BG119" s="149">
        <f>IF(N119="zákl. přenesená",J119,0)</f>
        <v>0</v>
      </c>
      <c r="BH119" s="149">
        <f>IF(N119="sníž. přenesená",J119,0)</f>
        <v>0</v>
      </c>
      <c r="BI119" s="149">
        <f>IF(N119="nulová",J119,0)</f>
        <v>0</v>
      </c>
      <c r="BJ119" s="16" t="s">
        <v>22</v>
      </c>
      <c r="BK119" s="149">
        <f>ROUND(I119*H119,2)</f>
        <v>0</v>
      </c>
      <c r="BL119" s="16" t="s">
        <v>142</v>
      </c>
      <c r="BM119" s="148" t="s">
        <v>245</v>
      </c>
    </row>
    <row r="120" spans="1:47" s="2" customFormat="1" ht="11.25">
      <c r="A120" s="31"/>
      <c r="B120" s="32"/>
      <c r="C120" s="31"/>
      <c r="D120" s="150" t="s">
        <v>129</v>
      </c>
      <c r="E120" s="31"/>
      <c r="F120" s="151" t="s">
        <v>243</v>
      </c>
      <c r="G120" s="31"/>
      <c r="H120" s="31"/>
      <c r="I120" s="152"/>
      <c r="J120" s="31"/>
      <c r="K120" s="31"/>
      <c r="L120" s="32"/>
      <c r="M120" s="153"/>
      <c r="N120" s="154"/>
      <c r="O120" s="52"/>
      <c r="P120" s="52"/>
      <c r="Q120" s="52"/>
      <c r="R120" s="52"/>
      <c r="S120" s="52"/>
      <c r="T120" s="53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129</v>
      </c>
      <c r="AU120" s="16" t="s">
        <v>84</v>
      </c>
    </row>
    <row r="121" spans="2:51" s="13" customFormat="1" ht="11.25">
      <c r="B121" s="160"/>
      <c r="D121" s="150" t="s">
        <v>192</v>
      </c>
      <c r="E121" s="161" t="s">
        <v>3</v>
      </c>
      <c r="F121" s="162" t="s">
        <v>246</v>
      </c>
      <c r="H121" s="163">
        <v>8.22</v>
      </c>
      <c r="I121" s="164"/>
      <c r="L121" s="160"/>
      <c r="M121" s="165"/>
      <c r="N121" s="166"/>
      <c r="O121" s="166"/>
      <c r="P121" s="166"/>
      <c r="Q121" s="166"/>
      <c r="R121" s="166"/>
      <c r="S121" s="166"/>
      <c r="T121" s="167"/>
      <c r="AT121" s="161" t="s">
        <v>192</v>
      </c>
      <c r="AU121" s="161" t="s">
        <v>84</v>
      </c>
      <c r="AV121" s="13" t="s">
        <v>84</v>
      </c>
      <c r="AW121" s="13" t="s">
        <v>37</v>
      </c>
      <c r="AX121" s="13" t="s">
        <v>22</v>
      </c>
      <c r="AY121" s="161" t="s">
        <v>119</v>
      </c>
    </row>
    <row r="122" spans="1:65" s="2" customFormat="1" ht="16.5" customHeight="1">
      <c r="A122" s="31"/>
      <c r="B122" s="136"/>
      <c r="C122" s="137" t="s">
        <v>27</v>
      </c>
      <c r="D122" s="137" t="s">
        <v>122</v>
      </c>
      <c r="E122" s="138" t="s">
        <v>247</v>
      </c>
      <c r="F122" s="139" t="s">
        <v>248</v>
      </c>
      <c r="G122" s="140" t="s">
        <v>189</v>
      </c>
      <c r="H122" s="141">
        <v>652.323</v>
      </c>
      <c r="I122" s="142"/>
      <c r="J122" s="143">
        <f>ROUND(I122*H122,2)</f>
        <v>0</v>
      </c>
      <c r="K122" s="139" t="s">
        <v>126</v>
      </c>
      <c r="L122" s="32"/>
      <c r="M122" s="144" t="s">
        <v>3</v>
      </c>
      <c r="N122" s="145" t="s">
        <v>46</v>
      </c>
      <c r="O122" s="52"/>
      <c r="P122" s="146">
        <f>O122*H122</f>
        <v>0</v>
      </c>
      <c r="Q122" s="146">
        <v>0</v>
      </c>
      <c r="R122" s="146">
        <f>Q122*H122</f>
        <v>0</v>
      </c>
      <c r="S122" s="146">
        <v>0</v>
      </c>
      <c r="T122" s="147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48" t="s">
        <v>142</v>
      </c>
      <c r="AT122" s="148" t="s">
        <v>122</v>
      </c>
      <c r="AU122" s="148" t="s">
        <v>84</v>
      </c>
      <c r="AY122" s="16" t="s">
        <v>119</v>
      </c>
      <c r="BE122" s="149">
        <f>IF(N122="základní",J122,0)</f>
        <v>0</v>
      </c>
      <c r="BF122" s="149">
        <f>IF(N122="snížená",J122,0)</f>
        <v>0</v>
      </c>
      <c r="BG122" s="149">
        <f>IF(N122="zákl. přenesená",J122,0)</f>
        <v>0</v>
      </c>
      <c r="BH122" s="149">
        <f>IF(N122="sníž. přenesená",J122,0)</f>
        <v>0</v>
      </c>
      <c r="BI122" s="149">
        <f>IF(N122="nulová",J122,0)</f>
        <v>0</v>
      </c>
      <c r="BJ122" s="16" t="s">
        <v>22</v>
      </c>
      <c r="BK122" s="149">
        <f>ROUND(I122*H122,2)</f>
        <v>0</v>
      </c>
      <c r="BL122" s="16" t="s">
        <v>142</v>
      </c>
      <c r="BM122" s="148" t="s">
        <v>249</v>
      </c>
    </row>
    <row r="123" spans="1:47" s="2" customFormat="1" ht="11.25">
      <c r="A123" s="31"/>
      <c r="B123" s="32"/>
      <c r="C123" s="31"/>
      <c r="D123" s="150" t="s">
        <v>129</v>
      </c>
      <c r="E123" s="31"/>
      <c r="F123" s="151" t="s">
        <v>250</v>
      </c>
      <c r="G123" s="31"/>
      <c r="H123" s="31"/>
      <c r="I123" s="152"/>
      <c r="J123" s="31"/>
      <c r="K123" s="31"/>
      <c r="L123" s="32"/>
      <c r="M123" s="153"/>
      <c r="N123" s="154"/>
      <c r="O123" s="52"/>
      <c r="P123" s="52"/>
      <c r="Q123" s="52"/>
      <c r="R123" s="52"/>
      <c r="S123" s="52"/>
      <c r="T123" s="53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129</v>
      </c>
      <c r="AU123" s="16" t="s">
        <v>84</v>
      </c>
    </row>
    <row r="124" spans="1:47" s="2" customFormat="1" ht="19.5">
      <c r="A124" s="31"/>
      <c r="B124" s="32"/>
      <c r="C124" s="31"/>
      <c r="D124" s="150" t="s">
        <v>130</v>
      </c>
      <c r="E124" s="31"/>
      <c r="F124" s="155" t="s">
        <v>251</v>
      </c>
      <c r="G124" s="31"/>
      <c r="H124" s="31"/>
      <c r="I124" s="152"/>
      <c r="J124" s="31"/>
      <c r="K124" s="31"/>
      <c r="L124" s="32"/>
      <c r="M124" s="153"/>
      <c r="N124" s="154"/>
      <c r="O124" s="52"/>
      <c r="P124" s="52"/>
      <c r="Q124" s="52"/>
      <c r="R124" s="52"/>
      <c r="S124" s="52"/>
      <c r="T124" s="53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130</v>
      </c>
      <c r="AU124" s="16" t="s">
        <v>84</v>
      </c>
    </row>
    <row r="125" spans="2:51" s="13" customFormat="1" ht="11.25">
      <c r="B125" s="160"/>
      <c r="D125" s="150" t="s">
        <v>192</v>
      </c>
      <c r="E125" s="161" t="s">
        <v>3</v>
      </c>
      <c r="F125" s="162" t="s">
        <v>252</v>
      </c>
      <c r="H125" s="163">
        <v>652.323</v>
      </c>
      <c r="I125" s="164"/>
      <c r="L125" s="160"/>
      <c r="M125" s="165"/>
      <c r="N125" s="166"/>
      <c r="O125" s="166"/>
      <c r="P125" s="166"/>
      <c r="Q125" s="166"/>
      <c r="R125" s="166"/>
      <c r="S125" s="166"/>
      <c r="T125" s="167"/>
      <c r="AT125" s="161" t="s">
        <v>192</v>
      </c>
      <c r="AU125" s="161" t="s">
        <v>84</v>
      </c>
      <c r="AV125" s="13" t="s">
        <v>84</v>
      </c>
      <c r="AW125" s="13" t="s">
        <v>37</v>
      </c>
      <c r="AX125" s="13" t="s">
        <v>22</v>
      </c>
      <c r="AY125" s="161" t="s">
        <v>119</v>
      </c>
    </row>
    <row r="126" spans="1:65" s="2" customFormat="1" ht="21.75" customHeight="1">
      <c r="A126" s="31"/>
      <c r="B126" s="136"/>
      <c r="C126" s="137" t="s">
        <v>253</v>
      </c>
      <c r="D126" s="137" t="s">
        <v>122</v>
      </c>
      <c r="E126" s="138" t="s">
        <v>254</v>
      </c>
      <c r="F126" s="139" t="s">
        <v>255</v>
      </c>
      <c r="G126" s="140" t="s">
        <v>189</v>
      </c>
      <c r="H126" s="141">
        <v>274</v>
      </c>
      <c r="I126" s="142"/>
      <c r="J126" s="143">
        <f>ROUND(I126*H126,2)</f>
        <v>0</v>
      </c>
      <c r="K126" s="139" t="s">
        <v>126</v>
      </c>
      <c r="L126" s="32"/>
      <c r="M126" s="144" t="s">
        <v>3</v>
      </c>
      <c r="N126" s="145" t="s">
        <v>46</v>
      </c>
      <c r="O126" s="52"/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48" t="s">
        <v>142</v>
      </c>
      <c r="AT126" s="148" t="s">
        <v>122</v>
      </c>
      <c r="AU126" s="148" t="s">
        <v>84</v>
      </c>
      <c r="AY126" s="16" t="s">
        <v>119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6" t="s">
        <v>22</v>
      </c>
      <c r="BK126" s="149">
        <f>ROUND(I126*H126,2)</f>
        <v>0</v>
      </c>
      <c r="BL126" s="16" t="s">
        <v>142</v>
      </c>
      <c r="BM126" s="148" t="s">
        <v>256</v>
      </c>
    </row>
    <row r="127" spans="1:47" s="2" customFormat="1" ht="19.5">
      <c r="A127" s="31"/>
      <c r="B127" s="32"/>
      <c r="C127" s="31"/>
      <c r="D127" s="150" t="s">
        <v>129</v>
      </c>
      <c r="E127" s="31"/>
      <c r="F127" s="151" t="s">
        <v>257</v>
      </c>
      <c r="G127" s="31"/>
      <c r="H127" s="31"/>
      <c r="I127" s="152"/>
      <c r="J127" s="31"/>
      <c r="K127" s="31"/>
      <c r="L127" s="32"/>
      <c r="M127" s="153"/>
      <c r="N127" s="154"/>
      <c r="O127" s="52"/>
      <c r="P127" s="52"/>
      <c r="Q127" s="52"/>
      <c r="R127" s="52"/>
      <c r="S127" s="52"/>
      <c r="T127" s="53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129</v>
      </c>
      <c r="AU127" s="16" t="s">
        <v>84</v>
      </c>
    </row>
    <row r="128" spans="1:47" s="2" customFormat="1" ht="19.5">
      <c r="A128" s="31"/>
      <c r="B128" s="32"/>
      <c r="C128" s="31"/>
      <c r="D128" s="150" t="s">
        <v>130</v>
      </c>
      <c r="E128" s="31"/>
      <c r="F128" s="155" t="s">
        <v>258</v>
      </c>
      <c r="G128" s="31"/>
      <c r="H128" s="31"/>
      <c r="I128" s="152"/>
      <c r="J128" s="31"/>
      <c r="K128" s="31"/>
      <c r="L128" s="32"/>
      <c r="M128" s="153"/>
      <c r="N128" s="154"/>
      <c r="O128" s="52"/>
      <c r="P128" s="52"/>
      <c r="Q128" s="52"/>
      <c r="R128" s="52"/>
      <c r="S128" s="52"/>
      <c r="T128" s="53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130</v>
      </c>
      <c r="AU128" s="16" t="s">
        <v>84</v>
      </c>
    </row>
    <row r="129" spans="2:51" s="13" customFormat="1" ht="11.25">
      <c r="B129" s="160"/>
      <c r="D129" s="150" t="s">
        <v>192</v>
      </c>
      <c r="E129" s="161" t="s">
        <v>3</v>
      </c>
      <c r="F129" s="162" t="s">
        <v>259</v>
      </c>
      <c r="H129" s="163">
        <v>274</v>
      </c>
      <c r="I129" s="164"/>
      <c r="L129" s="160"/>
      <c r="M129" s="165"/>
      <c r="N129" s="166"/>
      <c r="O129" s="166"/>
      <c r="P129" s="166"/>
      <c r="Q129" s="166"/>
      <c r="R129" s="166"/>
      <c r="S129" s="166"/>
      <c r="T129" s="167"/>
      <c r="AT129" s="161" t="s">
        <v>192</v>
      </c>
      <c r="AU129" s="161" t="s">
        <v>84</v>
      </c>
      <c r="AV129" s="13" t="s">
        <v>84</v>
      </c>
      <c r="AW129" s="13" t="s">
        <v>37</v>
      </c>
      <c r="AX129" s="13" t="s">
        <v>22</v>
      </c>
      <c r="AY129" s="161" t="s">
        <v>119</v>
      </c>
    </row>
    <row r="130" spans="1:65" s="2" customFormat="1" ht="16.5" customHeight="1">
      <c r="A130" s="31"/>
      <c r="B130" s="136"/>
      <c r="C130" s="137" t="s">
        <v>260</v>
      </c>
      <c r="D130" s="137" t="s">
        <v>122</v>
      </c>
      <c r="E130" s="138" t="s">
        <v>261</v>
      </c>
      <c r="F130" s="139" t="s">
        <v>262</v>
      </c>
      <c r="G130" s="140" t="s">
        <v>189</v>
      </c>
      <c r="H130" s="141">
        <v>274</v>
      </c>
      <c r="I130" s="142"/>
      <c r="J130" s="143">
        <f>ROUND(I130*H130,2)</f>
        <v>0</v>
      </c>
      <c r="K130" s="139" t="s">
        <v>126</v>
      </c>
      <c r="L130" s="32"/>
      <c r="M130" s="144" t="s">
        <v>3</v>
      </c>
      <c r="N130" s="145" t="s">
        <v>46</v>
      </c>
      <c r="O130" s="52"/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48" t="s">
        <v>142</v>
      </c>
      <c r="AT130" s="148" t="s">
        <v>122</v>
      </c>
      <c r="AU130" s="148" t="s">
        <v>84</v>
      </c>
      <c r="AY130" s="16" t="s">
        <v>119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16" t="s">
        <v>22</v>
      </c>
      <c r="BK130" s="149">
        <f>ROUND(I130*H130,2)</f>
        <v>0</v>
      </c>
      <c r="BL130" s="16" t="s">
        <v>142</v>
      </c>
      <c r="BM130" s="148" t="s">
        <v>263</v>
      </c>
    </row>
    <row r="131" spans="1:47" s="2" customFormat="1" ht="11.25">
      <c r="A131" s="31"/>
      <c r="B131" s="32"/>
      <c r="C131" s="31"/>
      <c r="D131" s="150" t="s">
        <v>129</v>
      </c>
      <c r="E131" s="31"/>
      <c r="F131" s="151" t="s">
        <v>264</v>
      </c>
      <c r="G131" s="31"/>
      <c r="H131" s="31"/>
      <c r="I131" s="152"/>
      <c r="J131" s="31"/>
      <c r="K131" s="31"/>
      <c r="L131" s="32"/>
      <c r="M131" s="153"/>
      <c r="N131" s="154"/>
      <c r="O131" s="52"/>
      <c r="P131" s="52"/>
      <c r="Q131" s="52"/>
      <c r="R131" s="52"/>
      <c r="S131" s="52"/>
      <c r="T131" s="53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129</v>
      </c>
      <c r="AU131" s="16" t="s">
        <v>84</v>
      </c>
    </row>
    <row r="132" spans="1:47" s="2" customFormat="1" ht="19.5">
      <c r="A132" s="31"/>
      <c r="B132" s="32"/>
      <c r="C132" s="31"/>
      <c r="D132" s="150" t="s">
        <v>130</v>
      </c>
      <c r="E132" s="31"/>
      <c r="F132" s="155" t="s">
        <v>251</v>
      </c>
      <c r="G132" s="31"/>
      <c r="H132" s="31"/>
      <c r="I132" s="152"/>
      <c r="J132" s="31"/>
      <c r="K132" s="31"/>
      <c r="L132" s="32"/>
      <c r="M132" s="153"/>
      <c r="N132" s="154"/>
      <c r="O132" s="52"/>
      <c r="P132" s="52"/>
      <c r="Q132" s="52"/>
      <c r="R132" s="52"/>
      <c r="S132" s="52"/>
      <c r="T132" s="53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130</v>
      </c>
      <c r="AU132" s="16" t="s">
        <v>84</v>
      </c>
    </row>
    <row r="133" spans="2:51" s="13" customFormat="1" ht="11.25">
      <c r="B133" s="160"/>
      <c r="D133" s="150" t="s">
        <v>192</v>
      </c>
      <c r="E133" s="161" t="s">
        <v>3</v>
      </c>
      <c r="F133" s="162" t="s">
        <v>259</v>
      </c>
      <c r="H133" s="163">
        <v>274</v>
      </c>
      <c r="I133" s="164"/>
      <c r="L133" s="160"/>
      <c r="M133" s="165"/>
      <c r="N133" s="166"/>
      <c r="O133" s="166"/>
      <c r="P133" s="166"/>
      <c r="Q133" s="166"/>
      <c r="R133" s="166"/>
      <c r="S133" s="166"/>
      <c r="T133" s="167"/>
      <c r="AT133" s="161" t="s">
        <v>192</v>
      </c>
      <c r="AU133" s="161" t="s">
        <v>84</v>
      </c>
      <c r="AV133" s="13" t="s">
        <v>84</v>
      </c>
      <c r="AW133" s="13" t="s">
        <v>37</v>
      </c>
      <c r="AX133" s="13" t="s">
        <v>22</v>
      </c>
      <c r="AY133" s="161" t="s">
        <v>119</v>
      </c>
    </row>
    <row r="134" spans="2:63" s="12" customFormat="1" ht="22.9" customHeight="1">
      <c r="B134" s="123"/>
      <c r="D134" s="124" t="s">
        <v>74</v>
      </c>
      <c r="E134" s="134" t="s">
        <v>118</v>
      </c>
      <c r="F134" s="134" t="s">
        <v>265</v>
      </c>
      <c r="I134" s="126"/>
      <c r="J134" s="135">
        <f>BK134</f>
        <v>0</v>
      </c>
      <c r="L134" s="123"/>
      <c r="M134" s="128"/>
      <c r="N134" s="129"/>
      <c r="O134" s="129"/>
      <c r="P134" s="130">
        <f>SUM(P135:P169)</f>
        <v>0</v>
      </c>
      <c r="Q134" s="129"/>
      <c r="R134" s="130">
        <f>SUM(R135:R169)</f>
        <v>540.619299</v>
      </c>
      <c r="S134" s="129"/>
      <c r="T134" s="131">
        <f>SUM(T135:T169)</f>
        <v>0</v>
      </c>
      <c r="AR134" s="124" t="s">
        <v>22</v>
      </c>
      <c r="AT134" s="132" t="s">
        <v>74</v>
      </c>
      <c r="AU134" s="132" t="s">
        <v>22</v>
      </c>
      <c r="AY134" s="124" t="s">
        <v>119</v>
      </c>
      <c r="BK134" s="133">
        <f>SUM(BK135:BK169)</f>
        <v>0</v>
      </c>
    </row>
    <row r="135" spans="1:65" s="2" customFormat="1" ht="21.75" customHeight="1">
      <c r="A135" s="31"/>
      <c r="B135" s="136"/>
      <c r="C135" s="137" t="s">
        <v>266</v>
      </c>
      <c r="D135" s="137" t="s">
        <v>122</v>
      </c>
      <c r="E135" s="138" t="s">
        <v>267</v>
      </c>
      <c r="F135" s="139" t="s">
        <v>268</v>
      </c>
      <c r="G135" s="140" t="s">
        <v>189</v>
      </c>
      <c r="H135" s="141">
        <v>652.323</v>
      </c>
      <c r="I135" s="142"/>
      <c r="J135" s="143">
        <f>ROUND(I135*H135,2)</f>
        <v>0</v>
      </c>
      <c r="K135" s="139" t="s">
        <v>126</v>
      </c>
      <c r="L135" s="32"/>
      <c r="M135" s="144" t="s">
        <v>3</v>
      </c>
      <c r="N135" s="145" t="s">
        <v>46</v>
      </c>
      <c r="O135" s="52"/>
      <c r="P135" s="146">
        <f>O135*H135</f>
        <v>0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48" t="s">
        <v>142</v>
      </c>
      <c r="AT135" s="148" t="s">
        <v>122</v>
      </c>
      <c r="AU135" s="148" t="s">
        <v>84</v>
      </c>
      <c r="AY135" s="16" t="s">
        <v>119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6" t="s">
        <v>22</v>
      </c>
      <c r="BK135" s="149">
        <f>ROUND(I135*H135,2)</f>
        <v>0</v>
      </c>
      <c r="BL135" s="16" t="s">
        <v>142</v>
      </c>
      <c r="BM135" s="148" t="s">
        <v>269</v>
      </c>
    </row>
    <row r="136" spans="1:47" s="2" customFormat="1" ht="29.25">
      <c r="A136" s="31"/>
      <c r="B136" s="32"/>
      <c r="C136" s="31"/>
      <c r="D136" s="150" t="s">
        <v>129</v>
      </c>
      <c r="E136" s="31"/>
      <c r="F136" s="151" t="s">
        <v>270</v>
      </c>
      <c r="G136" s="31"/>
      <c r="H136" s="31"/>
      <c r="I136" s="152"/>
      <c r="J136" s="31"/>
      <c r="K136" s="31"/>
      <c r="L136" s="32"/>
      <c r="M136" s="153"/>
      <c r="N136" s="154"/>
      <c r="O136" s="52"/>
      <c r="P136" s="52"/>
      <c r="Q136" s="52"/>
      <c r="R136" s="52"/>
      <c r="S136" s="52"/>
      <c r="T136" s="53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129</v>
      </c>
      <c r="AU136" s="16" t="s">
        <v>84</v>
      </c>
    </row>
    <row r="137" spans="2:51" s="13" customFormat="1" ht="11.25">
      <c r="B137" s="160"/>
      <c r="D137" s="150" t="s">
        <v>192</v>
      </c>
      <c r="E137" s="161" t="s">
        <v>3</v>
      </c>
      <c r="F137" s="162" t="s">
        <v>252</v>
      </c>
      <c r="H137" s="163">
        <v>652.323</v>
      </c>
      <c r="I137" s="164"/>
      <c r="L137" s="160"/>
      <c r="M137" s="165"/>
      <c r="N137" s="166"/>
      <c r="O137" s="166"/>
      <c r="P137" s="166"/>
      <c r="Q137" s="166"/>
      <c r="R137" s="166"/>
      <c r="S137" s="166"/>
      <c r="T137" s="167"/>
      <c r="AT137" s="161" t="s">
        <v>192</v>
      </c>
      <c r="AU137" s="161" t="s">
        <v>84</v>
      </c>
      <c r="AV137" s="13" t="s">
        <v>84</v>
      </c>
      <c r="AW137" s="13" t="s">
        <v>37</v>
      </c>
      <c r="AX137" s="13" t="s">
        <v>22</v>
      </c>
      <c r="AY137" s="161" t="s">
        <v>119</v>
      </c>
    </row>
    <row r="138" spans="1:65" s="2" customFormat="1" ht="16.5" customHeight="1">
      <c r="A138" s="31"/>
      <c r="B138" s="136"/>
      <c r="C138" s="175" t="s">
        <v>9</v>
      </c>
      <c r="D138" s="175" t="s">
        <v>241</v>
      </c>
      <c r="E138" s="176" t="s">
        <v>271</v>
      </c>
      <c r="F138" s="177" t="s">
        <v>272</v>
      </c>
      <c r="G138" s="178" t="s">
        <v>235</v>
      </c>
      <c r="H138" s="179">
        <v>12.192</v>
      </c>
      <c r="I138" s="180"/>
      <c r="J138" s="181">
        <f>ROUND(I138*H138,2)</f>
        <v>0</v>
      </c>
      <c r="K138" s="177" t="s">
        <v>126</v>
      </c>
      <c r="L138" s="182"/>
      <c r="M138" s="183" t="s">
        <v>3</v>
      </c>
      <c r="N138" s="184" t="s">
        <v>46</v>
      </c>
      <c r="O138" s="52"/>
      <c r="P138" s="146">
        <f>O138*H138</f>
        <v>0</v>
      </c>
      <c r="Q138" s="146">
        <v>1</v>
      </c>
      <c r="R138" s="146">
        <f>Q138*H138</f>
        <v>12.192</v>
      </c>
      <c r="S138" s="146">
        <v>0</v>
      </c>
      <c r="T138" s="147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48" t="s">
        <v>161</v>
      </c>
      <c r="AT138" s="148" t="s">
        <v>241</v>
      </c>
      <c r="AU138" s="148" t="s">
        <v>84</v>
      </c>
      <c r="AY138" s="16" t="s">
        <v>119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6" t="s">
        <v>22</v>
      </c>
      <c r="BK138" s="149">
        <f>ROUND(I138*H138,2)</f>
        <v>0</v>
      </c>
      <c r="BL138" s="16" t="s">
        <v>142</v>
      </c>
      <c r="BM138" s="148" t="s">
        <v>273</v>
      </c>
    </row>
    <row r="139" spans="1:47" s="2" customFormat="1" ht="11.25">
      <c r="A139" s="31"/>
      <c r="B139" s="32"/>
      <c r="C139" s="31"/>
      <c r="D139" s="150" t="s">
        <v>129</v>
      </c>
      <c r="E139" s="31"/>
      <c r="F139" s="151" t="s">
        <v>272</v>
      </c>
      <c r="G139" s="31"/>
      <c r="H139" s="31"/>
      <c r="I139" s="152"/>
      <c r="J139" s="31"/>
      <c r="K139" s="31"/>
      <c r="L139" s="32"/>
      <c r="M139" s="153"/>
      <c r="N139" s="154"/>
      <c r="O139" s="52"/>
      <c r="P139" s="52"/>
      <c r="Q139" s="52"/>
      <c r="R139" s="52"/>
      <c r="S139" s="52"/>
      <c r="T139" s="53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129</v>
      </c>
      <c r="AU139" s="16" t="s">
        <v>84</v>
      </c>
    </row>
    <row r="140" spans="2:51" s="14" customFormat="1" ht="11.25">
      <c r="B140" s="168"/>
      <c r="D140" s="150" t="s">
        <v>192</v>
      </c>
      <c r="E140" s="169" t="s">
        <v>3</v>
      </c>
      <c r="F140" s="170" t="s">
        <v>274</v>
      </c>
      <c r="H140" s="169" t="s">
        <v>3</v>
      </c>
      <c r="I140" s="171"/>
      <c r="L140" s="168"/>
      <c r="M140" s="172"/>
      <c r="N140" s="173"/>
      <c r="O140" s="173"/>
      <c r="P140" s="173"/>
      <c r="Q140" s="173"/>
      <c r="R140" s="173"/>
      <c r="S140" s="173"/>
      <c r="T140" s="174"/>
      <c r="AT140" s="169" t="s">
        <v>192</v>
      </c>
      <c r="AU140" s="169" t="s">
        <v>84</v>
      </c>
      <c r="AV140" s="14" t="s">
        <v>22</v>
      </c>
      <c r="AW140" s="14" t="s">
        <v>37</v>
      </c>
      <c r="AX140" s="14" t="s">
        <v>75</v>
      </c>
      <c r="AY140" s="169" t="s">
        <v>119</v>
      </c>
    </row>
    <row r="141" spans="2:51" s="13" customFormat="1" ht="11.25">
      <c r="B141" s="160"/>
      <c r="D141" s="150" t="s">
        <v>192</v>
      </c>
      <c r="E141" s="161" t="s">
        <v>3</v>
      </c>
      <c r="F141" s="162" t="s">
        <v>275</v>
      </c>
      <c r="H141" s="163">
        <v>12.192</v>
      </c>
      <c r="I141" s="164"/>
      <c r="L141" s="160"/>
      <c r="M141" s="165"/>
      <c r="N141" s="166"/>
      <c r="O141" s="166"/>
      <c r="P141" s="166"/>
      <c r="Q141" s="166"/>
      <c r="R141" s="166"/>
      <c r="S141" s="166"/>
      <c r="T141" s="167"/>
      <c r="AT141" s="161" t="s">
        <v>192</v>
      </c>
      <c r="AU141" s="161" t="s">
        <v>84</v>
      </c>
      <c r="AV141" s="13" t="s">
        <v>84</v>
      </c>
      <c r="AW141" s="13" t="s">
        <v>37</v>
      </c>
      <c r="AX141" s="13" t="s">
        <v>22</v>
      </c>
      <c r="AY141" s="161" t="s">
        <v>119</v>
      </c>
    </row>
    <row r="142" spans="1:65" s="2" customFormat="1" ht="16.5" customHeight="1">
      <c r="A142" s="31"/>
      <c r="B142" s="136"/>
      <c r="C142" s="137" t="s">
        <v>276</v>
      </c>
      <c r="D142" s="137" t="s">
        <v>122</v>
      </c>
      <c r="E142" s="138" t="s">
        <v>277</v>
      </c>
      <c r="F142" s="139" t="s">
        <v>278</v>
      </c>
      <c r="G142" s="140" t="s">
        <v>189</v>
      </c>
      <c r="H142" s="141">
        <v>614.687</v>
      </c>
      <c r="I142" s="142"/>
      <c r="J142" s="143">
        <f>ROUND(I142*H142,2)</f>
        <v>0</v>
      </c>
      <c r="K142" s="139" t="s">
        <v>126</v>
      </c>
      <c r="L142" s="32"/>
      <c r="M142" s="144" t="s">
        <v>3</v>
      </c>
      <c r="N142" s="145" t="s">
        <v>46</v>
      </c>
      <c r="O142" s="52"/>
      <c r="P142" s="146">
        <f>O142*H142</f>
        <v>0</v>
      </c>
      <c r="Q142" s="146">
        <v>0.345</v>
      </c>
      <c r="R142" s="146">
        <f>Q142*H142</f>
        <v>212.067015</v>
      </c>
      <c r="S142" s="146">
        <v>0</v>
      </c>
      <c r="T142" s="147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48" t="s">
        <v>142</v>
      </c>
      <c r="AT142" s="148" t="s">
        <v>122</v>
      </c>
      <c r="AU142" s="148" t="s">
        <v>84</v>
      </c>
      <c r="AY142" s="16" t="s">
        <v>119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6" t="s">
        <v>22</v>
      </c>
      <c r="BK142" s="149">
        <f>ROUND(I142*H142,2)</f>
        <v>0</v>
      </c>
      <c r="BL142" s="16" t="s">
        <v>142</v>
      </c>
      <c r="BM142" s="148" t="s">
        <v>279</v>
      </c>
    </row>
    <row r="143" spans="1:47" s="2" customFormat="1" ht="11.25">
      <c r="A143" s="31"/>
      <c r="B143" s="32"/>
      <c r="C143" s="31"/>
      <c r="D143" s="150" t="s">
        <v>129</v>
      </c>
      <c r="E143" s="31"/>
      <c r="F143" s="151" t="s">
        <v>280</v>
      </c>
      <c r="G143" s="31"/>
      <c r="H143" s="31"/>
      <c r="I143" s="152"/>
      <c r="J143" s="31"/>
      <c r="K143" s="31"/>
      <c r="L143" s="32"/>
      <c r="M143" s="153"/>
      <c r="N143" s="154"/>
      <c r="O143" s="52"/>
      <c r="P143" s="52"/>
      <c r="Q143" s="52"/>
      <c r="R143" s="52"/>
      <c r="S143" s="52"/>
      <c r="T143" s="53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6" t="s">
        <v>129</v>
      </c>
      <c r="AU143" s="16" t="s">
        <v>84</v>
      </c>
    </row>
    <row r="144" spans="2:51" s="14" customFormat="1" ht="11.25">
      <c r="B144" s="168"/>
      <c r="D144" s="150" t="s">
        <v>192</v>
      </c>
      <c r="E144" s="169" t="s">
        <v>3</v>
      </c>
      <c r="F144" s="170" t="s">
        <v>281</v>
      </c>
      <c r="H144" s="169" t="s">
        <v>3</v>
      </c>
      <c r="I144" s="171"/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192</v>
      </c>
      <c r="AU144" s="169" t="s">
        <v>84</v>
      </c>
      <c r="AV144" s="14" t="s">
        <v>22</v>
      </c>
      <c r="AW144" s="14" t="s">
        <v>37</v>
      </c>
      <c r="AX144" s="14" t="s">
        <v>75</v>
      </c>
      <c r="AY144" s="169" t="s">
        <v>119</v>
      </c>
    </row>
    <row r="145" spans="2:51" s="13" customFormat="1" ht="11.25">
      <c r="B145" s="160"/>
      <c r="D145" s="150" t="s">
        <v>192</v>
      </c>
      <c r="E145" s="161" t="s">
        <v>3</v>
      </c>
      <c r="F145" s="162" t="s">
        <v>282</v>
      </c>
      <c r="H145" s="163">
        <v>614.687</v>
      </c>
      <c r="I145" s="164"/>
      <c r="L145" s="160"/>
      <c r="M145" s="165"/>
      <c r="N145" s="166"/>
      <c r="O145" s="166"/>
      <c r="P145" s="166"/>
      <c r="Q145" s="166"/>
      <c r="R145" s="166"/>
      <c r="S145" s="166"/>
      <c r="T145" s="167"/>
      <c r="AT145" s="161" t="s">
        <v>192</v>
      </c>
      <c r="AU145" s="161" t="s">
        <v>84</v>
      </c>
      <c r="AV145" s="13" t="s">
        <v>84</v>
      </c>
      <c r="AW145" s="13" t="s">
        <v>37</v>
      </c>
      <c r="AX145" s="13" t="s">
        <v>22</v>
      </c>
      <c r="AY145" s="161" t="s">
        <v>119</v>
      </c>
    </row>
    <row r="146" spans="1:65" s="2" customFormat="1" ht="16.5" customHeight="1">
      <c r="A146" s="31"/>
      <c r="B146" s="136"/>
      <c r="C146" s="137" t="s">
        <v>283</v>
      </c>
      <c r="D146" s="137" t="s">
        <v>122</v>
      </c>
      <c r="E146" s="138" t="s">
        <v>284</v>
      </c>
      <c r="F146" s="139" t="s">
        <v>285</v>
      </c>
      <c r="G146" s="140" t="s">
        <v>189</v>
      </c>
      <c r="H146" s="141">
        <v>652.323</v>
      </c>
      <c r="I146" s="142"/>
      <c r="J146" s="143">
        <f>ROUND(I146*H146,2)</f>
        <v>0</v>
      </c>
      <c r="K146" s="139" t="s">
        <v>126</v>
      </c>
      <c r="L146" s="32"/>
      <c r="M146" s="144" t="s">
        <v>3</v>
      </c>
      <c r="N146" s="145" t="s">
        <v>46</v>
      </c>
      <c r="O146" s="52"/>
      <c r="P146" s="146">
        <f>O146*H146</f>
        <v>0</v>
      </c>
      <c r="Q146" s="146">
        <v>0.46</v>
      </c>
      <c r="R146" s="146">
        <f>Q146*H146</f>
        <v>300.06858</v>
      </c>
      <c r="S146" s="146">
        <v>0</v>
      </c>
      <c r="T146" s="147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48" t="s">
        <v>142</v>
      </c>
      <c r="AT146" s="148" t="s">
        <v>122</v>
      </c>
      <c r="AU146" s="148" t="s">
        <v>84</v>
      </c>
      <c r="AY146" s="16" t="s">
        <v>119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6" t="s">
        <v>22</v>
      </c>
      <c r="BK146" s="149">
        <f>ROUND(I146*H146,2)</f>
        <v>0</v>
      </c>
      <c r="BL146" s="16" t="s">
        <v>142</v>
      </c>
      <c r="BM146" s="148" t="s">
        <v>286</v>
      </c>
    </row>
    <row r="147" spans="1:47" s="2" customFormat="1" ht="11.25">
      <c r="A147" s="31"/>
      <c r="B147" s="32"/>
      <c r="C147" s="31"/>
      <c r="D147" s="150" t="s">
        <v>129</v>
      </c>
      <c r="E147" s="31"/>
      <c r="F147" s="151" t="s">
        <v>287</v>
      </c>
      <c r="G147" s="31"/>
      <c r="H147" s="31"/>
      <c r="I147" s="152"/>
      <c r="J147" s="31"/>
      <c r="K147" s="31"/>
      <c r="L147" s="32"/>
      <c r="M147" s="153"/>
      <c r="N147" s="154"/>
      <c r="O147" s="52"/>
      <c r="P147" s="52"/>
      <c r="Q147" s="52"/>
      <c r="R147" s="52"/>
      <c r="S147" s="52"/>
      <c r="T147" s="53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6" t="s">
        <v>129</v>
      </c>
      <c r="AU147" s="16" t="s">
        <v>84</v>
      </c>
    </row>
    <row r="148" spans="2:51" s="14" customFormat="1" ht="11.25">
      <c r="B148" s="168"/>
      <c r="D148" s="150" t="s">
        <v>192</v>
      </c>
      <c r="E148" s="169" t="s">
        <v>3</v>
      </c>
      <c r="F148" s="170" t="s">
        <v>288</v>
      </c>
      <c r="H148" s="169" t="s">
        <v>3</v>
      </c>
      <c r="I148" s="171"/>
      <c r="L148" s="168"/>
      <c r="M148" s="172"/>
      <c r="N148" s="173"/>
      <c r="O148" s="173"/>
      <c r="P148" s="173"/>
      <c r="Q148" s="173"/>
      <c r="R148" s="173"/>
      <c r="S148" s="173"/>
      <c r="T148" s="174"/>
      <c r="AT148" s="169" t="s">
        <v>192</v>
      </c>
      <c r="AU148" s="169" t="s">
        <v>84</v>
      </c>
      <c r="AV148" s="14" t="s">
        <v>22</v>
      </c>
      <c r="AW148" s="14" t="s">
        <v>37</v>
      </c>
      <c r="AX148" s="14" t="s">
        <v>75</v>
      </c>
      <c r="AY148" s="169" t="s">
        <v>119</v>
      </c>
    </row>
    <row r="149" spans="2:51" s="13" customFormat="1" ht="11.25">
      <c r="B149" s="160"/>
      <c r="D149" s="150" t="s">
        <v>192</v>
      </c>
      <c r="E149" s="161" t="s">
        <v>3</v>
      </c>
      <c r="F149" s="162" t="s">
        <v>289</v>
      </c>
      <c r="H149" s="163">
        <v>652.323</v>
      </c>
      <c r="I149" s="164"/>
      <c r="L149" s="160"/>
      <c r="M149" s="165"/>
      <c r="N149" s="166"/>
      <c r="O149" s="166"/>
      <c r="P149" s="166"/>
      <c r="Q149" s="166"/>
      <c r="R149" s="166"/>
      <c r="S149" s="166"/>
      <c r="T149" s="167"/>
      <c r="AT149" s="161" t="s">
        <v>192</v>
      </c>
      <c r="AU149" s="161" t="s">
        <v>84</v>
      </c>
      <c r="AV149" s="13" t="s">
        <v>84</v>
      </c>
      <c r="AW149" s="13" t="s">
        <v>37</v>
      </c>
      <c r="AX149" s="13" t="s">
        <v>22</v>
      </c>
      <c r="AY149" s="161" t="s">
        <v>119</v>
      </c>
    </row>
    <row r="150" spans="1:65" s="2" customFormat="1" ht="16.5" customHeight="1">
      <c r="A150" s="31"/>
      <c r="B150" s="136"/>
      <c r="C150" s="137" t="s">
        <v>290</v>
      </c>
      <c r="D150" s="137" t="s">
        <v>122</v>
      </c>
      <c r="E150" s="138" t="s">
        <v>291</v>
      </c>
      <c r="F150" s="139" t="s">
        <v>292</v>
      </c>
      <c r="G150" s="140" t="s">
        <v>189</v>
      </c>
      <c r="H150" s="141">
        <v>503.774</v>
      </c>
      <c r="I150" s="142"/>
      <c r="J150" s="143">
        <f>ROUND(I150*H150,2)</f>
        <v>0</v>
      </c>
      <c r="K150" s="139" t="s">
        <v>126</v>
      </c>
      <c r="L150" s="32"/>
      <c r="M150" s="144" t="s">
        <v>3</v>
      </c>
      <c r="N150" s="145" t="s">
        <v>46</v>
      </c>
      <c r="O150" s="52"/>
      <c r="P150" s="146">
        <f>O150*H150</f>
        <v>0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48" t="s">
        <v>142</v>
      </c>
      <c r="AT150" s="148" t="s">
        <v>122</v>
      </c>
      <c r="AU150" s="148" t="s">
        <v>84</v>
      </c>
      <c r="AY150" s="16" t="s">
        <v>119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6" t="s">
        <v>22</v>
      </c>
      <c r="BK150" s="149">
        <f>ROUND(I150*H150,2)</f>
        <v>0</v>
      </c>
      <c r="BL150" s="16" t="s">
        <v>142</v>
      </c>
      <c r="BM150" s="148" t="s">
        <v>293</v>
      </c>
    </row>
    <row r="151" spans="1:47" s="2" customFormat="1" ht="19.5">
      <c r="A151" s="31"/>
      <c r="B151" s="32"/>
      <c r="C151" s="31"/>
      <c r="D151" s="150" t="s">
        <v>129</v>
      </c>
      <c r="E151" s="31"/>
      <c r="F151" s="151" t="s">
        <v>294</v>
      </c>
      <c r="G151" s="31"/>
      <c r="H151" s="31"/>
      <c r="I151" s="152"/>
      <c r="J151" s="31"/>
      <c r="K151" s="31"/>
      <c r="L151" s="32"/>
      <c r="M151" s="153"/>
      <c r="N151" s="154"/>
      <c r="O151" s="52"/>
      <c r="P151" s="52"/>
      <c r="Q151" s="52"/>
      <c r="R151" s="52"/>
      <c r="S151" s="52"/>
      <c r="T151" s="53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6" t="s">
        <v>129</v>
      </c>
      <c r="AU151" s="16" t="s">
        <v>84</v>
      </c>
    </row>
    <row r="152" spans="2:51" s="14" customFormat="1" ht="11.25">
      <c r="B152" s="168"/>
      <c r="D152" s="150" t="s">
        <v>192</v>
      </c>
      <c r="E152" s="169" t="s">
        <v>3</v>
      </c>
      <c r="F152" s="170" t="s">
        <v>295</v>
      </c>
      <c r="H152" s="169" t="s">
        <v>3</v>
      </c>
      <c r="I152" s="171"/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192</v>
      </c>
      <c r="AU152" s="169" t="s">
        <v>84</v>
      </c>
      <c r="AV152" s="14" t="s">
        <v>22</v>
      </c>
      <c r="AW152" s="14" t="s">
        <v>37</v>
      </c>
      <c r="AX152" s="14" t="s">
        <v>75</v>
      </c>
      <c r="AY152" s="169" t="s">
        <v>119</v>
      </c>
    </row>
    <row r="153" spans="2:51" s="13" customFormat="1" ht="11.25">
      <c r="B153" s="160"/>
      <c r="D153" s="150" t="s">
        <v>192</v>
      </c>
      <c r="E153" s="161" t="s">
        <v>3</v>
      </c>
      <c r="F153" s="162" t="s">
        <v>296</v>
      </c>
      <c r="H153" s="163">
        <v>503.774</v>
      </c>
      <c r="I153" s="164"/>
      <c r="L153" s="160"/>
      <c r="M153" s="165"/>
      <c r="N153" s="166"/>
      <c r="O153" s="166"/>
      <c r="P153" s="166"/>
      <c r="Q153" s="166"/>
      <c r="R153" s="166"/>
      <c r="S153" s="166"/>
      <c r="T153" s="167"/>
      <c r="AT153" s="161" t="s">
        <v>192</v>
      </c>
      <c r="AU153" s="161" t="s">
        <v>84</v>
      </c>
      <c r="AV153" s="13" t="s">
        <v>84</v>
      </c>
      <c r="AW153" s="13" t="s">
        <v>37</v>
      </c>
      <c r="AX153" s="13" t="s">
        <v>22</v>
      </c>
      <c r="AY153" s="161" t="s">
        <v>119</v>
      </c>
    </row>
    <row r="154" spans="1:65" s="2" customFormat="1" ht="16.5" customHeight="1">
      <c r="A154" s="31"/>
      <c r="B154" s="136"/>
      <c r="C154" s="137" t="s">
        <v>297</v>
      </c>
      <c r="D154" s="137" t="s">
        <v>122</v>
      </c>
      <c r="E154" s="138" t="s">
        <v>298</v>
      </c>
      <c r="F154" s="139" t="s">
        <v>299</v>
      </c>
      <c r="G154" s="140" t="s">
        <v>189</v>
      </c>
      <c r="H154" s="141">
        <v>82.72</v>
      </c>
      <c r="I154" s="142"/>
      <c r="J154" s="143">
        <f>ROUND(I154*H154,2)</f>
        <v>0</v>
      </c>
      <c r="K154" s="139" t="s">
        <v>126</v>
      </c>
      <c r="L154" s="32"/>
      <c r="M154" s="144" t="s">
        <v>3</v>
      </c>
      <c r="N154" s="145" t="s">
        <v>46</v>
      </c>
      <c r="O154" s="52"/>
      <c r="P154" s="146">
        <f>O154*H154</f>
        <v>0</v>
      </c>
      <c r="Q154" s="146">
        <v>0.19695</v>
      </c>
      <c r="R154" s="146">
        <f>Q154*H154</f>
        <v>16.291704</v>
      </c>
      <c r="S154" s="146">
        <v>0</v>
      </c>
      <c r="T154" s="147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48" t="s">
        <v>142</v>
      </c>
      <c r="AT154" s="148" t="s">
        <v>122</v>
      </c>
      <c r="AU154" s="148" t="s">
        <v>84</v>
      </c>
      <c r="AY154" s="16" t="s">
        <v>119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6" t="s">
        <v>22</v>
      </c>
      <c r="BK154" s="149">
        <f>ROUND(I154*H154,2)</f>
        <v>0</v>
      </c>
      <c r="BL154" s="16" t="s">
        <v>142</v>
      </c>
      <c r="BM154" s="148" t="s">
        <v>300</v>
      </c>
    </row>
    <row r="155" spans="1:47" s="2" customFormat="1" ht="11.25">
      <c r="A155" s="31"/>
      <c r="B155" s="32"/>
      <c r="C155" s="31"/>
      <c r="D155" s="150" t="s">
        <v>129</v>
      </c>
      <c r="E155" s="31"/>
      <c r="F155" s="151" t="s">
        <v>301</v>
      </c>
      <c r="G155" s="31"/>
      <c r="H155" s="31"/>
      <c r="I155" s="152"/>
      <c r="J155" s="31"/>
      <c r="K155" s="31"/>
      <c r="L155" s="32"/>
      <c r="M155" s="153"/>
      <c r="N155" s="154"/>
      <c r="O155" s="52"/>
      <c r="P155" s="52"/>
      <c r="Q155" s="52"/>
      <c r="R155" s="52"/>
      <c r="S155" s="52"/>
      <c r="T155" s="53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6" t="s">
        <v>129</v>
      </c>
      <c r="AU155" s="16" t="s">
        <v>84</v>
      </c>
    </row>
    <row r="156" spans="1:47" s="2" customFormat="1" ht="19.5">
      <c r="A156" s="31"/>
      <c r="B156" s="32"/>
      <c r="C156" s="31"/>
      <c r="D156" s="150" t="s">
        <v>130</v>
      </c>
      <c r="E156" s="31"/>
      <c r="F156" s="155" t="s">
        <v>302</v>
      </c>
      <c r="G156" s="31"/>
      <c r="H156" s="31"/>
      <c r="I156" s="152"/>
      <c r="J156" s="31"/>
      <c r="K156" s="31"/>
      <c r="L156" s="32"/>
      <c r="M156" s="153"/>
      <c r="N156" s="154"/>
      <c r="O156" s="52"/>
      <c r="P156" s="52"/>
      <c r="Q156" s="52"/>
      <c r="R156" s="52"/>
      <c r="S156" s="52"/>
      <c r="T156" s="53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6" t="s">
        <v>130</v>
      </c>
      <c r="AU156" s="16" t="s">
        <v>84</v>
      </c>
    </row>
    <row r="157" spans="2:51" s="13" customFormat="1" ht="11.25">
      <c r="B157" s="160"/>
      <c r="D157" s="150" t="s">
        <v>192</v>
      </c>
      <c r="E157" s="161" t="s">
        <v>3</v>
      </c>
      <c r="F157" s="162" t="s">
        <v>303</v>
      </c>
      <c r="H157" s="163">
        <v>82.72</v>
      </c>
      <c r="I157" s="164"/>
      <c r="L157" s="160"/>
      <c r="M157" s="165"/>
      <c r="N157" s="166"/>
      <c r="O157" s="166"/>
      <c r="P157" s="166"/>
      <c r="Q157" s="166"/>
      <c r="R157" s="166"/>
      <c r="S157" s="166"/>
      <c r="T157" s="167"/>
      <c r="AT157" s="161" t="s">
        <v>192</v>
      </c>
      <c r="AU157" s="161" t="s">
        <v>84</v>
      </c>
      <c r="AV157" s="13" t="s">
        <v>84</v>
      </c>
      <c r="AW157" s="13" t="s">
        <v>37</v>
      </c>
      <c r="AX157" s="13" t="s">
        <v>22</v>
      </c>
      <c r="AY157" s="161" t="s">
        <v>119</v>
      </c>
    </row>
    <row r="158" spans="1:65" s="2" customFormat="1" ht="16.5" customHeight="1">
      <c r="A158" s="31"/>
      <c r="B158" s="136"/>
      <c r="C158" s="137" t="s">
        <v>304</v>
      </c>
      <c r="D158" s="137" t="s">
        <v>122</v>
      </c>
      <c r="E158" s="138" t="s">
        <v>305</v>
      </c>
      <c r="F158" s="139" t="s">
        <v>306</v>
      </c>
      <c r="G158" s="140" t="s">
        <v>189</v>
      </c>
      <c r="H158" s="141">
        <v>503.774</v>
      </c>
      <c r="I158" s="142"/>
      <c r="J158" s="143">
        <f>ROUND(I158*H158,2)</f>
        <v>0</v>
      </c>
      <c r="K158" s="139" t="s">
        <v>126</v>
      </c>
      <c r="L158" s="32"/>
      <c r="M158" s="144" t="s">
        <v>3</v>
      </c>
      <c r="N158" s="145" t="s">
        <v>46</v>
      </c>
      <c r="O158" s="52"/>
      <c r="P158" s="146">
        <f>O158*H158</f>
        <v>0</v>
      </c>
      <c r="Q158" s="146">
        <v>0</v>
      </c>
      <c r="R158" s="146">
        <f>Q158*H158</f>
        <v>0</v>
      </c>
      <c r="S158" s="146">
        <v>0</v>
      </c>
      <c r="T158" s="147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48" t="s">
        <v>142</v>
      </c>
      <c r="AT158" s="148" t="s">
        <v>122</v>
      </c>
      <c r="AU158" s="148" t="s">
        <v>84</v>
      </c>
      <c r="AY158" s="16" t="s">
        <v>119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6" t="s">
        <v>22</v>
      </c>
      <c r="BK158" s="149">
        <f>ROUND(I158*H158,2)</f>
        <v>0</v>
      </c>
      <c r="BL158" s="16" t="s">
        <v>142</v>
      </c>
      <c r="BM158" s="148" t="s">
        <v>307</v>
      </c>
    </row>
    <row r="159" spans="1:47" s="2" customFormat="1" ht="11.25">
      <c r="A159" s="31"/>
      <c r="B159" s="32"/>
      <c r="C159" s="31"/>
      <c r="D159" s="150" t="s">
        <v>129</v>
      </c>
      <c r="E159" s="31"/>
      <c r="F159" s="151" t="s">
        <v>308</v>
      </c>
      <c r="G159" s="31"/>
      <c r="H159" s="31"/>
      <c r="I159" s="152"/>
      <c r="J159" s="31"/>
      <c r="K159" s="31"/>
      <c r="L159" s="32"/>
      <c r="M159" s="153"/>
      <c r="N159" s="154"/>
      <c r="O159" s="52"/>
      <c r="P159" s="52"/>
      <c r="Q159" s="52"/>
      <c r="R159" s="52"/>
      <c r="S159" s="52"/>
      <c r="T159" s="53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6" t="s">
        <v>129</v>
      </c>
      <c r="AU159" s="16" t="s">
        <v>84</v>
      </c>
    </row>
    <row r="160" spans="2:51" s="14" customFormat="1" ht="11.25">
      <c r="B160" s="168"/>
      <c r="D160" s="150" t="s">
        <v>192</v>
      </c>
      <c r="E160" s="169" t="s">
        <v>3</v>
      </c>
      <c r="F160" s="170" t="s">
        <v>309</v>
      </c>
      <c r="H160" s="169" t="s">
        <v>3</v>
      </c>
      <c r="I160" s="171"/>
      <c r="L160" s="168"/>
      <c r="M160" s="172"/>
      <c r="N160" s="173"/>
      <c r="O160" s="173"/>
      <c r="P160" s="173"/>
      <c r="Q160" s="173"/>
      <c r="R160" s="173"/>
      <c r="S160" s="173"/>
      <c r="T160" s="174"/>
      <c r="AT160" s="169" t="s">
        <v>192</v>
      </c>
      <c r="AU160" s="169" t="s">
        <v>84</v>
      </c>
      <c r="AV160" s="14" t="s">
        <v>22</v>
      </c>
      <c r="AW160" s="14" t="s">
        <v>37</v>
      </c>
      <c r="AX160" s="14" t="s">
        <v>75</v>
      </c>
      <c r="AY160" s="169" t="s">
        <v>119</v>
      </c>
    </row>
    <row r="161" spans="2:51" s="13" customFormat="1" ht="11.25">
      <c r="B161" s="160"/>
      <c r="D161" s="150" t="s">
        <v>192</v>
      </c>
      <c r="E161" s="161" t="s">
        <v>3</v>
      </c>
      <c r="F161" s="162" t="s">
        <v>296</v>
      </c>
      <c r="H161" s="163">
        <v>503.774</v>
      </c>
      <c r="I161" s="164"/>
      <c r="L161" s="160"/>
      <c r="M161" s="165"/>
      <c r="N161" s="166"/>
      <c r="O161" s="166"/>
      <c r="P161" s="166"/>
      <c r="Q161" s="166"/>
      <c r="R161" s="166"/>
      <c r="S161" s="166"/>
      <c r="T161" s="167"/>
      <c r="AT161" s="161" t="s">
        <v>192</v>
      </c>
      <c r="AU161" s="161" t="s">
        <v>84</v>
      </c>
      <c r="AV161" s="13" t="s">
        <v>84</v>
      </c>
      <c r="AW161" s="13" t="s">
        <v>37</v>
      </c>
      <c r="AX161" s="13" t="s">
        <v>22</v>
      </c>
      <c r="AY161" s="161" t="s">
        <v>119</v>
      </c>
    </row>
    <row r="162" spans="1:65" s="2" customFormat="1" ht="16.5" customHeight="1">
      <c r="A162" s="31"/>
      <c r="B162" s="136"/>
      <c r="C162" s="137" t="s">
        <v>310</v>
      </c>
      <c r="D162" s="137" t="s">
        <v>122</v>
      </c>
      <c r="E162" s="138" t="s">
        <v>311</v>
      </c>
      <c r="F162" s="139" t="s">
        <v>312</v>
      </c>
      <c r="G162" s="140" t="s">
        <v>189</v>
      </c>
      <c r="H162" s="141">
        <v>503.774</v>
      </c>
      <c r="I162" s="142"/>
      <c r="J162" s="143">
        <f>ROUND(I162*H162,2)</f>
        <v>0</v>
      </c>
      <c r="K162" s="139" t="s">
        <v>3</v>
      </c>
      <c r="L162" s="32"/>
      <c r="M162" s="144" t="s">
        <v>3</v>
      </c>
      <c r="N162" s="145" t="s">
        <v>46</v>
      </c>
      <c r="O162" s="52"/>
      <c r="P162" s="146">
        <f>O162*H162</f>
        <v>0</v>
      </c>
      <c r="Q162" s="146">
        <v>0</v>
      </c>
      <c r="R162" s="146">
        <f>Q162*H162</f>
        <v>0</v>
      </c>
      <c r="S162" s="146">
        <v>0</v>
      </c>
      <c r="T162" s="147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48" t="s">
        <v>142</v>
      </c>
      <c r="AT162" s="148" t="s">
        <v>122</v>
      </c>
      <c r="AU162" s="148" t="s">
        <v>84</v>
      </c>
      <c r="AY162" s="16" t="s">
        <v>119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6" t="s">
        <v>22</v>
      </c>
      <c r="BK162" s="149">
        <f>ROUND(I162*H162,2)</f>
        <v>0</v>
      </c>
      <c r="BL162" s="16" t="s">
        <v>142</v>
      </c>
      <c r="BM162" s="148" t="s">
        <v>313</v>
      </c>
    </row>
    <row r="163" spans="1:47" s="2" customFormat="1" ht="11.25">
      <c r="A163" s="31"/>
      <c r="B163" s="32"/>
      <c r="C163" s="31"/>
      <c r="D163" s="150" t="s">
        <v>129</v>
      </c>
      <c r="E163" s="31"/>
      <c r="F163" s="151" t="s">
        <v>314</v>
      </c>
      <c r="G163" s="31"/>
      <c r="H163" s="31"/>
      <c r="I163" s="152"/>
      <c r="J163" s="31"/>
      <c r="K163" s="31"/>
      <c r="L163" s="32"/>
      <c r="M163" s="153"/>
      <c r="N163" s="154"/>
      <c r="O163" s="52"/>
      <c r="P163" s="52"/>
      <c r="Q163" s="52"/>
      <c r="R163" s="52"/>
      <c r="S163" s="52"/>
      <c r="T163" s="53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6" t="s">
        <v>129</v>
      </c>
      <c r="AU163" s="16" t="s">
        <v>84</v>
      </c>
    </row>
    <row r="164" spans="2:51" s="14" customFormat="1" ht="11.25">
      <c r="B164" s="168"/>
      <c r="D164" s="150" t="s">
        <v>192</v>
      </c>
      <c r="E164" s="169" t="s">
        <v>3</v>
      </c>
      <c r="F164" s="170" t="s">
        <v>315</v>
      </c>
      <c r="H164" s="169" t="s">
        <v>3</v>
      </c>
      <c r="I164" s="171"/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192</v>
      </c>
      <c r="AU164" s="169" t="s">
        <v>84</v>
      </c>
      <c r="AV164" s="14" t="s">
        <v>22</v>
      </c>
      <c r="AW164" s="14" t="s">
        <v>37</v>
      </c>
      <c r="AX164" s="14" t="s">
        <v>75</v>
      </c>
      <c r="AY164" s="169" t="s">
        <v>119</v>
      </c>
    </row>
    <row r="165" spans="2:51" s="13" customFormat="1" ht="11.25">
      <c r="B165" s="160"/>
      <c r="D165" s="150" t="s">
        <v>192</v>
      </c>
      <c r="E165" s="161" t="s">
        <v>3</v>
      </c>
      <c r="F165" s="162" t="s">
        <v>296</v>
      </c>
      <c r="H165" s="163">
        <v>503.774</v>
      </c>
      <c r="I165" s="164"/>
      <c r="L165" s="160"/>
      <c r="M165" s="165"/>
      <c r="N165" s="166"/>
      <c r="O165" s="166"/>
      <c r="P165" s="166"/>
      <c r="Q165" s="166"/>
      <c r="R165" s="166"/>
      <c r="S165" s="166"/>
      <c r="T165" s="167"/>
      <c r="AT165" s="161" t="s">
        <v>192</v>
      </c>
      <c r="AU165" s="161" t="s">
        <v>84</v>
      </c>
      <c r="AV165" s="13" t="s">
        <v>84</v>
      </c>
      <c r="AW165" s="13" t="s">
        <v>37</v>
      </c>
      <c r="AX165" s="13" t="s">
        <v>22</v>
      </c>
      <c r="AY165" s="161" t="s">
        <v>119</v>
      </c>
    </row>
    <row r="166" spans="1:65" s="2" customFormat="1" ht="21.75" customHeight="1">
      <c r="A166" s="31"/>
      <c r="B166" s="136"/>
      <c r="C166" s="137" t="s">
        <v>316</v>
      </c>
      <c r="D166" s="137" t="s">
        <v>122</v>
      </c>
      <c r="E166" s="138" t="s">
        <v>317</v>
      </c>
      <c r="F166" s="139" t="s">
        <v>318</v>
      </c>
      <c r="G166" s="140" t="s">
        <v>189</v>
      </c>
      <c r="H166" s="141">
        <v>503.774</v>
      </c>
      <c r="I166" s="142"/>
      <c r="J166" s="143">
        <f>ROUND(I166*H166,2)</f>
        <v>0</v>
      </c>
      <c r="K166" s="139" t="s">
        <v>126</v>
      </c>
      <c r="L166" s="32"/>
      <c r="M166" s="144" t="s">
        <v>3</v>
      </c>
      <c r="N166" s="145" t="s">
        <v>46</v>
      </c>
      <c r="O166" s="52"/>
      <c r="P166" s="146">
        <f>O166*H166</f>
        <v>0</v>
      </c>
      <c r="Q166" s="146">
        <v>0</v>
      </c>
      <c r="R166" s="146">
        <f>Q166*H166</f>
        <v>0</v>
      </c>
      <c r="S166" s="146">
        <v>0</v>
      </c>
      <c r="T166" s="147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48" t="s">
        <v>142</v>
      </c>
      <c r="AT166" s="148" t="s">
        <v>122</v>
      </c>
      <c r="AU166" s="148" t="s">
        <v>84</v>
      </c>
      <c r="AY166" s="16" t="s">
        <v>119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6" t="s">
        <v>22</v>
      </c>
      <c r="BK166" s="149">
        <f>ROUND(I166*H166,2)</f>
        <v>0</v>
      </c>
      <c r="BL166" s="16" t="s">
        <v>142</v>
      </c>
      <c r="BM166" s="148" t="s">
        <v>319</v>
      </c>
    </row>
    <row r="167" spans="1:47" s="2" customFormat="1" ht="19.5">
      <c r="A167" s="31"/>
      <c r="B167" s="32"/>
      <c r="C167" s="31"/>
      <c r="D167" s="150" t="s">
        <v>129</v>
      </c>
      <c r="E167" s="31"/>
      <c r="F167" s="151" t="s">
        <v>320</v>
      </c>
      <c r="G167" s="31"/>
      <c r="H167" s="31"/>
      <c r="I167" s="152"/>
      <c r="J167" s="31"/>
      <c r="K167" s="31"/>
      <c r="L167" s="32"/>
      <c r="M167" s="153"/>
      <c r="N167" s="154"/>
      <c r="O167" s="52"/>
      <c r="P167" s="52"/>
      <c r="Q167" s="52"/>
      <c r="R167" s="52"/>
      <c r="S167" s="52"/>
      <c r="T167" s="53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6" t="s">
        <v>129</v>
      </c>
      <c r="AU167" s="16" t="s">
        <v>84</v>
      </c>
    </row>
    <row r="168" spans="2:51" s="14" customFormat="1" ht="11.25">
      <c r="B168" s="168"/>
      <c r="D168" s="150" t="s">
        <v>192</v>
      </c>
      <c r="E168" s="169" t="s">
        <v>3</v>
      </c>
      <c r="F168" s="170" t="s">
        <v>321</v>
      </c>
      <c r="H168" s="169" t="s">
        <v>3</v>
      </c>
      <c r="I168" s="171"/>
      <c r="L168" s="168"/>
      <c r="M168" s="172"/>
      <c r="N168" s="173"/>
      <c r="O168" s="173"/>
      <c r="P168" s="173"/>
      <c r="Q168" s="173"/>
      <c r="R168" s="173"/>
      <c r="S168" s="173"/>
      <c r="T168" s="174"/>
      <c r="AT168" s="169" t="s">
        <v>192</v>
      </c>
      <c r="AU168" s="169" t="s">
        <v>84</v>
      </c>
      <c r="AV168" s="14" t="s">
        <v>22</v>
      </c>
      <c r="AW168" s="14" t="s">
        <v>37</v>
      </c>
      <c r="AX168" s="14" t="s">
        <v>75</v>
      </c>
      <c r="AY168" s="169" t="s">
        <v>119</v>
      </c>
    </row>
    <row r="169" spans="2:51" s="13" customFormat="1" ht="11.25">
      <c r="B169" s="160"/>
      <c r="D169" s="150" t="s">
        <v>192</v>
      </c>
      <c r="E169" s="161" t="s">
        <v>3</v>
      </c>
      <c r="F169" s="162" t="s">
        <v>322</v>
      </c>
      <c r="H169" s="163">
        <v>503.774</v>
      </c>
      <c r="I169" s="164"/>
      <c r="L169" s="160"/>
      <c r="M169" s="165"/>
      <c r="N169" s="166"/>
      <c r="O169" s="166"/>
      <c r="P169" s="166"/>
      <c r="Q169" s="166"/>
      <c r="R169" s="166"/>
      <c r="S169" s="166"/>
      <c r="T169" s="167"/>
      <c r="AT169" s="161" t="s">
        <v>192</v>
      </c>
      <c r="AU169" s="161" t="s">
        <v>84</v>
      </c>
      <c r="AV169" s="13" t="s">
        <v>84</v>
      </c>
      <c r="AW169" s="13" t="s">
        <v>37</v>
      </c>
      <c r="AX169" s="13" t="s">
        <v>22</v>
      </c>
      <c r="AY169" s="161" t="s">
        <v>119</v>
      </c>
    </row>
    <row r="170" spans="2:63" s="12" customFormat="1" ht="22.9" customHeight="1">
      <c r="B170" s="123"/>
      <c r="D170" s="124" t="s">
        <v>74</v>
      </c>
      <c r="E170" s="134" t="s">
        <v>171</v>
      </c>
      <c r="F170" s="134" t="s">
        <v>323</v>
      </c>
      <c r="I170" s="126"/>
      <c r="J170" s="135">
        <f>BK170</f>
        <v>0</v>
      </c>
      <c r="L170" s="123"/>
      <c r="M170" s="128"/>
      <c r="N170" s="129"/>
      <c r="O170" s="129"/>
      <c r="P170" s="130">
        <f>SUM(P171:P190)</f>
        <v>0</v>
      </c>
      <c r="Q170" s="129"/>
      <c r="R170" s="130">
        <f>SUM(R171:R190)</f>
        <v>7.81073</v>
      </c>
      <c r="S170" s="129"/>
      <c r="T170" s="131">
        <f>SUM(T171:T190)</f>
        <v>25.92</v>
      </c>
      <c r="AR170" s="124" t="s">
        <v>22</v>
      </c>
      <c r="AT170" s="132" t="s">
        <v>74</v>
      </c>
      <c r="AU170" s="132" t="s">
        <v>22</v>
      </c>
      <c r="AY170" s="124" t="s">
        <v>119</v>
      </c>
      <c r="BK170" s="133">
        <f>SUM(BK171:BK190)</f>
        <v>0</v>
      </c>
    </row>
    <row r="171" spans="1:65" s="2" customFormat="1" ht="16.5" customHeight="1">
      <c r="A171" s="31"/>
      <c r="B171" s="136"/>
      <c r="C171" s="137" t="s">
        <v>324</v>
      </c>
      <c r="D171" s="137" t="s">
        <v>122</v>
      </c>
      <c r="E171" s="138" t="s">
        <v>325</v>
      </c>
      <c r="F171" s="139" t="s">
        <v>326</v>
      </c>
      <c r="G171" s="140" t="s">
        <v>327</v>
      </c>
      <c r="H171" s="141">
        <v>7</v>
      </c>
      <c r="I171" s="142"/>
      <c r="J171" s="143">
        <f>ROUND(I171*H171,2)</f>
        <v>0</v>
      </c>
      <c r="K171" s="139" t="s">
        <v>126</v>
      </c>
      <c r="L171" s="32"/>
      <c r="M171" s="144" t="s">
        <v>3</v>
      </c>
      <c r="N171" s="145" t="s">
        <v>46</v>
      </c>
      <c r="O171" s="52"/>
      <c r="P171" s="146">
        <f>O171*H171</f>
        <v>0</v>
      </c>
      <c r="Q171" s="146">
        <v>0</v>
      </c>
      <c r="R171" s="146">
        <f>Q171*H171</f>
        <v>0</v>
      </c>
      <c r="S171" s="146">
        <v>0</v>
      </c>
      <c r="T171" s="147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48" t="s">
        <v>142</v>
      </c>
      <c r="AT171" s="148" t="s">
        <v>122</v>
      </c>
      <c r="AU171" s="148" t="s">
        <v>84</v>
      </c>
      <c r="AY171" s="16" t="s">
        <v>119</v>
      </c>
      <c r="BE171" s="149">
        <f>IF(N171="základní",J171,0)</f>
        <v>0</v>
      </c>
      <c r="BF171" s="149">
        <f>IF(N171="snížená",J171,0)</f>
        <v>0</v>
      </c>
      <c r="BG171" s="149">
        <f>IF(N171="zákl. přenesená",J171,0)</f>
        <v>0</v>
      </c>
      <c r="BH171" s="149">
        <f>IF(N171="sníž. přenesená",J171,0)</f>
        <v>0</v>
      </c>
      <c r="BI171" s="149">
        <f>IF(N171="nulová",J171,0)</f>
        <v>0</v>
      </c>
      <c r="BJ171" s="16" t="s">
        <v>22</v>
      </c>
      <c r="BK171" s="149">
        <f>ROUND(I171*H171,2)</f>
        <v>0</v>
      </c>
      <c r="BL171" s="16" t="s">
        <v>142</v>
      </c>
      <c r="BM171" s="148" t="s">
        <v>328</v>
      </c>
    </row>
    <row r="172" spans="1:47" s="2" customFormat="1" ht="11.25">
      <c r="A172" s="31"/>
      <c r="B172" s="32"/>
      <c r="C172" s="31"/>
      <c r="D172" s="150" t="s">
        <v>129</v>
      </c>
      <c r="E172" s="31"/>
      <c r="F172" s="151" t="s">
        <v>329</v>
      </c>
      <c r="G172" s="31"/>
      <c r="H172" s="31"/>
      <c r="I172" s="152"/>
      <c r="J172" s="31"/>
      <c r="K172" s="31"/>
      <c r="L172" s="32"/>
      <c r="M172" s="153"/>
      <c r="N172" s="154"/>
      <c r="O172" s="52"/>
      <c r="P172" s="52"/>
      <c r="Q172" s="52"/>
      <c r="R172" s="52"/>
      <c r="S172" s="52"/>
      <c r="T172" s="5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6" t="s">
        <v>129</v>
      </c>
      <c r="AU172" s="16" t="s">
        <v>84</v>
      </c>
    </row>
    <row r="173" spans="1:47" s="2" customFormat="1" ht="19.5">
      <c r="A173" s="31"/>
      <c r="B173" s="32"/>
      <c r="C173" s="31"/>
      <c r="D173" s="150" t="s">
        <v>130</v>
      </c>
      <c r="E173" s="31"/>
      <c r="F173" s="155" t="s">
        <v>330</v>
      </c>
      <c r="G173" s="31"/>
      <c r="H173" s="31"/>
      <c r="I173" s="152"/>
      <c r="J173" s="31"/>
      <c r="K173" s="31"/>
      <c r="L173" s="32"/>
      <c r="M173" s="153"/>
      <c r="N173" s="154"/>
      <c r="O173" s="52"/>
      <c r="P173" s="52"/>
      <c r="Q173" s="52"/>
      <c r="R173" s="52"/>
      <c r="S173" s="52"/>
      <c r="T173" s="53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6" t="s">
        <v>130</v>
      </c>
      <c r="AU173" s="16" t="s">
        <v>84</v>
      </c>
    </row>
    <row r="174" spans="2:51" s="13" customFormat="1" ht="11.25">
      <c r="B174" s="160"/>
      <c r="D174" s="150" t="s">
        <v>192</v>
      </c>
      <c r="E174" s="161" t="s">
        <v>3</v>
      </c>
      <c r="F174" s="162" t="s">
        <v>156</v>
      </c>
      <c r="H174" s="163">
        <v>7</v>
      </c>
      <c r="I174" s="164"/>
      <c r="L174" s="160"/>
      <c r="M174" s="165"/>
      <c r="N174" s="166"/>
      <c r="O174" s="166"/>
      <c r="P174" s="166"/>
      <c r="Q174" s="166"/>
      <c r="R174" s="166"/>
      <c r="S174" s="166"/>
      <c r="T174" s="167"/>
      <c r="AT174" s="161" t="s">
        <v>192</v>
      </c>
      <c r="AU174" s="161" t="s">
        <v>84</v>
      </c>
      <c r="AV174" s="13" t="s">
        <v>84</v>
      </c>
      <c r="AW174" s="13" t="s">
        <v>37</v>
      </c>
      <c r="AX174" s="13" t="s">
        <v>22</v>
      </c>
      <c r="AY174" s="161" t="s">
        <v>119</v>
      </c>
    </row>
    <row r="175" spans="1:65" s="2" customFormat="1" ht="16.5" customHeight="1">
      <c r="A175" s="31"/>
      <c r="B175" s="136"/>
      <c r="C175" s="137" t="s">
        <v>331</v>
      </c>
      <c r="D175" s="137" t="s">
        <v>122</v>
      </c>
      <c r="E175" s="138" t="s">
        <v>332</v>
      </c>
      <c r="F175" s="139" t="s">
        <v>333</v>
      </c>
      <c r="G175" s="140" t="s">
        <v>327</v>
      </c>
      <c r="H175" s="141">
        <v>7</v>
      </c>
      <c r="I175" s="142"/>
      <c r="J175" s="143">
        <f>ROUND(I175*H175,2)</f>
        <v>0</v>
      </c>
      <c r="K175" s="139" t="s">
        <v>126</v>
      </c>
      <c r="L175" s="32"/>
      <c r="M175" s="144" t="s">
        <v>3</v>
      </c>
      <c r="N175" s="145" t="s">
        <v>46</v>
      </c>
      <c r="O175" s="52"/>
      <c r="P175" s="146">
        <f>O175*H175</f>
        <v>0</v>
      </c>
      <c r="Q175" s="146">
        <v>0.00011</v>
      </c>
      <c r="R175" s="146">
        <f>Q175*H175</f>
        <v>0.0007700000000000001</v>
      </c>
      <c r="S175" s="146">
        <v>0</v>
      </c>
      <c r="T175" s="147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48" t="s">
        <v>142</v>
      </c>
      <c r="AT175" s="148" t="s">
        <v>122</v>
      </c>
      <c r="AU175" s="148" t="s">
        <v>84</v>
      </c>
      <c r="AY175" s="16" t="s">
        <v>119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6" t="s">
        <v>22</v>
      </c>
      <c r="BK175" s="149">
        <f>ROUND(I175*H175,2)</f>
        <v>0</v>
      </c>
      <c r="BL175" s="16" t="s">
        <v>142</v>
      </c>
      <c r="BM175" s="148" t="s">
        <v>334</v>
      </c>
    </row>
    <row r="176" spans="1:47" s="2" customFormat="1" ht="19.5">
      <c r="A176" s="31"/>
      <c r="B176" s="32"/>
      <c r="C176" s="31"/>
      <c r="D176" s="150" t="s">
        <v>129</v>
      </c>
      <c r="E176" s="31"/>
      <c r="F176" s="151" t="s">
        <v>335</v>
      </c>
      <c r="G176" s="31"/>
      <c r="H176" s="31"/>
      <c r="I176" s="152"/>
      <c r="J176" s="31"/>
      <c r="K176" s="31"/>
      <c r="L176" s="32"/>
      <c r="M176" s="153"/>
      <c r="N176" s="154"/>
      <c r="O176" s="52"/>
      <c r="P176" s="52"/>
      <c r="Q176" s="52"/>
      <c r="R176" s="52"/>
      <c r="S176" s="52"/>
      <c r="T176" s="53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6" t="s">
        <v>129</v>
      </c>
      <c r="AU176" s="16" t="s">
        <v>84</v>
      </c>
    </row>
    <row r="177" spans="2:51" s="13" customFormat="1" ht="11.25">
      <c r="B177" s="160"/>
      <c r="D177" s="150" t="s">
        <v>192</v>
      </c>
      <c r="E177" s="161" t="s">
        <v>3</v>
      </c>
      <c r="F177" s="162" t="s">
        <v>156</v>
      </c>
      <c r="H177" s="163">
        <v>7</v>
      </c>
      <c r="I177" s="164"/>
      <c r="L177" s="160"/>
      <c r="M177" s="165"/>
      <c r="N177" s="166"/>
      <c r="O177" s="166"/>
      <c r="P177" s="166"/>
      <c r="Q177" s="166"/>
      <c r="R177" s="166"/>
      <c r="S177" s="166"/>
      <c r="T177" s="167"/>
      <c r="AT177" s="161" t="s">
        <v>192</v>
      </c>
      <c r="AU177" s="161" t="s">
        <v>84</v>
      </c>
      <c r="AV177" s="13" t="s">
        <v>84</v>
      </c>
      <c r="AW177" s="13" t="s">
        <v>37</v>
      </c>
      <c r="AX177" s="13" t="s">
        <v>22</v>
      </c>
      <c r="AY177" s="161" t="s">
        <v>119</v>
      </c>
    </row>
    <row r="178" spans="1:65" s="2" customFormat="1" ht="16.5" customHeight="1">
      <c r="A178" s="31"/>
      <c r="B178" s="136"/>
      <c r="C178" s="137" t="s">
        <v>336</v>
      </c>
      <c r="D178" s="137" t="s">
        <v>122</v>
      </c>
      <c r="E178" s="138" t="s">
        <v>337</v>
      </c>
      <c r="F178" s="139" t="s">
        <v>338</v>
      </c>
      <c r="G178" s="140" t="s">
        <v>202</v>
      </c>
      <c r="H178" s="141">
        <v>3</v>
      </c>
      <c r="I178" s="142"/>
      <c r="J178" s="143">
        <f>ROUND(I178*H178,2)</f>
        <v>0</v>
      </c>
      <c r="K178" s="139" t="s">
        <v>126</v>
      </c>
      <c r="L178" s="32"/>
      <c r="M178" s="144" t="s">
        <v>3</v>
      </c>
      <c r="N178" s="145" t="s">
        <v>46</v>
      </c>
      <c r="O178" s="52"/>
      <c r="P178" s="146">
        <f>O178*H178</f>
        <v>0</v>
      </c>
      <c r="Q178" s="146">
        <v>2.60332</v>
      </c>
      <c r="R178" s="146">
        <f>Q178*H178</f>
        <v>7.80996</v>
      </c>
      <c r="S178" s="146">
        <v>0</v>
      </c>
      <c r="T178" s="147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48" t="s">
        <v>142</v>
      </c>
      <c r="AT178" s="148" t="s">
        <v>122</v>
      </c>
      <c r="AU178" s="148" t="s">
        <v>84</v>
      </c>
      <c r="AY178" s="16" t="s">
        <v>119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6" t="s">
        <v>22</v>
      </c>
      <c r="BK178" s="149">
        <f>ROUND(I178*H178,2)</f>
        <v>0</v>
      </c>
      <c r="BL178" s="16" t="s">
        <v>142</v>
      </c>
      <c r="BM178" s="148" t="s">
        <v>339</v>
      </c>
    </row>
    <row r="179" spans="1:47" s="2" customFormat="1" ht="11.25">
      <c r="A179" s="31"/>
      <c r="B179" s="32"/>
      <c r="C179" s="31"/>
      <c r="D179" s="150" t="s">
        <v>129</v>
      </c>
      <c r="E179" s="31"/>
      <c r="F179" s="151" t="s">
        <v>340</v>
      </c>
      <c r="G179" s="31"/>
      <c r="H179" s="31"/>
      <c r="I179" s="152"/>
      <c r="J179" s="31"/>
      <c r="K179" s="31"/>
      <c r="L179" s="32"/>
      <c r="M179" s="153"/>
      <c r="N179" s="154"/>
      <c r="O179" s="52"/>
      <c r="P179" s="52"/>
      <c r="Q179" s="52"/>
      <c r="R179" s="52"/>
      <c r="S179" s="52"/>
      <c r="T179" s="53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6" t="s">
        <v>129</v>
      </c>
      <c r="AU179" s="16" t="s">
        <v>84</v>
      </c>
    </row>
    <row r="180" spans="2:51" s="14" customFormat="1" ht="11.25">
      <c r="B180" s="168"/>
      <c r="D180" s="150" t="s">
        <v>192</v>
      </c>
      <c r="E180" s="169" t="s">
        <v>3</v>
      </c>
      <c r="F180" s="170" t="s">
        <v>341</v>
      </c>
      <c r="H180" s="169" t="s">
        <v>3</v>
      </c>
      <c r="I180" s="171"/>
      <c r="L180" s="168"/>
      <c r="M180" s="172"/>
      <c r="N180" s="173"/>
      <c r="O180" s="173"/>
      <c r="P180" s="173"/>
      <c r="Q180" s="173"/>
      <c r="R180" s="173"/>
      <c r="S180" s="173"/>
      <c r="T180" s="174"/>
      <c r="AT180" s="169" t="s">
        <v>192</v>
      </c>
      <c r="AU180" s="169" t="s">
        <v>84</v>
      </c>
      <c r="AV180" s="14" t="s">
        <v>22</v>
      </c>
      <c r="AW180" s="14" t="s">
        <v>37</v>
      </c>
      <c r="AX180" s="14" t="s">
        <v>75</v>
      </c>
      <c r="AY180" s="169" t="s">
        <v>119</v>
      </c>
    </row>
    <row r="181" spans="2:51" s="13" customFormat="1" ht="11.25">
      <c r="B181" s="160"/>
      <c r="D181" s="150" t="s">
        <v>192</v>
      </c>
      <c r="E181" s="161" t="s">
        <v>3</v>
      </c>
      <c r="F181" s="162" t="s">
        <v>136</v>
      </c>
      <c r="H181" s="163">
        <v>3</v>
      </c>
      <c r="I181" s="164"/>
      <c r="L181" s="160"/>
      <c r="M181" s="165"/>
      <c r="N181" s="166"/>
      <c r="O181" s="166"/>
      <c r="P181" s="166"/>
      <c r="Q181" s="166"/>
      <c r="R181" s="166"/>
      <c r="S181" s="166"/>
      <c r="T181" s="167"/>
      <c r="AT181" s="161" t="s">
        <v>192</v>
      </c>
      <c r="AU181" s="161" t="s">
        <v>84</v>
      </c>
      <c r="AV181" s="13" t="s">
        <v>84</v>
      </c>
      <c r="AW181" s="13" t="s">
        <v>37</v>
      </c>
      <c r="AX181" s="13" t="s">
        <v>22</v>
      </c>
      <c r="AY181" s="161" t="s">
        <v>119</v>
      </c>
    </row>
    <row r="182" spans="1:65" s="2" customFormat="1" ht="16.5" customHeight="1">
      <c r="A182" s="31"/>
      <c r="B182" s="136"/>
      <c r="C182" s="137" t="s">
        <v>342</v>
      </c>
      <c r="D182" s="137" t="s">
        <v>122</v>
      </c>
      <c r="E182" s="138" t="s">
        <v>343</v>
      </c>
      <c r="F182" s="139" t="s">
        <v>344</v>
      </c>
      <c r="G182" s="140" t="s">
        <v>327</v>
      </c>
      <c r="H182" s="141">
        <v>7</v>
      </c>
      <c r="I182" s="142"/>
      <c r="J182" s="143">
        <f>ROUND(I182*H182,2)</f>
        <v>0</v>
      </c>
      <c r="K182" s="139" t="s">
        <v>126</v>
      </c>
      <c r="L182" s="32"/>
      <c r="M182" s="144" t="s">
        <v>3</v>
      </c>
      <c r="N182" s="145" t="s">
        <v>46</v>
      </c>
      <c r="O182" s="52"/>
      <c r="P182" s="146">
        <f>O182*H182</f>
        <v>0</v>
      </c>
      <c r="Q182" s="146">
        <v>0</v>
      </c>
      <c r="R182" s="146">
        <f>Q182*H182</f>
        <v>0</v>
      </c>
      <c r="S182" s="146">
        <v>0</v>
      </c>
      <c r="T182" s="147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48" t="s">
        <v>142</v>
      </c>
      <c r="AT182" s="148" t="s">
        <v>122</v>
      </c>
      <c r="AU182" s="148" t="s">
        <v>84</v>
      </c>
      <c r="AY182" s="16" t="s">
        <v>119</v>
      </c>
      <c r="BE182" s="149">
        <f>IF(N182="základní",J182,0)</f>
        <v>0</v>
      </c>
      <c r="BF182" s="149">
        <f>IF(N182="snížená",J182,0)</f>
        <v>0</v>
      </c>
      <c r="BG182" s="149">
        <f>IF(N182="zákl. přenesená",J182,0)</f>
        <v>0</v>
      </c>
      <c r="BH182" s="149">
        <f>IF(N182="sníž. přenesená",J182,0)</f>
        <v>0</v>
      </c>
      <c r="BI182" s="149">
        <f>IF(N182="nulová",J182,0)</f>
        <v>0</v>
      </c>
      <c r="BJ182" s="16" t="s">
        <v>22</v>
      </c>
      <c r="BK182" s="149">
        <f>ROUND(I182*H182,2)</f>
        <v>0</v>
      </c>
      <c r="BL182" s="16" t="s">
        <v>142</v>
      </c>
      <c r="BM182" s="148" t="s">
        <v>345</v>
      </c>
    </row>
    <row r="183" spans="1:47" s="2" customFormat="1" ht="11.25">
      <c r="A183" s="31"/>
      <c r="B183" s="32"/>
      <c r="C183" s="31"/>
      <c r="D183" s="150" t="s">
        <v>129</v>
      </c>
      <c r="E183" s="31"/>
      <c r="F183" s="151" t="s">
        <v>346</v>
      </c>
      <c r="G183" s="31"/>
      <c r="H183" s="31"/>
      <c r="I183" s="152"/>
      <c r="J183" s="31"/>
      <c r="K183" s="31"/>
      <c r="L183" s="32"/>
      <c r="M183" s="153"/>
      <c r="N183" s="154"/>
      <c r="O183" s="52"/>
      <c r="P183" s="52"/>
      <c r="Q183" s="52"/>
      <c r="R183" s="52"/>
      <c r="S183" s="52"/>
      <c r="T183" s="53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6" t="s">
        <v>129</v>
      </c>
      <c r="AU183" s="16" t="s">
        <v>84</v>
      </c>
    </row>
    <row r="184" spans="1:47" s="2" customFormat="1" ht="19.5">
      <c r="A184" s="31"/>
      <c r="B184" s="32"/>
      <c r="C184" s="31"/>
      <c r="D184" s="150" t="s">
        <v>130</v>
      </c>
      <c r="E184" s="31"/>
      <c r="F184" s="155" t="s">
        <v>347</v>
      </c>
      <c r="G184" s="31"/>
      <c r="H184" s="31"/>
      <c r="I184" s="152"/>
      <c r="J184" s="31"/>
      <c r="K184" s="31"/>
      <c r="L184" s="32"/>
      <c r="M184" s="153"/>
      <c r="N184" s="154"/>
      <c r="O184" s="52"/>
      <c r="P184" s="52"/>
      <c r="Q184" s="52"/>
      <c r="R184" s="52"/>
      <c r="S184" s="52"/>
      <c r="T184" s="53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6" t="s">
        <v>130</v>
      </c>
      <c r="AU184" s="16" t="s">
        <v>84</v>
      </c>
    </row>
    <row r="185" spans="2:51" s="13" customFormat="1" ht="11.25">
      <c r="B185" s="160"/>
      <c r="D185" s="150" t="s">
        <v>192</v>
      </c>
      <c r="E185" s="161" t="s">
        <v>348</v>
      </c>
      <c r="F185" s="162" t="s">
        <v>156</v>
      </c>
      <c r="H185" s="163">
        <v>7</v>
      </c>
      <c r="I185" s="164"/>
      <c r="L185" s="160"/>
      <c r="M185" s="165"/>
      <c r="N185" s="166"/>
      <c r="O185" s="166"/>
      <c r="P185" s="166"/>
      <c r="Q185" s="166"/>
      <c r="R185" s="166"/>
      <c r="S185" s="166"/>
      <c r="T185" s="167"/>
      <c r="AT185" s="161" t="s">
        <v>192</v>
      </c>
      <c r="AU185" s="161" t="s">
        <v>84</v>
      </c>
      <c r="AV185" s="13" t="s">
        <v>84</v>
      </c>
      <c r="AW185" s="13" t="s">
        <v>37</v>
      </c>
      <c r="AX185" s="13" t="s">
        <v>22</v>
      </c>
      <c r="AY185" s="161" t="s">
        <v>119</v>
      </c>
    </row>
    <row r="186" spans="1:65" s="2" customFormat="1" ht="16.5" customHeight="1">
      <c r="A186" s="31"/>
      <c r="B186" s="136"/>
      <c r="C186" s="137" t="s">
        <v>349</v>
      </c>
      <c r="D186" s="137" t="s">
        <v>122</v>
      </c>
      <c r="E186" s="138" t="s">
        <v>350</v>
      </c>
      <c r="F186" s="139" t="s">
        <v>351</v>
      </c>
      <c r="G186" s="140" t="s">
        <v>327</v>
      </c>
      <c r="H186" s="141">
        <v>80</v>
      </c>
      <c r="I186" s="142"/>
      <c r="J186" s="143">
        <f>ROUND(I186*H186,2)</f>
        <v>0</v>
      </c>
      <c r="K186" s="139" t="s">
        <v>126</v>
      </c>
      <c r="L186" s="32"/>
      <c r="M186" s="144" t="s">
        <v>3</v>
      </c>
      <c r="N186" s="145" t="s">
        <v>46</v>
      </c>
      <c r="O186" s="52"/>
      <c r="P186" s="146">
        <f>O186*H186</f>
        <v>0</v>
      </c>
      <c r="Q186" s="146">
        <v>0</v>
      </c>
      <c r="R186" s="146">
        <f>Q186*H186</f>
        <v>0</v>
      </c>
      <c r="S186" s="146">
        <v>0.324</v>
      </c>
      <c r="T186" s="147">
        <f>S186*H186</f>
        <v>25.92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48" t="s">
        <v>142</v>
      </c>
      <c r="AT186" s="148" t="s">
        <v>122</v>
      </c>
      <c r="AU186" s="148" t="s">
        <v>84</v>
      </c>
      <c r="AY186" s="16" t="s">
        <v>119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6" t="s">
        <v>22</v>
      </c>
      <c r="BK186" s="149">
        <f>ROUND(I186*H186,2)</f>
        <v>0</v>
      </c>
      <c r="BL186" s="16" t="s">
        <v>142</v>
      </c>
      <c r="BM186" s="148" t="s">
        <v>352</v>
      </c>
    </row>
    <row r="187" spans="1:47" s="2" customFormat="1" ht="29.25">
      <c r="A187" s="31"/>
      <c r="B187" s="32"/>
      <c r="C187" s="31"/>
      <c r="D187" s="150" t="s">
        <v>129</v>
      </c>
      <c r="E187" s="31"/>
      <c r="F187" s="151" t="s">
        <v>353</v>
      </c>
      <c r="G187" s="31"/>
      <c r="H187" s="31"/>
      <c r="I187" s="152"/>
      <c r="J187" s="31"/>
      <c r="K187" s="31"/>
      <c r="L187" s="32"/>
      <c r="M187" s="153"/>
      <c r="N187" s="154"/>
      <c r="O187" s="52"/>
      <c r="P187" s="52"/>
      <c r="Q187" s="52"/>
      <c r="R187" s="52"/>
      <c r="S187" s="52"/>
      <c r="T187" s="53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T187" s="16" t="s">
        <v>129</v>
      </c>
      <c r="AU187" s="16" t="s">
        <v>84</v>
      </c>
    </row>
    <row r="188" spans="1:47" s="2" customFormat="1" ht="19.5">
      <c r="A188" s="31"/>
      <c r="B188" s="32"/>
      <c r="C188" s="31"/>
      <c r="D188" s="150" t="s">
        <v>130</v>
      </c>
      <c r="E188" s="31"/>
      <c r="F188" s="155" t="s">
        <v>354</v>
      </c>
      <c r="G188" s="31"/>
      <c r="H188" s="31"/>
      <c r="I188" s="152"/>
      <c r="J188" s="31"/>
      <c r="K188" s="31"/>
      <c r="L188" s="32"/>
      <c r="M188" s="153"/>
      <c r="N188" s="154"/>
      <c r="O188" s="52"/>
      <c r="P188" s="52"/>
      <c r="Q188" s="52"/>
      <c r="R188" s="52"/>
      <c r="S188" s="52"/>
      <c r="T188" s="53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6" t="s">
        <v>130</v>
      </c>
      <c r="AU188" s="16" t="s">
        <v>84</v>
      </c>
    </row>
    <row r="189" spans="1:65" s="2" customFormat="1" ht="16.5" customHeight="1">
      <c r="A189" s="31"/>
      <c r="B189" s="136"/>
      <c r="C189" s="137" t="s">
        <v>355</v>
      </c>
      <c r="D189" s="137" t="s">
        <v>122</v>
      </c>
      <c r="E189" s="138" t="s">
        <v>356</v>
      </c>
      <c r="F189" s="139" t="s">
        <v>357</v>
      </c>
      <c r="G189" s="140" t="s">
        <v>358</v>
      </c>
      <c r="H189" s="141">
        <v>2</v>
      </c>
      <c r="I189" s="142"/>
      <c r="J189" s="143">
        <f>ROUND(I189*H189,2)</f>
        <v>0</v>
      </c>
      <c r="K189" s="139" t="s">
        <v>3</v>
      </c>
      <c r="L189" s="32"/>
      <c r="M189" s="144" t="s">
        <v>3</v>
      </c>
      <c r="N189" s="145" t="s">
        <v>46</v>
      </c>
      <c r="O189" s="52"/>
      <c r="P189" s="146">
        <f>O189*H189</f>
        <v>0</v>
      </c>
      <c r="Q189" s="146">
        <v>0</v>
      </c>
      <c r="R189" s="146">
        <f>Q189*H189</f>
        <v>0</v>
      </c>
      <c r="S189" s="146">
        <v>0</v>
      </c>
      <c r="T189" s="147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48" t="s">
        <v>359</v>
      </c>
      <c r="AT189" s="148" t="s">
        <v>122</v>
      </c>
      <c r="AU189" s="148" t="s">
        <v>84</v>
      </c>
      <c r="AY189" s="16" t="s">
        <v>119</v>
      </c>
      <c r="BE189" s="149">
        <f>IF(N189="základní",J189,0)</f>
        <v>0</v>
      </c>
      <c r="BF189" s="149">
        <f>IF(N189="snížená",J189,0)</f>
        <v>0</v>
      </c>
      <c r="BG189" s="149">
        <f>IF(N189="zákl. přenesená",J189,0)</f>
        <v>0</v>
      </c>
      <c r="BH189" s="149">
        <f>IF(N189="sníž. přenesená",J189,0)</f>
        <v>0</v>
      </c>
      <c r="BI189" s="149">
        <f>IF(N189="nulová",J189,0)</f>
        <v>0</v>
      </c>
      <c r="BJ189" s="16" t="s">
        <v>22</v>
      </c>
      <c r="BK189" s="149">
        <f>ROUND(I189*H189,2)</f>
        <v>0</v>
      </c>
      <c r="BL189" s="16" t="s">
        <v>359</v>
      </c>
      <c r="BM189" s="148" t="s">
        <v>360</v>
      </c>
    </row>
    <row r="190" spans="1:47" s="2" customFormat="1" ht="11.25">
      <c r="A190" s="31"/>
      <c r="B190" s="32"/>
      <c r="C190" s="31"/>
      <c r="D190" s="150" t="s">
        <v>129</v>
      </c>
      <c r="E190" s="31"/>
      <c r="F190" s="151" t="s">
        <v>361</v>
      </c>
      <c r="G190" s="31"/>
      <c r="H190" s="31"/>
      <c r="I190" s="152"/>
      <c r="J190" s="31"/>
      <c r="K190" s="31"/>
      <c r="L190" s="32"/>
      <c r="M190" s="153"/>
      <c r="N190" s="154"/>
      <c r="O190" s="52"/>
      <c r="P190" s="52"/>
      <c r="Q190" s="52"/>
      <c r="R190" s="52"/>
      <c r="S190" s="52"/>
      <c r="T190" s="53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6" t="s">
        <v>129</v>
      </c>
      <c r="AU190" s="16" t="s">
        <v>84</v>
      </c>
    </row>
    <row r="191" spans="2:63" s="12" customFormat="1" ht="22.9" customHeight="1">
      <c r="B191" s="123"/>
      <c r="D191" s="124" t="s">
        <v>74</v>
      </c>
      <c r="E191" s="134" t="s">
        <v>362</v>
      </c>
      <c r="F191" s="134" t="s">
        <v>363</v>
      </c>
      <c r="I191" s="126"/>
      <c r="J191" s="135">
        <f>BK191</f>
        <v>0</v>
      </c>
      <c r="L191" s="123"/>
      <c r="M191" s="128"/>
      <c r="N191" s="129"/>
      <c r="O191" s="129"/>
      <c r="P191" s="130">
        <f>SUM(P192:P194)</f>
        <v>0</v>
      </c>
      <c r="Q191" s="129"/>
      <c r="R191" s="130">
        <f>SUM(R192:R194)</f>
        <v>0</v>
      </c>
      <c r="S191" s="129"/>
      <c r="T191" s="131">
        <f>SUM(T192:T194)</f>
        <v>120</v>
      </c>
      <c r="AR191" s="124" t="s">
        <v>22</v>
      </c>
      <c r="AT191" s="132" t="s">
        <v>74</v>
      </c>
      <c r="AU191" s="132" t="s">
        <v>22</v>
      </c>
      <c r="AY191" s="124" t="s">
        <v>119</v>
      </c>
      <c r="BK191" s="133">
        <f>SUM(BK192:BK194)</f>
        <v>0</v>
      </c>
    </row>
    <row r="192" spans="1:65" s="2" customFormat="1" ht="16.5" customHeight="1">
      <c r="A192" s="31"/>
      <c r="B192" s="136"/>
      <c r="C192" s="137" t="s">
        <v>364</v>
      </c>
      <c r="D192" s="137" t="s">
        <v>122</v>
      </c>
      <c r="E192" s="138" t="s">
        <v>365</v>
      </c>
      <c r="F192" s="139" t="s">
        <v>366</v>
      </c>
      <c r="G192" s="140" t="s">
        <v>189</v>
      </c>
      <c r="H192" s="141">
        <v>6000</v>
      </c>
      <c r="I192" s="142"/>
      <c r="J192" s="143">
        <f>ROUND(I192*H192,2)</f>
        <v>0</v>
      </c>
      <c r="K192" s="139" t="s">
        <v>126</v>
      </c>
      <c r="L192" s="32"/>
      <c r="M192" s="144" t="s">
        <v>3</v>
      </c>
      <c r="N192" s="145" t="s">
        <v>46</v>
      </c>
      <c r="O192" s="52"/>
      <c r="P192" s="146">
        <f>O192*H192</f>
        <v>0</v>
      </c>
      <c r="Q192" s="146">
        <v>0</v>
      </c>
      <c r="R192" s="146">
        <f>Q192*H192</f>
        <v>0</v>
      </c>
      <c r="S192" s="146">
        <v>0.02</v>
      </c>
      <c r="T192" s="147">
        <f>S192*H192</f>
        <v>120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48" t="s">
        <v>142</v>
      </c>
      <c r="AT192" s="148" t="s">
        <v>122</v>
      </c>
      <c r="AU192" s="148" t="s">
        <v>84</v>
      </c>
      <c r="AY192" s="16" t="s">
        <v>119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6" t="s">
        <v>22</v>
      </c>
      <c r="BK192" s="149">
        <f>ROUND(I192*H192,2)</f>
        <v>0</v>
      </c>
      <c r="BL192" s="16" t="s">
        <v>142</v>
      </c>
      <c r="BM192" s="148" t="s">
        <v>367</v>
      </c>
    </row>
    <row r="193" spans="1:47" s="2" customFormat="1" ht="19.5">
      <c r="A193" s="31"/>
      <c r="B193" s="32"/>
      <c r="C193" s="31"/>
      <c r="D193" s="150" t="s">
        <v>129</v>
      </c>
      <c r="E193" s="31"/>
      <c r="F193" s="151" t="s">
        <v>368</v>
      </c>
      <c r="G193" s="31"/>
      <c r="H193" s="31"/>
      <c r="I193" s="152"/>
      <c r="J193" s="31"/>
      <c r="K193" s="31"/>
      <c r="L193" s="32"/>
      <c r="M193" s="153"/>
      <c r="N193" s="154"/>
      <c r="O193" s="52"/>
      <c r="P193" s="52"/>
      <c r="Q193" s="52"/>
      <c r="R193" s="52"/>
      <c r="S193" s="52"/>
      <c r="T193" s="53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6" t="s">
        <v>129</v>
      </c>
      <c r="AU193" s="16" t="s">
        <v>84</v>
      </c>
    </row>
    <row r="194" spans="1:47" s="2" customFormat="1" ht="19.5">
      <c r="A194" s="31"/>
      <c r="B194" s="32"/>
      <c r="C194" s="31"/>
      <c r="D194" s="150" t="s">
        <v>130</v>
      </c>
      <c r="E194" s="31"/>
      <c r="F194" s="155" t="s">
        <v>369</v>
      </c>
      <c r="G194" s="31"/>
      <c r="H194" s="31"/>
      <c r="I194" s="152"/>
      <c r="J194" s="31"/>
      <c r="K194" s="31"/>
      <c r="L194" s="32"/>
      <c r="M194" s="153"/>
      <c r="N194" s="154"/>
      <c r="O194" s="52"/>
      <c r="P194" s="52"/>
      <c r="Q194" s="52"/>
      <c r="R194" s="52"/>
      <c r="S194" s="52"/>
      <c r="T194" s="53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T194" s="16" t="s">
        <v>130</v>
      </c>
      <c r="AU194" s="16" t="s">
        <v>84</v>
      </c>
    </row>
    <row r="195" spans="2:63" s="12" customFormat="1" ht="22.9" customHeight="1">
      <c r="B195" s="123"/>
      <c r="D195" s="124" t="s">
        <v>74</v>
      </c>
      <c r="E195" s="134" t="s">
        <v>370</v>
      </c>
      <c r="F195" s="134" t="s">
        <v>371</v>
      </c>
      <c r="I195" s="126"/>
      <c r="J195" s="135">
        <f>BK195</f>
        <v>0</v>
      </c>
      <c r="L195" s="123"/>
      <c r="M195" s="128"/>
      <c r="N195" s="129"/>
      <c r="O195" s="129"/>
      <c r="P195" s="130">
        <f>SUM(P196:P197)</f>
        <v>0</v>
      </c>
      <c r="Q195" s="129"/>
      <c r="R195" s="130">
        <f>SUM(R196:R197)</f>
        <v>0</v>
      </c>
      <c r="S195" s="129"/>
      <c r="T195" s="131">
        <f>SUM(T196:T197)</f>
        <v>0</v>
      </c>
      <c r="AR195" s="124" t="s">
        <v>22</v>
      </c>
      <c r="AT195" s="132" t="s">
        <v>74</v>
      </c>
      <c r="AU195" s="132" t="s">
        <v>22</v>
      </c>
      <c r="AY195" s="124" t="s">
        <v>119</v>
      </c>
      <c r="BK195" s="133">
        <f>SUM(BK196:BK197)</f>
        <v>0</v>
      </c>
    </row>
    <row r="196" spans="1:65" s="2" customFormat="1" ht="21.75" customHeight="1">
      <c r="A196" s="31"/>
      <c r="B196" s="136"/>
      <c r="C196" s="137" t="s">
        <v>372</v>
      </c>
      <c r="D196" s="137" t="s">
        <v>122</v>
      </c>
      <c r="E196" s="138" t="s">
        <v>373</v>
      </c>
      <c r="F196" s="139" t="s">
        <v>374</v>
      </c>
      <c r="G196" s="140" t="s">
        <v>235</v>
      </c>
      <c r="H196" s="141">
        <v>548.438</v>
      </c>
      <c r="I196" s="142"/>
      <c r="J196" s="143">
        <f>ROUND(I196*H196,2)</f>
        <v>0</v>
      </c>
      <c r="K196" s="139" t="s">
        <v>126</v>
      </c>
      <c r="L196" s="32"/>
      <c r="M196" s="144" t="s">
        <v>3</v>
      </c>
      <c r="N196" s="145" t="s">
        <v>46</v>
      </c>
      <c r="O196" s="52"/>
      <c r="P196" s="146">
        <f>O196*H196</f>
        <v>0</v>
      </c>
      <c r="Q196" s="146">
        <v>0</v>
      </c>
      <c r="R196" s="146">
        <f>Q196*H196</f>
        <v>0</v>
      </c>
      <c r="S196" s="146">
        <v>0</v>
      </c>
      <c r="T196" s="147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48" t="s">
        <v>142</v>
      </c>
      <c r="AT196" s="148" t="s">
        <v>122</v>
      </c>
      <c r="AU196" s="148" t="s">
        <v>84</v>
      </c>
      <c r="AY196" s="16" t="s">
        <v>119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6" t="s">
        <v>22</v>
      </c>
      <c r="BK196" s="149">
        <f>ROUND(I196*H196,2)</f>
        <v>0</v>
      </c>
      <c r="BL196" s="16" t="s">
        <v>142</v>
      </c>
      <c r="BM196" s="148" t="s">
        <v>375</v>
      </c>
    </row>
    <row r="197" spans="1:47" s="2" customFormat="1" ht="19.5">
      <c r="A197" s="31"/>
      <c r="B197" s="32"/>
      <c r="C197" s="31"/>
      <c r="D197" s="150" t="s">
        <v>129</v>
      </c>
      <c r="E197" s="31"/>
      <c r="F197" s="151" t="s">
        <v>376</v>
      </c>
      <c r="G197" s="31"/>
      <c r="H197" s="31"/>
      <c r="I197" s="152"/>
      <c r="J197" s="31"/>
      <c r="K197" s="31"/>
      <c r="L197" s="32"/>
      <c r="M197" s="153"/>
      <c r="N197" s="154"/>
      <c r="O197" s="52"/>
      <c r="P197" s="52"/>
      <c r="Q197" s="52"/>
      <c r="R197" s="52"/>
      <c r="S197" s="52"/>
      <c r="T197" s="53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6" t="s">
        <v>129</v>
      </c>
      <c r="AU197" s="16" t="s">
        <v>84</v>
      </c>
    </row>
    <row r="198" spans="2:63" s="12" customFormat="1" ht="22.9" customHeight="1">
      <c r="B198" s="123"/>
      <c r="D198" s="124" t="s">
        <v>74</v>
      </c>
      <c r="E198" s="134" t="s">
        <v>377</v>
      </c>
      <c r="F198" s="134" t="s">
        <v>378</v>
      </c>
      <c r="I198" s="126"/>
      <c r="J198" s="135">
        <f>BK198</f>
        <v>0</v>
      </c>
      <c r="L198" s="123"/>
      <c r="M198" s="128"/>
      <c r="N198" s="129"/>
      <c r="O198" s="129"/>
      <c r="P198" s="130">
        <f>SUM(P199:P216)</f>
        <v>0</v>
      </c>
      <c r="Q198" s="129"/>
      <c r="R198" s="130">
        <f>SUM(R199:R216)</f>
        <v>0</v>
      </c>
      <c r="S198" s="129"/>
      <c r="T198" s="131">
        <f>SUM(T199:T216)</f>
        <v>0</v>
      </c>
      <c r="AR198" s="124" t="s">
        <v>22</v>
      </c>
      <c r="AT198" s="132" t="s">
        <v>74</v>
      </c>
      <c r="AU198" s="132" t="s">
        <v>22</v>
      </c>
      <c r="AY198" s="124" t="s">
        <v>119</v>
      </c>
      <c r="BK198" s="133">
        <f>SUM(BK199:BK216)</f>
        <v>0</v>
      </c>
    </row>
    <row r="199" spans="1:65" s="2" customFormat="1" ht="16.5" customHeight="1">
      <c r="A199" s="31"/>
      <c r="B199" s="136"/>
      <c r="C199" s="137" t="s">
        <v>379</v>
      </c>
      <c r="D199" s="137" t="s">
        <v>122</v>
      </c>
      <c r="E199" s="138" t="s">
        <v>380</v>
      </c>
      <c r="F199" s="139" t="s">
        <v>381</v>
      </c>
      <c r="G199" s="140" t="s">
        <v>235</v>
      </c>
      <c r="H199" s="141">
        <v>241.74</v>
      </c>
      <c r="I199" s="142"/>
      <c r="J199" s="143">
        <f>ROUND(I199*H199,2)</f>
        <v>0</v>
      </c>
      <c r="K199" s="139" t="s">
        <v>126</v>
      </c>
      <c r="L199" s="32"/>
      <c r="M199" s="144" t="s">
        <v>3</v>
      </c>
      <c r="N199" s="145" t="s">
        <v>46</v>
      </c>
      <c r="O199" s="52"/>
      <c r="P199" s="146">
        <f>O199*H199</f>
        <v>0</v>
      </c>
      <c r="Q199" s="146">
        <v>0</v>
      </c>
      <c r="R199" s="146">
        <f>Q199*H199</f>
        <v>0</v>
      </c>
      <c r="S199" s="146">
        <v>0</v>
      </c>
      <c r="T199" s="147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48" t="s">
        <v>142</v>
      </c>
      <c r="AT199" s="148" t="s">
        <v>122</v>
      </c>
      <c r="AU199" s="148" t="s">
        <v>84</v>
      </c>
      <c r="AY199" s="16" t="s">
        <v>119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6" t="s">
        <v>22</v>
      </c>
      <c r="BK199" s="149">
        <f>ROUND(I199*H199,2)</f>
        <v>0</v>
      </c>
      <c r="BL199" s="16" t="s">
        <v>142</v>
      </c>
      <c r="BM199" s="148" t="s">
        <v>382</v>
      </c>
    </row>
    <row r="200" spans="1:47" s="2" customFormat="1" ht="11.25">
      <c r="A200" s="31"/>
      <c r="B200" s="32"/>
      <c r="C200" s="31"/>
      <c r="D200" s="150" t="s">
        <v>129</v>
      </c>
      <c r="E200" s="31"/>
      <c r="F200" s="151" t="s">
        <v>383</v>
      </c>
      <c r="G200" s="31"/>
      <c r="H200" s="31"/>
      <c r="I200" s="152"/>
      <c r="J200" s="31"/>
      <c r="K200" s="31"/>
      <c r="L200" s="32"/>
      <c r="M200" s="153"/>
      <c r="N200" s="154"/>
      <c r="O200" s="52"/>
      <c r="P200" s="52"/>
      <c r="Q200" s="52"/>
      <c r="R200" s="52"/>
      <c r="S200" s="52"/>
      <c r="T200" s="53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6" t="s">
        <v>129</v>
      </c>
      <c r="AU200" s="16" t="s">
        <v>84</v>
      </c>
    </row>
    <row r="201" spans="1:47" s="2" customFormat="1" ht="19.5">
      <c r="A201" s="31"/>
      <c r="B201" s="32"/>
      <c r="C201" s="31"/>
      <c r="D201" s="150" t="s">
        <v>130</v>
      </c>
      <c r="E201" s="31"/>
      <c r="F201" s="155" t="s">
        <v>384</v>
      </c>
      <c r="G201" s="31"/>
      <c r="H201" s="31"/>
      <c r="I201" s="152"/>
      <c r="J201" s="31"/>
      <c r="K201" s="31"/>
      <c r="L201" s="32"/>
      <c r="M201" s="153"/>
      <c r="N201" s="154"/>
      <c r="O201" s="52"/>
      <c r="P201" s="52"/>
      <c r="Q201" s="52"/>
      <c r="R201" s="52"/>
      <c r="S201" s="52"/>
      <c r="T201" s="53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6" t="s">
        <v>130</v>
      </c>
      <c r="AU201" s="16" t="s">
        <v>84</v>
      </c>
    </row>
    <row r="202" spans="2:51" s="13" customFormat="1" ht="11.25">
      <c r="B202" s="160"/>
      <c r="D202" s="150" t="s">
        <v>192</v>
      </c>
      <c r="E202" s="161" t="s">
        <v>3</v>
      </c>
      <c r="F202" s="162" t="s">
        <v>385</v>
      </c>
      <c r="H202" s="163">
        <v>241.74</v>
      </c>
      <c r="I202" s="164"/>
      <c r="L202" s="160"/>
      <c r="M202" s="165"/>
      <c r="N202" s="166"/>
      <c r="O202" s="166"/>
      <c r="P202" s="166"/>
      <c r="Q202" s="166"/>
      <c r="R202" s="166"/>
      <c r="S202" s="166"/>
      <c r="T202" s="167"/>
      <c r="AT202" s="161" t="s">
        <v>192</v>
      </c>
      <c r="AU202" s="161" t="s">
        <v>84</v>
      </c>
      <c r="AV202" s="13" t="s">
        <v>84</v>
      </c>
      <c r="AW202" s="13" t="s">
        <v>37</v>
      </c>
      <c r="AX202" s="13" t="s">
        <v>22</v>
      </c>
      <c r="AY202" s="161" t="s">
        <v>119</v>
      </c>
    </row>
    <row r="203" spans="1:65" s="2" customFormat="1" ht="16.5" customHeight="1">
      <c r="A203" s="31"/>
      <c r="B203" s="136"/>
      <c r="C203" s="137" t="s">
        <v>386</v>
      </c>
      <c r="D203" s="137" t="s">
        <v>122</v>
      </c>
      <c r="E203" s="138" t="s">
        <v>387</v>
      </c>
      <c r="F203" s="139" t="s">
        <v>388</v>
      </c>
      <c r="G203" s="140" t="s">
        <v>235</v>
      </c>
      <c r="H203" s="141">
        <v>241.74</v>
      </c>
      <c r="I203" s="142"/>
      <c r="J203" s="143">
        <f>ROUND(I203*H203,2)</f>
        <v>0</v>
      </c>
      <c r="K203" s="139" t="s">
        <v>126</v>
      </c>
      <c r="L203" s="32"/>
      <c r="M203" s="144" t="s">
        <v>3</v>
      </c>
      <c r="N203" s="145" t="s">
        <v>46</v>
      </c>
      <c r="O203" s="52"/>
      <c r="P203" s="146">
        <f>O203*H203</f>
        <v>0</v>
      </c>
      <c r="Q203" s="146">
        <v>0</v>
      </c>
      <c r="R203" s="146">
        <f>Q203*H203</f>
        <v>0</v>
      </c>
      <c r="S203" s="146">
        <v>0</v>
      </c>
      <c r="T203" s="147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48" t="s">
        <v>142</v>
      </c>
      <c r="AT203" s="148" t="s">
        <v>122</v>
      </c>
      <c r="AU203" s="148" t="s">
        <v>84</v>
      </c>
      <c r="AY203" s="16" t="s">
        <v>119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16" t="s">
        <v>22</v>
      </c>
      <c r="BK203" s="149">
        <f>ROUND(I203*H203,2)</f>
        <v>0</v>
      </c>
      <c r="BL203" s="16" t="s">
        <v>142</v>
      </c>
      <c r="BM203" s="148" t="s">
        <v>389</v>
      </c>
    </row>
    <row r="204" spans="1:47" s="2" customFormat="1" ht="11.25">
      <c r="A204" s="31"/>
      <c r="B204" s="32"/>
      <c r="C204" s="31"/>
      <c r="D204" s="150" t="s">
        <v>129</v>
      </c>
      <c r="E204" s="31"/>
      <c r="F204" s="151" t="s">
        <v>390</v>
      </c>
      <c r="G204" s="31"/>
      <c r="H204" s="31"/>
      <c r="I204" s="152"/>
      <c r="J204" s="31"/>
      <c r="K204" s="31"/>
      <c r="L204" s="32"/>
      <c r="M204" s="153"/>
      <c r="N204" s="154"/>
      <c r="O204" s="52"/>
      <c r="P204" s="52"/>
      <c r="Q204" s="52"/>
      <c r="R204" s="52"/>
      <c r="S204" s="52"/>
      <c r="T204" s="53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6" t="s">
        <v>129</v>
      </c>
      <c r="AU204" s="16" t="s">
        <v>84</v>
      </c>
    </row>
    <row r="205" spans="1:47" s="2" customFormat="1" ht="19.5">
      <c r="A205" s="31"/>
      <c r="B205" s="32"/>
      <c r="C205" s="31"/>
      <c r="D205" s="150" t="s">
        <v>130</v>
      </c>
      <c r="E205" s="31"/>
      <c r="F205" s="155" t="s">
        <v>391</v>
      </c>
      <c r="G205" s="31"/>
      <c r="H205" s="31"/>
      <c r="I205" s="152"/>
      <c r="J205" s="31"/>
      <c r="K205" s="31"/>
      <c r="L205" s="32"/>
      <c r="M205" s="153"/>
      <c r="N205" s="154"/>
      <c r="O205" s="52"/>
      <c r="P205" s="52"/>
      <c r="Q205" s="52"/>
      <c r="R205" s="52"/>
      <c r="S205" s="52"/>
      <c r="T205" s="53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T205" s="16" t="s">
        <v>130</v>
      </c>
      <c r="AU205" s="16" t="s">
        <v>84</v>
      </c>
    </row>
    <row r="206" spans="2:51" s="13" customFormat="1" ht="11.25">
      <c r="B206" s="160"/>
      <c r="D206" s="150" t="s">
        <v>192</v>
      </c>
      <c r="E206" s="161" t="s">
        <v>3</v>
      </c>
      <c r="F206" s="162" t="s">
        <v>392</v>
      </c>
      <c r="H206" s="163">
        <v>241.74</v>
      </c>
      <c r="I206" s="164"/>
      <c r="L206" s="160"/>
      <c r="M206" s="165"/>
      <c r="N206" s="166"/>
      <c r="O206" s="166"/>
      <c r="P206" s="166"/>
      <c r="Q206" s="166"/>
      <c r="R206" s="166"/>
      <c r="S206" s="166"/>
      <c r="T206" s="167"/>
      <c r="AT206" s="161" t="s">
        <v>192</v>
      </c>
      <c r="AU206" s="161" t="s">
        <v>84</v>
      </c>
      <c r="AV206" s="13" t="s">
        <v>84</v>
      </c>
      <c r="AW206" s="13" t="s">
        <v>37</v>
      </c>
      <c r="AX206" s="13" t="s">
        <v>22</v>
      </c>
      <c r="AY206" s="161" t="s">
        <v>119</v>
      </c>
    </row>
    <row r="207" spans="1:65" s="2" customFormat="1" ht="16.5" customHeight="1">
      <c r="A207" s="31"/>
      <c r="B207" s="136"/>
      <c r="C207" s="137" t="s">
        <v>393</v>
      </c>
      <c r="D207" s="137" t="s">
        <v>122</v>
      </c>
      <c r="E207" s="138" t="s">
        <v>394</v>
      </c>
      <c r="F207" s="139" t="s">
        <v>395</v>
      </c>
      <c r="G207" s="140" t="s">
        <v>235</v>
      </c>
      <c r="H207" s="141">
        <v>7010.46</v>
      </c>
      <c r="I207" s="142"/>
      <c r="J207" s="143">
        <f>ROUND(I207*H207,2)</f>
        <v>0</v>
      </c>
      <c r="K207" s="139" t="s">
        <v>126</v>
      </c>
      <c r="L207" s="32"/>
      <c r="M207" s="144" t="s">
        <v>3</v>
      </c>
      <c r="N207" s="145" t="s">
        <v>46</v>
      </c>
      <c r="O207" s="52"/>
      <c r="P207" s="146">
        <f>O207*H207</f>
        <v>0</v>
      </c>
      <c r="Q207" s="146">
        <v>0</v>
      </c>
      <c r="R207" s="146">
        <f>Q207*H207</f>
        <v>0</v>
      </c>
      <c r="S207" s="146">
        <v>0</v>
      </c>
      <c r="T207" s="147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48" t="s">
        <v>142</v>
      </c>
      <c r="AT207" s="148" t="s">
        <v>122</v>
      </c>
      <c r="AU207" s="148" t="s">
        <v>84</v>
      </c>
      <c r="AY207" s="16" t="s">
        <v>119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16" t="s">
        <v>22</v>
      </c>
      <c r="BK207" s="149">
        <f>ROUND(I207*H207,2)</f>
        <v>0</v>
      </c>
      <c r="BL207" s="16" t="s">
        <v>142</v>
      </c>
      <c r="BM207" s="148" t="s">
        <v>396</v>
      </c>
    </row>
    <row r="208" spans="1:47" s="2" customFormat="1" ht="19.5">
      <c r="A208" s="31"/>
      <c r="B208" s="32"/>
      <c r="C208" s="31"/>
      <c r="D208" s="150" t="s">
        <v>129</v>
      </c>
      <c r="E208" s="31"/>
      <c r="F208" s="151" t="s">
        <v>397</v>
      </c>
      <c r="G208" s="31"/>
      <c r="H208" s="31"/>
      <c r="I208" s="152"/>
      <c r="J208" s="31"/>
      <c r="K208" s="31"/>
      <c r="L208" s="32"/>
      <c r="M208" s="153"/>
      <c r="N208" s="154"/>
      <c r="O208" s="52"/>
      <c r="P208" s="52"/>
      <c r="Q208" s="52"/>
      <c r="R208" s="52"/>
      <c r="S208" s="52"/>
      <c r="T208" s="53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T208" s="16" t="s">
        <v>129</v>
      </c>
      <c r="AU208" s="16" t="s">
        <v>84</v>
      </c>
    </row>
    <row r="209" spans="1:47" s="2" customFormat="1" ht="19.5">
      <c r="A209" s="31"/>
      <c r="B209" s="32"/>
      <c r="C209" s="31"/>
      <c r="D209" s="150" t="s">
        <v>130</v>
      </c>
      <c r="E209" s="31"/>
      <c r="F209" s="155" t="s">
        <v>398</v>
      </c>
      <c r="G209" s="31"/>
      <c r="H209" s="31"/>
      <c r="I209" s="152"/>
      <c r="J209" s="31"/>
      <c r="K209" s="31"/>
      <c r="L209" s="32"/>
      <c r="M209" s="153"/>
      <c r="N209" s="154"/>
      <c r="O209" s="52"/>
      <c r="P209" s="52"/>
      <c r="Q209" s="52"/>
      <c r="R209" s="52"/>
      <c r="S209" s="52"/>
      <c r="T209" s="53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T209" s="16" t="s">
        <v>130</v>
      </c>
      <c r="AU209" s="16" t="s">
        <v>84</v>
      </c>
    </row>
    <row r="210" spans="2:51" s="13" customFormat="1" ht="11.25">
      <c r="B210" s="160"/>
      <c r="D210" s="150" t="s">
        <v>192</v>
      </c>
      <c r="E210" s="161" t="s">
        <v>3</v>
      </c>
      <c r="F210" s="162" t="s">
        <v>399</v>
      </c>
      <c r="H210" s="163">
        <v>7010.46</v>
      </c>
      <c r="I210" s="164"/>
      <c r="L210" s="160"/>
      <c r="M210" s="165"/>
      <c r="N210" s="166"/>
      <c r="O210" s="166"/>
      <c r="P210" s="166"/>
      <c r="Q210" s="166"/>
      <c r="R210" s="166"/>
      <c r="S210" s="166"/>
      <c r="T210" s="167"/>
      <c r="AT210" s="161" t="s">
        <v>192</v>
      </c>
      <c r="AU210" s="161" t="s">
        <v>84</v>
      </c>
      <c r="AV210" s="13" t="s">
        <v>84</v>
      </c>
      <c r="AW210" s="13" t="s">
        <v>37</v>
      </c>
      <c r="AX210" s="13" t="s">
        <v>22</v>
      </c>
      <c r="AY210" s="161" t="s">
        <v>119</v>
      </c>
    </row>
    <row r="211" spans="1:65" s="2" customFormat="1" ht="21.75" customHeight="1">
      <c r="A211" s="31"/>
      <c r="B211" s="136"/>
      <c r="C211" s="137" t="s">
        <v>400</v>
      </c>
      <c r="D211" s="137" t="s">
        <v>122</v>
      </c>
      <c r="E211" s="138" t="s">
        <v>401</v>
      </c>
      <c r="F211" s="139" t="s">
        <v>402</v>
      </c>
      <c r="G211" s="140" t="s">
        <v>235</v>
      </c>
      <c r="H211" s="141">
        <v>104.28</v>
      </c>
      <c r="I211" s="142"/>
      <c r="J211" s="143">
        <f>ROUND(I211*H211,2)</f>
        <v>0</v>
      </c>
      <c r="K211" s="139" t="s">
        <v>126</v>
      </c>
      <c r="L211" s="32"/>
      <c r="M211" s="144" t="s">
        <v>3</v>
      </c>
      <c r="N211" s="145" t="s">
        <v>46</v>
      </c>
      <c r="O211" s="52"/>
      <c r="P211" s="146">
        <f>O211*H211</f>
        <v>0</v>
      </c>
      <c r="Q211" s="146">
        <v>0</v>
      </c>
      <c r="R211" s="146">
        <f>Q211*H211</f>
        <v>0</v>
      </c>
      <c r="S211" s="146">
        <v>0</v>
      </c>
      <c r="T211" s="147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48" t="s">
        <v>142</v>
      </c>
      <c r="AT211" s="148" t="s">
        <v>122</v>
      </c>
      <c r="AU211" s="148" t="s">
        <v>84</v>
      </c>
      <c r="AY211" s="16" t="s">
        <v>119</v>
      </c>
      <c r="BE211" s="149">
        <f>IF(N211="základní",J211,0)</f>
        <v>0</v>
      </c>
      <c r="BF211" s="149">
        <f>IF(N211="snížená",J211,0)</f>
        <v>0</v>
      </c>
      <c r="BG211" s="149">
        <f>IF(N211="zákl. přenesená",J211,0)</f>
        <v>0</v>
      </c>
      <c r="BH211" s="149">
        <f>IF(N211="sníž. přenesená",J211,0)</f>
        <v>0</v>
      </c>
      <c r="BI211" s="149">
        <f>IF(N211="nulová",J211,0)</f>
        <v>0</v>
      </c>
      <c r="BJ211" s="16" t="s">
        <v>22</v>
      </c>
      <c r="BK211" s="149">
        <f>ROUND(I211*H211,2)</f>
        <v>0</v>
      </c>
      <c r="BL211" s="16" t="s">
        <v>142</v>
      </c>
      <c r="BM211" s="148" t="s">
        <v>403</v>
      </c>
    </row>
    <row r="212" spans="1:47" s="2" customFormat="1" ht="19.5">
      <c r="A212" s="31"/>
      <c r="B212" s="32"/>
      <c r="C212" s="31"/>
      <c r="D212" s="150" t="s">
        <v>129</v>
      </c>
      <c r="E212" s="31"/>
      <c r="F212" s="151" t="s">
        <v>404</v>
      </c>
      <c r="G212" s="31"/>
      <c r="H212" s="31"/>
      <c r="I212" s="152"/>
      <c r="J212" s="31"/>
      <c r="K212" s="31"/>
      <c r="L212" s="32"/>
      <c r="M212" s="153"/>
      <c r="N212" s="154"/>
      <c r="O212" s="52"/>
      <c r="P212" s="52"/>
      <c r="Q212" s="52"/>
      <c r="R212" s="52"/>
      <c r="S212" s="52"/>
      <c r="T212" s="53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T212" s="16" t="s">
        <v>129</v>
      </c>
      <c r="AU212" s="16" t="s">
        <v>84</v>
      </c>
    </row>
    <row r="213" spans="2:51" s="13" customFormat="1" ht="11.25">
      <c r="B213" s="160"/>
      <c r="D213" s="150" t="s">
        <v>192</v>
      </c>
      <c r="E213" s="161" t="s">
        <v>3</v>
      </c>
      <c r="F213" s="162" t="s">
        <v>405</v>
      </c>
      <c r="H213" s="163">
        <v>104.28</v>
      </c>
      <c r="I213" s="164"/>
      <c r="L213" s="160"/>
      <c r="M213" s="165"/>
      <c r="N213" s="166"/>
      <c r="O213" s="166"/>
      <c r="P213" s="166"/>
      <c r="Q213" s="166"/>
      <c r="R213" s="166"/>
      <c r="S213" s="166"/>
      <c r="T213" s="167"/>
      <c r="AT213" s="161" t="s">
        <v>192</v>
      </c>
      <c r="AU213" s="161" t="s">
        <v>84</v>
      </c>
      <c r="AV213" s="13" t="s">
        <v>84</v>
      </c>
      <c r="AW213" s="13" t="s">
        <v>37</v>
      </c>
      <c r="AX213" s="13" t="s">
        <v>22</v>
      </c>
      <c r="AY213" s="161" t="s">
        <v>119</v>
      </c>
    </row>
    <row r="214" spans="1:65" s="2" customFormat="1" ht="16.5" customHeight="1">
      <c r="A214" s="31"/>
      <c r="B214" s="136"/>
      <c r="C214" s="137" t="s">
        <v>406</v>
      </c>
      <c r="D214" s="137" t="s">
        <v>122</v>
      </c>
      <c r="E214" s="138" t="s">
        <v>407</v>
      </c>
      <c r="F214" s="139" t="s">
        <v>234</v>
      </c>
      <c r="G214" s="140" t="s">
        <v>235</v>
      </c>
      <c r="H214" s="141">
        <v>137.46</v>
      </c>
      <c r="I214" s="142"/>
      <c r="J214" s="143">
        <f>ROUND(I214*H214,2)</f>
        <v>0</v>
      </c>
      <c r="K214" s="139" t="s">
        <v>126</v>
      </c>
      <c r="L214" s="32"/>
      <c r="M214" s="144" t="s">
        <v>3</v>
      </c>
      <c r="N214" s="145" t="s">
        <v>46</v>
      </c>
      <c r="O214" s="52"/>
      <c r="P214" s="146">
        <f>O214*H214</f>
        <v>0</v>
      </c>
      <c r="Q214" s="146">
        <v>0</v>
      </c>
      <c r="R214" s="146">
        <f>Q214*H214</f>
        <v>0</v>
      </c>
      <c r="S214" s="146">
        <v>0</v>
      </c>
      <c r="T214" s="147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48" t="s">
        <v>142</v>
      </c>
      <c r="AT214" s="148" t="s">
        <v>122</v>
      </c>
      <c r="AU214" s="148" t="s">
        <v>84</v>
      </c>
      <c r="AY214" s="16" t="s">
        <v>119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6" t="s">
        <v>22</v>
      </c>
      <c r="BK214" s="149">
        <f>ROUND(I214*H214,2)</f>
        <v>0</v>
      </c>
      <c r="BL214" s="16" t="s">
        <v>142</v>
      </c>
      <c r="BM214" s="148" t="s">
        <v>408</v>
      </c>
    </row>
    <row r="215" spans="1:47" s="2" customFormat="1" ht="11.25">
      <c r="A215" s="31"/>
      <c r="B215" s="32"/>
      <c r="C215" s="31"/>
      <c r="D215" s="150" t="s">
        <v>129</v>
      </c>
      <c r="E215" s="31"/>
      <c r="F215" s="151" t="s">
        <v>237</v>
      </c>
      <c r="G215" s="31"/>
      <c r="H215" s="31"/>
      <c r="I215" s="152"/>
      <c r="J215" s="31"/>
      <c r="K215" s="31"/>
      <c r="L215" s="32"/>
      <c r="M215" s="153"/>
      <c r="N215" s="154"/>
      <c r="O215" s="52"/>
      <c r="P215" s="52"/>
      <c r="Q215" s="52"/>
      <c r="R215" s="52"/>
      <c r="S215" s="52"/>
      <c r="T215" s="53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6" t="s">
        <v>129</v>
      </c>
      <c r="AU215" s="16" t="s">
        <v>84</v>
      </c>
    </row>
    <row r="216" spans="2:51" s="13" customFormat="1" ht="11.25">
      <c r="B216" s="160"/>
      <c r="D216" s="150" t="s">
        <v>192</v>
      </c>
      <c r="E216" s="161" t="s">
        <v>3</v>
      </c>
      <c r="F216" s="162" t="s">
        <v>409</v>
      </c>
      <c r="H216" s="163">
        <v>137.46</v>
      </c>
      <c r="I216" s="164"/>
      <c r="L216" s="160"/>
      <c r="M216" s="185"/>
      <c r="N216" s="186"/>
      <c r="O216" s="186"/>
      <c r="P216" s="186"/>
      <c r="Q216" s="186"/>
      <c r="R216" s="186"/>
      <c r="S216" s="186"/>
      <c r="T216" s="187"/>
      <c r="AT216" s="161" t="s">
        <v>192</v>
      </c>
      <c r="AU216" s="161" t="s">
        <v>84</v>
      </c>
      <c r="AV216" s="13" t="s">
        <v>84</v>
      </c>
      <c r="AW216" s="13" t="s">
        <v>37</v>
      </c>
      <c r="AX216" s="13" t="s">
        <v>22</v>
      </c>
      <c r="AY216" s="161" t="s">
        <v>119</v>
      </c>
    </row>
    <row r="217" spans="1:31" s="2" customFormat="1" ht="6.95" customHeight="1">
      <c r="A217" s="31"/>
      <c r="B217" s="41"/>
      <c r="C217" s="42"/>
      <c r="D217" s="42"/>
      <c r="E217" s="42"/>
      <c r="F217" s="42"/>
      <c r="G217" s="42"/>
      <c r="H217" s="42"/>
      <c r="I217" s="42"/>
      <c r="J217" s="42"/>
      <c r="K217" s="42"/>
      <c r="L217" s="32"/>
      <c r="M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</row>
  </sheetData>
  <autoFilter ref="C85:K216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5" t="s">
        <v>6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6" t="s">
        <v>90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s="1" customFormat="1" ht="24.95" customHeight="1">
      <c r="B4" s="19"/>
      <c r="D4" s="20" t="s">
        <v>91</v>
      </c>
      <c r="L4" s="19"/>
      <c r="M4" s="87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17</v>
      </c>
      <c r="L6" s="19"/>
    </row>
    <row r="7" spans="2:12" s="1" customFormat="1" ht="16.5" customHeight="1">
      <c r="B7" s="19"/>
      <c r="E7" s="226" t="str">
        <f>'Rekapitulace stavby'!K6</f>
        <v>Polní cesta C 3 v k.ú. Všesulov</v>
      </c>
      <c r="F7" s="227"/>
      <c r="G7" s="227"/>
      <c r="H7" s="227"/>
      <c r="L7" s="19"/>
    </row>
    <row r="8" spans="1:31" s="2" customFormat="1" ht="12" customHeight="1">
      <c r="A8" s="31"/>
      <c r="B8" s="32"/>
      <c r="C8" s="31"/>
      <c r="D8" s="26" t="s">
        <v>92</v>
      </c>
      <c r="E8" s="31"/>
      <c r="F8" s="31"/>
      <c r="G8" s="31"/>
      <c r="H8" s="31"/>
      <c r="I8" s="31"/>
      <c r="J8" s="31"/>
      <c r="K8" s="31"/>
      <c r="L8" s="8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07" t="s">
        <v>410</v>
      </c>
      <c r="F9" s="228"/>
      <c r="G9" s="228"/>
      <c r="H9" s="228"/>
      <c r="I9" s="31"/>
      <c r="J9" s="31"/>
      <c r="K9" s="31"/>
      <c r="L9" s="8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8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20</v>
      </c>
      <c r="E11" s="31"/>
      <c r="F11" s="24" t="s">
        <v>3</v>
      </c>
      <c r="G11" s="31"/>
      <c r="H11" s="31"/>
      <c r="I11" s="26" t="s">
        <v>21</v>
      </c>
      <c r="J11" s="24" t="s">
        <v>3</v>
      </c>
      <c r="K11" s="31"/>
      <c r="L11" s="8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23</v>
      </c>
      <c r="E12" s="31"/>
      <c r="F12" s="24" t="s">
        <v>24</v>
      </c>
      <c r="G12" s="31"/>
      <c r="H12" s="31"/>
      <c r="I12" s="26" t="s">
        <v>25</v>
      </c>
      <c r="J12" s="49" t="str">
        <f>'Rekapitulace stavby'!AN8</f>
        <v>20. 9. 2018</v>
      </c>
      <c r="K12" s="31"/>
      <c r="L12" s="8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8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29</v>
      </c>
      <c r="E14" s="31"/>
      <c r="F14" s="31"/>
      <c r="G14" s="31"/>
      <c r="H14" s="31"/>
      <c r="I14" s="26" t="s">
        <v>30</v>
      </c>
      <c r="J14" s="24" t="s">
        <v>3</v>
      </c>
      <c r="K14" s="31"/>
      <c r="L14" s="8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31</v>
      </c>
      <c r="F15" s="31"/>
      <c r="G15" s="31"/>
      <c r="H15" s="31"/>
      <c r="I15" s="26" t="s">
        <v>32</v>
      </c>
      <c r="J15" s="24" t="s">
        <v>3</v>
      </c>
      <c r="K15" s="31"/>
      <c r="L15" s="8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8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33</v>
      </c>
      <c r="E17" s="31"/>
      <c r="F17" s="31"/>
      <c r="G17" s="31"/>
      <c r="H17" s="31"/>
      <c r="I17" s="26" t="s">
        <v>30</v>
      </c>
      <c r="J17" s="27" t="str">
        <f>'Rekapitulace stavby'!AN13</f>
        <v>Vyplň údaj</v>
      </c>
      <c r="K17" s="31"/>
      <c r="L17" s="8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29" t="str">
        <f>'Rekapitulace stavby'!E14</f>
        <v>Vyplň údaj</v>
      </c>
      <c r="F18" s="191"/>
      <c r="G18" s="191"/>
      <c r="H18" s="191"/>
      <c r="I18" s="26" t="s">
        <v>32</v>
      </c>
      <c r="J18" s="27" t="str">
        <f>'Rekapitulace stavby'!AN14</f>
        <v>Vyplň údaj</v>
      </c>
      <c r="K18" s="31"/>
      <c r="L18" s="8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8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35</v>
      </c>
      <c r="E20" s="31"/>
      <c r="F20" s="31"/>
      <c r="G20" s="31"/>
      <c r="H20" s="31"/>
      <c r="I20" s="26" t="s">
        <v>30</v>
      </c>
      <c r="J20" s="24" t="s">
        <v>3</v>
      </c>
      <c r="K20" s="31"/>
      <c r="L20" s="8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36</v>
      </c>
      <c r="F21" s="31"/>
      <c r="G21" s="31"/>
      <c r="H21" s="31"/>
      <c r="I21" s="26" t="s">
        <v>32</v>
      </c>
      <c r="J21" s="24" t="s">
        <v>3</v>
      </c>
      <c r="K21" s="31"/>
      <c r="L21" s="8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8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38</v>
      </c>
      <c r="E23" s="31"/>
      <c r="F23" s="31"/>
      <c r="G23" s="31"/>
      <c r="H23" s="31"/>
      <c r="I23" s="26" t="s">
        <v>30</v>
      </c>
      <c r="J23" s="24" t="s">
        <v>3</v>
      </c>
      <c r="K23" s="31"/>
      <c r="L23" s="8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36</v>
      </c>
      <c r="F24" s="31"/>
      <c r="G24" s="31"/>
      <c r="H24" s="31"/>
      <c r="I24" s="26" t="s">
        <v>32</v>
      </c>
      <c r="J24" s="24" t="s">
        <v>3</v>
      </c>
      <c r="K24" s="31"/>
      <c r="L24" s="8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8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39</v>
      </c>
      <c r="E26" s="31"/>
      <c r="F26" s="31"/>
      <c r="G26" s="31"/>
      <c r="H26" s="31"/>
      <c r="I26" s="31"/>
      <c r="J26" s="31"/>
      <c r="K26" s="31"/>
      <c r="L26" s="8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89"/>
      <c r="B27" s="90"/>
      <c r="C27" s="89"/>
      <c r="D27" s="89"/>
      <c r="E27" s="196" t="s">
        <v>3</v>
      </c>
      <c r="F27" s="196"/>
      <c r="G27" s="196"/>
      <c r="H27" s="196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8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0"/>
      <c r="E29" s="60"/>
      <c r="F29" s="60"/>
      <c r="G29" s="60"/>
      <c r="H29" s="60"/>
      <c r="I29" s="60"/>
      <c r="J29" s="60"/>
      <c r="K29" s="60"/>
      <c r="L29" s="8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2" t="s">
        <v>41</v>
      </c>
      <c r="E30" s="31"/>
      <c r="F30" s="31"/>
      <c r="G30" s="31"/>
      <c r="H30" s="31"/>
      <c r="I30" s="31"/>
      <c r="J30" s="65">
        <f>ROUND(J87,2)</f>
        <v>0</v>
      </c>
      <c r="K30" s="31"/>
      <c r="L30" s="8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8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43</v>
      </c>
      <c r="G32" s="31"/>
      <c r="H32" s="31"/>
      <c r="I32" s="35" t="s">
        <v>42</v>
      </c>
      <c r="J32" s="35" t="s">
        <v>44</v>
      </c>
      <c r="K32" s="31"/>
      <c r="L32" s="8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3" t="s">
        <v>45</v>
      </c>
      <c r="E33" s="26" t="s">
        <v>46</v>
      </c>
      <c r="F33" s="94">
        <f>ROUND((SUM(BE87:BE248)),2)</f>
        <v>0</v>
      </c>
      <c r="G33" s="31"/>
      <c r="H33" s="31"/>
      <c r="I33" s="95">
        <v>0.21</v>
      </c>
      <c r="J33" s="94">
        <f>ROUND(((SUM(BE87:BE248))*I33),2)</f>
        <v>0</v>
      </c>
      <c r="K33" s="31"/>
      <c r="L33" s="8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47</v>
      </c>
      <c r="F34" s="94">
        <f>ROUND((SUM(BF87:BF248)),2)</f>
        <v>0</v>
      </c>
      <c r="G34" s="31"/>
      <c r="H34" s="31"/>
      <c r="I34" s="95">
        <v>0.15</v>
      </c>
      <c r="J34" s="94">
        <f>ROUND(((SUM(BF87:BF248))*I34),2)</f>
        <v>0</v>
      </c>
      <c r="K34" s="31"/>
      <c r="L34" s="8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48</v>
      </c>
      <c r="F35" s="94">
        <f>ROUND((SUM(BG87:BG248)),2)</f>
        <v>0</v>
      </c>
      <c r="G35" s="31"/>
      <c r="H35" s="31"/>
      <c r="I35" s="95">
        <v>0.21</v>
      </c>
      <c r="J35" s="94">
        <f>0</f>
        <v>0</v>
      </c>
      <c r="K35" s="31"/>
      <c r="L35" s="8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49</v>
      </c>
      <c r="F36" s="94">
        <f>ROUND((SUM(BH87:BH248)),2)</f>
        <v>0</v>
      </c>
      <c r="G36" s="31"/>
      <c r="H36" s="31"/>
      <c r="I36" s="95">
        <v>0.15</v>
      </c>
      <c r="J36" s="94">
        <f>0</f>
        <v>0</v>
      </c>
      <c r="K36" s="31"/>
      <c r="L36" s="8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50</v>
      </c>
      <c r="F37" s="94">
        <f>ROUND((SUM(BI87:BI248)),2)</f>
        <v>0</v>
      </c>
      <c r="G37" s="31"/>
      <c r="H37" s="31"/>
      <c r="I37" s="95">
        <v>0</v>
      </c>
      <c r="J37" s="94">
        <f>0</f>
        <v>0</v>
      </c>
      <c r="K37" s="31"/>
      <c r="L37" s="8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8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6"/>
      <c r="D39" s="97" t="s">
        <v>51</v>
      </c>
      <c r="E39" s="54"/>
      <c r="F39" s="54"/>
      <c r="G39" s="98" t="s">
        <v>52</v>
      </c>
      <c r="H39" s="99" t="s">
        <v>53</v>
      </c>
      <c r="I39" s="54"/>
      <c r="J39" s="100">
        <f>SUM(J30:J37)</f>
        <v>0</v>
      </c>
      <c r="K39" s="101"/>
      <c r="L39" s="8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8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8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0" t="s">
        <v>94</v>
      </c>
      <c r="D45" s="31"/>
      <c r="E45" s="31"/>
      <c r="F45" s="31"/>
      <c r="G45" s="31"/>
      <c r="H45" s="31"/>
      <c r="I45" s="31"/>
      <c r="J45" s="31"/>
      <c r="K45" s="31"/>
      <c r="L45" s="88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88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6" t="s">
        <v>17</v>
      </c>
      <c r="D47" s="31"/>
      <c r="E47" s="31"/>
      <c r="F47" s="31"/>
      <c r="G47" s="31"/>
      <c r="H47" s="31"/>
      <c r="I47" s="31"/>
      <c r="J47" s="31"/>
      <c r="K47" s="31"/>
      <c r="L47" s="88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1"/>
      <c r="D48" s="31"/>
      <c r="E48" s="226" t="str">
        <f>E7</f>
        <v>Polní cesta C 3 v k.ú. Všesulov</v>
      </c>
      <c r="F48" s="227"/>
      <c r="G48" s="227"/>
      <c r="H48" s="227"/>
      <c r="I48" s="31"/>
      <c r="J48" s="31"/>
      <c r="K48" s="31"/>
      <c r="L48" s="88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92</v>
      </c>
      <c r="D49" s="31"/>
      <c r="E49" s="31"/>
      <c r="F49" s="31"/>
      <c r="G49" s="31"/>
      <c r="H49" s="31"/>
      <c r="I49" s="31"/>
      <c r="J49" s="31"/>
      <c r="K49" s="31"/>
      <c r="L49" s="88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1"/>
      <c r="D50" s="31"/>
      <c r="E50" s="207" t="str">
        <f>E9</f>
        <v>654/18_1-2 - SO 102 Polní cesta C3</v>
      </c>
      <c r="F50" s="228"/>
      <c r="G50" s="228"/>
      <c r="H50" s="228"/>
      <c r="I50" s="31"/>
      <c r="J50" s="31"/>
      <c r="K50" s="31"/>
      <c r="L50" s="88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88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6" t="s">
        <v>23</v>
      </c>
      <c r="D52" s="31"/>
      <c r="E52" s="31"/>
      <c r="F52" s="24" t="str">
        <f>F12</f>
        <v xml:space="preserve"> </v>
      </c>
      <c r="G52" s="31"/>
      <c r="H52" s="31"/>
      <c r="I52" s="26" t="s">
        <v>25</v>
      </c>
      <c r="J52" s="49" t="str">
        <f>IF(J12="","",J12)</f>
        <v>20. 9. 2018</v>
      </c>
      <c r="K52" s="31"/>
      <c r="L52" s="88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88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6" t="s">
        <v>29</v>
      </c>
      <c r="D54" s="31"/>
      <c r="E54" s="31"/>
      <c r="F54" s="24" t="str">
        <f>E15</f>
        <v>SPÚ ČR Pobočka Rakovník</v>
      </c>
      <c r="G54" s="31"/>
      <c r="H54" s="31"/>
      <c r="I54" s="26" t="s">
        <v>35</v>
      </c>
      <c r="J54" s="29" t="str">
        <f>E21</f>
        <v>NDCon s.r.o.</v>
      </c>
      <c r="K54" s="31"/>
      <c r="L54" s="88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2" customHeight="1">
      <c r="A55" s="31"/>
      <c r="B55" s="32"/>
      <c r="C55" s="26" t="s">
        <v>33</v>
      </c>
      <c r="D55" s="31"/>
      <c r="E55" s="31"/>
      <c r="F55" s="24" t="str">
        <f>IF(E18="","",E18)</f>
        <v>Vyplň údaj</v>
      </c>
      <c r="G55" s="31"/>
      <c r="H55" s="31"/>
      <c r="I55" s="26" t="s">
        <v>38</v>
      </c>
      <c r="J55" s="29" t="str">
        <f>E24</f>
        <v>NDCon s.r.o.</v>
      </c>
      <c r="K55" s="31"/>
      <c r="L55" s="88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88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02" t="s">
        <v>95</v>
      </c>
      <c r="D57" s="96"/>
      <c r="E57" s="96"/>
      <c r="F57" s="96"/>
      <c r="G57" s="96"/>
      <c r="H57" s="96"/>
      <c r="I57" s="96"/>
      <c r="J57" s="103" t="s">
        <v>96</v>
      </c>
      <c r="K57" s="96"/>
      <c r="L57" s="88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88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04" t="s">
        <v>73</v>
      </c>
      <c r="D59" s="31"/>
      <c r="E59" s="31"/>
      <c r="F59" s="31"/>
      <c r="G59" s="31"/>
      <c r="H59" s="31"/>
      <c r="I59" s="31"/>
      <c r="J59" s="65">
        <f>J87</f>
        <v>0</v>
      </c>
      <c r="K59" s="31"/>
      <c r="L59" s="88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6" t="s">
        <v>97</v>
      </c>
    </row>
    <row r="60" spans="2:12" s="9" customFormat="1" ht="24.95" customHeight="1">
      <c r="B60" s="105"/>
      <c r="D60" s="106" t="s">
        <v>177</v>
      </c>
      <c r="E60" s="107"/>
      <c r="F60" s="107"/>
      <c r="G60" s="107"/>
      <c r="H60" s="107"/>
      <c r="I60" s="107"/>
      <c r="J60" s="108">
        <f>J88</f>
        <v>0</v>
      </c>
      <c r="L60" s="105"/>
    </row>
    <row r="61" spans="2:12" s="10" customFormat="1" ht="19.9" customHeight="1">
      <c r="B61" s="109"/>
      <c r="D61" s="110" t="s">
        <v>178</v>
      </c>
      <c r="E61" s="111"/>
      <c r="F61" s="111"/>
      <c r="G61" s="111"/>
      <c r="H61" s="111"/>
      <c r="I61" s="111"/>
      <c r="J61" s="112">
        <f>J89</f>
        <v>0</v>
      </c>
      <c r="L61" s="109"/>
    </row>
    <row r="62" spans="2:12" s="10" customFormat="1" ht="19.9" customHeight="1">
      <c r="B62" s="109"/>
      <c r="D62" s="110" t="s">
        <v>411</v>
      </c>
      <c r="E62" s="111"/>
      <c r="F62" s="111"/>
      <c r="G62" s="111"/>
      <c r="H62" s="111"/>
      <c r="I62" s="111"/>
      <c r="J62" s="112">
        <f>J138</f>
        <v>0</v>
      </c>
      <c r="L62" s="109"/>
    </row>
    <row r="63" spans="2:12" s="10" customFormat="1" ht="19.9" customHeight="1">
      <c r="B63" s="109"/>
      <c r="D63" s="110" t="s">
        <v>179</v>
      </c>
      <c r="E63" s="111"/>
      <c r="F63" s="111"/>
      <c r="G63" s="111"/>
      <c r="H63" s="111"/>
      <c r="I63" s="111"/>
      <c r="J63" s="112">
        <f>J156</f>
        <v>0</v>
      </c>
      <c r="L63" s="109"/>
    </row>
    <row r="64" spans="2:12" s="10" customFormat="1" ht="19.9" customHeight="1">
      <c r="B64" s="109"/>
      <c r="D64" s="110" t="s">
        <v>180</v>
      </c>
      <c r="E64" s="111"/>
      <c r="F64" s="111"/>
      <c r="G64" s="111"/>
      <c r="H64" s="111"/>
      <c r="I64" s="111"/>
      <c r="J64" s="112">
        <f>J196</f>
        <v>0</v>
      </c>
      <c r="L64" s="109"/>
    </row>
    <row r="65" spans="2:12" s="10" customFormat="1" ht="19.9" customHeight="1">
      <c r="B65" s="109"/>
      <c r="D65" s="110" t="s">
        <v>181</v>
      </c>
      <c r="E65" s="111"/>
      <c r="F65" s="111"/>
      <c r="G65" s="111"/>
      <c r="H65" s="111"/>
      <c r="I65" s="111"/>
      <c r="J65" s="112">
        <f>J223</f>
        <v>0</v>
      </c>
      <c r="L65" s="109"/>
    </row>
    <row r="66" spans="2:12" s="10" customFormat="1" ht="19.9" customHeight="1">
      <c r="B66" s="109"/>
      <c r="D66" s="110" t="s">
        <v>182</v>
      </c>
      <c r="E66" s="111"/>
      <c r="F66" s="111"/>
      <c r="G66" s="111"/>
      <c r="H66" s="111"/>
      <c r="I66" s="111"/>
      <c r="J66" s="112">
        <f>J227</f>
        <v>0</v>
      </c>
      <c r="L66" s="109"/>
    </row>
    <row r="67" spans="2:12" s="10" customFormat="1" ht="19.9" customHeight="1">
      <c r="B67" s="109"/>
      <c r="D67" s="110" t="s">
        <v>183</v>
      </c>
      <c r="E67" s="111"/>
      <c r="F67" s="111"/>
      <c r="G67" s="111"/>
      <c r="H67" s="111"/>
      <c r="I67" s="111"/>
      <c r="J67" s="112">
        <f>J230</f>
        <v>0</v>
      </c>
      <c r="L67" s="109"/>
    </row>
    <row r="68" spans="1:31" s="2" customFormat="1" ht="21.75" customHeight="1">
      <c r="A68" s="31"/>
      <c r="B68" s="32"/>
      <c r="C68" s="31"/>
      <c r="D68" s="31"/>
      <c r="E68" s="31"/>
      <c r="F68" s="31"/>
      <c r="G68" s="31"/>
      <c r="H68" s="31"/>
      <c r="I68" s="31"/>
      <c r="J68" s="31"/>
      <c r="K68" s="31"/>
      <c r="L68" s="88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6.95" customHeight="1">
      <c r="A69" s="31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88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3" spans="1:31" s="2" customFormat="1" ht="6.95" customHeight="1">
      <c r="A73" s="31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88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24.95" customHeight="1">
      <c r="A74" s="31"/>
      <c r="B74" s="32"/>
      <c r="C74" s="20" t="s">
        <v>103</v>
      </c>
      <c r="D74" s="31"/>
      <c r="E74" s="31"/>
      <c r="F74" s="31"/>
      <c r="G74" s="31"/>
      <c r="H74" s="31"/>
      <c r="I74" s="31"/>
      <c r="J74" s="31"/>
      <c r="K74" s="31"/>
      <c r="L74" s="88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6.95" customHeight="1">
      <c r="A75" s="31"/>
      <c r="B75" s="32"/>
      <c r="C75" s="31"/>
      <c r="D75" s="31"/>
      <c r="E75" s="31"/>
      <c r="F75" s="31"/>
      <c r="G75" s="31"/>
      <c r="H75" s="31"/>
      <c r="I75" s="31"/>
      <c r="J75" s="31"/>
      <c r="K75" s="31"/>
      <c r="L75" s="8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2" customHeight="1">
      <c r="A76" s="31"/>
      <c r="B76" s="32"/>
      <c r="C76" s="26" t="s">
        <v>17</v>
      </c>
      <c r="D76" s="31"/>
      <c r="E76" s="31"/>
      <c r="F76" s="31"/>
      <c r="G76" s="31"/>
      <c r="H76" s="31"/>
      <c r="I76" s="31"/>
      <c r="J76" s="31"/>
      <c r="K76" s="31"/>
      <c r="L76" s="8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6.5" customHeight="1">
      <c r="A77" s="31"/>
      <c r="B77" s="32"/>
      <c r="C77" s="31"/>
      <c r="D77" s="31"/>
      <c r="E77" s="226" t="str">
        <f>E7</f>
        <v>Polní cesta C 3 v k.ú. Všesulov</v>
      </c>
      <c r="F77" s="227"/>
      <c r="G77" s="227"/>
      <c r="H77" s="227"/>
      <c r="I77" s="31"/>
      <c r="J77" s="31"/>
      <c r="K77" s="31"/>
      <c r="L77" s="8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2" customHeight="1">
      <c r="A78" s="31"/>
      <c r="B78" s="32"/>
      <c r="C78" s="26" t="s">
        <v>92</v>
      </c>
      <c r="D78" s="31"/>
      <c r="E78" s="31"/>
      <c r="F78" s="31"/>
      <c r="G78" s="31"/>
      <c r="H78" s="31"/>
      <c r="I78" s="31"/>
      <c r="J78" s="31"/>
      <c r="K78" s="31"/>
      <c r="L78" s="88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6.5" customHeight="1">
      <c r="A79" s="31"/>
      <c r="B79" s="32"/>
      <c r="C79" s="31"/>
      <c r="D79" s="31"/>
      <c r="E79" s="207" t="str">
        <f>E9</f>
        <v>654/18_1-2 - SO 102 Polní cesta C3</v>
      </c>
      <c r="F79" s="228"/>
      <c r="G79" s="228"/>
      <c r="H79" s="228"/>
      <c r="I79" s="31"/>
      <c r="J79" s="31"/>
      <c r="K79" s="31"/>
      <c r="L79" s="88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6.95" customHeight="1">
      <c r="A80" s="31"/>
      <c r="B80" s="32"/>
      <c r="C80" s="31"/>
      <c r="D80" s="31"/>
      <c r="E80" s="31"/>
      <c r="F80" s="31"/>
      <c r="G80" s="31"/>
      <c r="H80" s="31"/>
      <c r="I80" s="31"/>
      <c r="J80" s="31"/>
      <c r="K80" s="31"/>
      <c r="L80" s="8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12" customHeight="1">
      <c r="A81" s="31"/>
      <c r="B81" s="32"/>
      <c r="C81" s="26" t="s">
        <v>23</v>
      </c>
      <c r="D81" s="31"/>
      <c r="E81" s="31"/>
      <c r="F81" s="24" t="str">
        <f>F12</f>
        <v xml:space="preserve"> </v>
      </c>
      <c r="G81" s="31"/>
      <c r="H81" s="31"/>
      <c r="I81" s="26" t="s">
        <v>25</v>
      </c>
      <c r="J81" s="49" t="str">
        <f>IF(J12="","",J12)</f>
        <v>20. 9. 2018</v>
      </c>
      <c r="K81" s="31"/>
      <c r="L81" s="8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>
      <c r="A82" s="31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8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5.2" customHeight="1">
      <c r="A83" s="31"/>
      <c r="B83" s="32"/>
      <c r="C83" s="26" t="s">
        <v>29</v>
      </c>
      <c r="D83" s="31"/>
      <c r="E83" s="31"/>
      <c r="F83" s="24" t="str">
        <f>E15</f>
        <v>SPÚ ČR Pobočka Rakovník</v>
      </c>
      <c r="G83" s="31"/>
      <c r="H83" s="31"/>
      <c r="I83" s="26" t="s">
        <v>35</v>
      </c>
      <c r="J83" s="29" t="str">
        <f>E21</f>
        <v>NDCon s.r.o.</v>
      </c>
      <c r="K83" s="31"/>
      <c r="L83" s="8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5.2" customHeight="1">
      <c r="A84" s="31"/>
      <c r="B84" s="32"/>
      <c r="C84" s="26" t="s">
        <v>33</v>
      </c>
      <c r="D84" s="31"/>
      <c r="E84" s="31"/>
      <c r="F84" s="24" t="str">
        <f>IF(E18="","",E18)</f>
        <v>Vyplň údaj</v>
      </c>
      <c r="G84" s="31"/>
      <c r="H84" s="31"/>
      <c r="I84" s="26" t="s">
        <v>38</v>
      </c>
      <c r="J84" s="29" t="str">
        <f>E24</f>
        <v>NDCon s.r.o.</v>
      </c>
      <c r="K84" s="31"/>
      <c r="L84" s="8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0.35" customHeight="1">
      <c r="A85" s="31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8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1" customFormat="1" ht="29.25" customHeight="1">
      <c r="A86" s="113"/>
      <c r="B86" s="114"/>
      <c r="C86" s="115" t="s">
        <v>104</v>
      </c>
      <c r="D86" s="116" t="s">
        <v>60</v>
      </c>
      <c r="E86" s="116" t="s">
        <v>56</v>
      </c>
      <c r="F86" s="116" t="s">
        <v>57</v>
      </c>
      <c r="G86" s="116" t="s">
        <v>105</v>
      </c>
      <c r="H86" s="116" t="s">
        <v>106</v>
      </c>
      <c r="I86" s="116" t="s">
        <v>107</v>
      </c>
      <c r="J86" s="116" t="s">
        <v>96</v>
      </c>
      <c r="K86" s="117" t="s">
        <v>108</v>
      </c>
      <c r="L86" s="118"/>
      <c r="M86" s="56" t="s">
        <v>3</v>
      </c>
      <c r="N86" s="57" t="s">
        <v>45</v>
      </c>
      <c r="O86" s="57" t="s">
        <v>109</v>
      </c>
      <c r="P86" s="57" t="s">
        <v>110</v>
      </c>
      <c r="Q86" s="57" t="s">
        <v>111</v>
      </c>
      <c r="R86" s="57" t="s">
        <v>112</v>
      </c>
      <c r="S86" s="57" t="s">
        <v>113</v>
      </c>
      <c r="T86" s="58" t="s">
        <v>114</v>
      </c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</row>
    <row r="87" spans="1:63" s="2" customFormat="1" ht="22.9" customHeight="1">
      <c r="A87" s="31"/>
      <c r="B87" s="32"/>
      <c r="C87" s="63" t="s">
        <v>115</v>
      </c>
      <c r="D87" s="31"/>
      <c r="E87" s="31"/>
      <c r="F87" s="31"/>
      <c r="G87" s="31"/>
      <c r="H87" s="31"/>
      <c r="I87" s="31"/>
      <c r="J87" s="119">
        <f>BK87</f>
        <v>0</v>
      </c>
      <c r="K87" s="31"/>
      <c r="L87" s="32"/>
      <c r="M87" s="59"/>
      <c r="N87" s="50"/>
      <c r="O87" s="60"/>
      <c r="P87" s="120">
        <f>P88</f>
        <v>0</v>
      </c>
      <c r="Q87" s="60"/>
      <c r="R87" s="120">
        <f>R88</f>
        <v>1590.2771846200005</v>
      </c>
      <c r="S87" s="60"/>
      <c r="T87" s="121">
        <f>T88</f>
        <v>869.0039999999999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T87" s="16" t="s">
        <v>74</v>
      </c>
      <c r="AU87" s="16" t="s">
        <v>97</v>
      </c>
      <c r="BK87" s="122">
        <f>BK88</f>
        <v>0</v>
      </c>
    </row>
    <row r="88" spans="2:63" s="12" customFormat="1" ht="25.9" customHeight="1">
      <c r="B88" s="123"/>
      <c r="D88" s="124" t="s">
        <v>74</v>
      </c>
      <c r="E88" s="125" t="s">
        <v>184</v>
      </c>
      <c r="F88" s="125" t="s">
        <v>185</v>
      </c>
      <c r="I88" s="126"/>
      <c r="J88" s="127">
        <f>BK88</f>
        <v>0</v>
      </c>
      <c r="L88" s="123"/>
      <c r="M88" s="128"/>
      <c r="N88" s="129"/>
      <c r="O88" s="129"/>
      <c r="P88" s="130">
        <f>P89+P138+P156+P196+P223+P227+P230</f>
        <v>0</v>
      </c>
      <c r="Q88" s="129"/>
      <c r="R88" s="130">
        <f>R89+R138+R156+R196+R223+R227+R230</f>
        <v>1590.2771846200005</v>
      </c>
      <c r="S88" s="129"/>
      <c r="T88" s="131">
        <f>T89+T138+T156+T196+T223+T227+T230</f>
        <v>869.0039999999999</v>
      </c>
      <c r="AR88" s="124" t="s">
        <v>22</v>
      </c>
      <c r="AT88" s="132" t="s">
        <v>74</v>
      </c>
      <c r="AU88" s="132" t="s">
        <v>75</v>
      </c>
      <c r="AY88" s="124" t="s">
        <v>119</v>
      </c>
      <c r="BK88" s="133">
        <f>BK89+BK138+BK156+BK196+BK223+BK227+BK230</f>
        <v>0</v>
      </c>
    </row>
    <row r="89" spans="2:63" s="12" customFormat="1" ht="22.9" customHeight="1">
      <c r="B89" s="123"/>
      <c r="D89" s="124" t="s">
        <v>74</v>
      </c>
      <c r="E89" s="134" t="s">
        <v>22</v>
      </c>
      <c r="F89" s="134" t="s">
        <v>186</v>
      </c>
      <c r="I89" s="126"/>
      <c r="J89" s="135">
        <f>BK89</f>
        <v>0</v>
      </c>
      <c r="L89" s="123"/>
      <c r="M89" s="128"/>
      <c r="N89" s="129"/>
      <c r="O89" s="129"/>
      <c r="P89" s="130">
        <f>SUM(P90:P137)</f>
        <v>0</v>
      </c>
      <c r="Q89" s="129"/>
      <c r="R89" s="130">
        <f>SUM(R90:R137)</f>
        <v>0.037394</v>
      </c>
      <c r="S89" s="129"/>
      <c r="T89" s="131">
        <f>SUM(T90:T137)</f>
        <v>476.3399999999999</v>
      </c>
      <c r="AR89" s="124" t="s">
        <v>22</v>
      </c>
      <c r="AT89" s="132" t="s">
        <v>74</v>
      </c>
      <c r="AU89" s="132" t="s">
        <v>22</v>
      </c>
      <c r="AY89" s="124" t="s">
        <v>119</v>
      </c>
      <c r="BK89" s="133">
        <f>SUM(BK90:BK137)</f>
        <v>0</v>
      </c>
    </row>
    <row r="90" spans="1:65" s="2" customFormat="1" ht="16.5" customHeight="1">
      <c r="A90" s="31"/>
      <c r="B90" s="136"/>
      <c r="C90" s="137" t="s">
        <v>22</v>
      </c>
      <c r="D90" s="137" t="s">
        <v>122</v>
      </c>
      <c r="E90" s="138" t="s">
        <v>187</v>
      </c>
      <c r="F90" s="139" t="s">
        <v>188</v>
      </c>
      <c r="G90" s="140" t="s">
        <v>189</v>
      </c>
      <c r="H90" s="141">
        <v>934</v>
      </c>
      <c r="I90" s="142"/>
      <c r="J90" s="143">
        <f>ROUND(I90*H90,2)</f>
        <v>0</v>
      </c>
      <c r="K90" s="139" t="s">
        <v>126</v>
      </c>
      <c r="L90" s="32"/>
      <c r="M90" s="144" t="s">
        <v>3</v>
      </c>
      <c r="N90" s="145" t="s">
        <v>46</v>
      </c>
      <c r="O90" s="52"/>
      <c r="P90" s="146">
        <f>O90*H90</f>
        <v>0</v>
      </c>
      <c r="Q90" s="146">
        <v>0</v>
      </c>
      <c r="R90" s="146">
        <f>Q90*H90</f>
        <v>0</v>
      </c>
      <c r="S90" s="146">
        <v>0.29</v>
      </c>
      <c r="T90" s="147">
        <f>S90*H90</f>
        <v>270.85999999999996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48" t="s">
        <v>142</v>
      </c>
      <c r="AT90" s="148" t="s">
        <v>122</v>
      </c>
      <c r="AU90" s="148" t="s">
        <v>84</v>
      </c>
      <c r="AY90" s="16" t="s">
        <v>119</v>
      </c>
      <c r="BE90" s="149">
        <f>IF(N90="základní",J90,0)</f>
        <v>0</v>
      </c>
      <c r="BF90" s="149">
        <f>IF(N90="snížená",J90,0)</f>
        <v>0</v>
      </c>
      <c r="BG90" s="149">
        <f>IF(N90="zákl. přenesená",J90,0)</f>
        <v>0</v>
      </c>
      <c r="BH90" s="149">
        <f>IF(N90="sníž. přenesená",J90,0)</f>
        <v>0</v>
      </c>
      <c r="BI90" s="149">
        <f>IF(N90="nulová",J90,0)</f>
        <v>0</v>
      </c>
      <c r="BJ90" s="16" t="s">
        <v>22</v>
      </c>
      <c r="BK90" s="149">
        <f>ROUND(I90*H90,2)</f>
        <v>0</v>
      </c>
      <c r="BL90" s="16" t="s">
        <v>142</v>
      </c>
      <c r="BM90" s="148" t="s">
        <v>190</v>
      </c>
    </row>
    <row r="91" spans="1:47" s="2" customFormat="1" ht="19.5">
      <c r="A91" s="31"/>
      <c r="B91" s="32"/>
      <c r="C91" s="31"/>
      <c r="D91" s="150" t="s">
        <v>129</v>
      </c>
      <c r="E91" s="31"/>
      <c r="F91" s="151" t="s">
        <v>191</v>
      </c>
      <c r="G91" s="31"/>
      <c r="H91" s="31"/>
      <c r="I91" s="152"/>
      <c r="J91" s="31"/>
      <c r="K91" s="31"/>
      <c r="L91" s="32"/>
      <c r="M91" s="153"/>
      <c r="N91" s="154"/>
      <c r="O91" s="52"/>
      <c r="P91" s="52"/>
      <c r="Q91" s="52"/>
      <c r="R91" s="52"/>
      <c r="S91" s="52"/>
      <c r="T91" s="53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T91" s="16" t="s">
        <v>129</v>
      </c>
      <c r="AU91" s="16" t="s">
        <v>84</v>
      </c>
    </row>
    <row r="92" spans="2:51" s="13" customFormat="1" ht="11.25">
      <c r="B92" s="160"/>
      <c r="D92" s="150" t="s">
        <v>192</v>
      </c>
      <c r="E92" s="161" t="s">
        <v>3</v>
      </c>
      <c r="F92" s="162" t="s">
        <v>412</v>
      </c>
      <c r="H92" s="163">
        <v>934</v>
      </c>
      <c r="I92" s="164"/>
      <c r="L92" s="160"/>
      <c r="M92" s="165"/>
      <c r="N92" s="166"/>
      <c r="O92" s="166"/>
      <c r="P92" s="166"/>
      <c r="Q92" s="166"/>
      <c r="R92" s="166"/>
      <c r="S92" s="166"/>
      <c r="T92" s="167"/>
      <c r="AT92" s="161" t="s">
        <v>192</v>
      </c>
      <c r="AU92" s="161" t="s">
        <v>84</v>
      </c>
      <c r="AV92" s="13" t="s">
        <v>84</v>
      </c>
      <c r="AW92" s="13" t="s">
        <v>37</v>
      </c>
      <c r="AX92" s="13" t="s">
        <v>22</v>
      </c>
      <c r="AY92" s="161" t="s">
        <v>119</v>
      </c>
    </row>
    <row r="93" spans="1:65" s="2" customFormat="1" ht="16.5" customHeight="1">
      <c r="A93" s="31"/>
      <c r="B93" s="136"/>
      <c r="C93" s="137" t="s">
        <v>84</v>
      </c>
      <c r="D93" s="137" t="s">
        <v>122</v>
      </c>
      <c r="E93" s="138" t="s">
        <v>194</v>
      </c>
      <c r="F93" s="139" t="s">
        <v>195</v>
      </c>
      <c r="G93" s="140" t="s">
        <v>189</v>
      </c>
      <c r="H93" s="141">
        <v>934</v>
      </c>
      <c r="I93" s="142"/>
      <c r="J93" s="143">
        <f>ROUND(I93*H93,2)</f>
        <v>0</v>
      </c>
      <c r="K93" s="139" t="s">
        <v>126</v>
      </c>
      <c r="L93" s="32"/>
      <c r="M93" s="144" t="s">
        <v>3</v>
      </c>
      <c r="N93" s="145" t="s">
        <v>46</v>
      </c>
      <c r="O93" s="52"/>
      <c r="P93" s="146">
        <f>O93*H93</f>
        <v>0</v>
      </c>
      <c r="Q93" s="146">
        <v>0</v>
      </c>
      <c r="R93" s="146">
        <f>Q93*H93</f>
        <v>0</v>
      </c>
      <c r="S93" s="146">
        <v>0.22</v>
      </c>
      <c r="T93" s="147">
        <f>S93*H93</f>
        <v>205.48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R93" s="148" t="s">
        <v>142</v>
      </c>
      <c r="AT93" s="148" t="s">
        <v>122</v>
      </c>
      <c r="AU93" s="148" t="s">
        <v>84</v>
      </c>
      <c r="AY93" s="16" t="s">
        <v>119</v>
      </c>
      <c r="BE93" s="149">
        <f>IF(N93="základní",J93,0)</f>
        <v>0</v>
      </c>
      <c r="BF93" s="149">
        <f>IF(N93="snížená",J93,0)</f>
        <v>0</v>
      </c>
      <c r="BG93" s="149">
        <f>IF(N93="zákl. přenesená",J93,0)</f>
        <v>0</v>
      </c>
      <c r="BH93" s="149">
        <f>IF(N93="sníž. přenesená",J93,0)</f>
        <v>0</v>
      </c>
      <c r="BI93" s="149">
        <f>IF(N93="nulová",J93,0)</f>
        <v>0</v>
      </c>
      <c r="BJ93" s="16" t="s">
        <v>22</v>
      </c>
      <c r="BK93" s="149">
        <f>ROUND(I93*H93,2)</f>
        <v>0</v>
      </c>
      <c r="BL93" s="16" t="s">
        <v>142</v>
      </c>
      <c r="BM93" s="148" t="s">
        <v>196</v>
      </c>
    </row>
    <row r="94" spans="1:47" s="2" customFormat="1" ht="19.5">
      <c r="A94" s="31"/>
      <c r="B94" s="32"/>
      <c r="C94" s="31"/>
      <c r="D94" s="150" t="s">
        <v>129</v>
      </c>
      <c r="E94" s="31"/>
      <c r="F94" s="151" t="s">
        <v>197</v>
      </c>
      <c r="G94" s="31"/>
      <c r="H94" s="31"/>
      <c r="I94" s="152"/>
      <c r="J94" s="31"/>
      <c r="K94" s="31"/>
      <c r="L94" s="32"/>
      <c r="M94" s="153"/>
      <c r="N94" s="154"/>
      <c r="O94" s="52"/>
      <c r="P94" s="52"/>
      <c r="Q94" s="52"/>
      <c r="R94" s="52"/>
      <c r="S94" s="52"/>
      <c r="T94" s="53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T94" s="16" t="s">
        <v>129</v>
      </c>
      <c r="AU94" s="16" t="s">
        <v>84</v>
      </c>
    </row>
    <row r="95" spans="2:51" s="14" customFormat="1" ht="11.25">
      <c r="B95" s="168"/>
      <c r="D95" s="150" t="s">
        <v>192</v>
      </c>
      <c r="E95" s="169" t="s">
        <v>3</v>
      </c>
      <c r="F95" s="170" t="s">
        <v>198</v>
      </c>
      <c r="H95" s="169" t="s">
        <v>3</v>
      </c>
      <c r="I95" s="171"/>
      <c r="L95" s="168"/>
      <c r="M95" s="172"/>
      <c r="N95" s="173"/>
      <c r="O95" s="173"/>
      <c r="P95" s="173"/>
      <c r="Q95" s="173"/>
      <c r="R95" s="173"/>
      <c r="S95" s="173"/>
      <c r="T95" s="174"/>
      <c r="AT95" s="169" t="s">
        <v>192</v>
      </c>
      <c r="AU95" s="169" t="s">
        <v>84</v>
      </c>
      <c r="AV95" s="14" t="s">
        <v>22</v>
      </c>
      <c r="AW95" s="14" t="s">
        <v>37</v>
      </c>
      <c r="AX95" s="14" t="s">
        <v>75</v>
      </c>
      <c r="AY95" s="169" t="s">
        <v>119</v>
      </c>
    </row>
    <row r="96" spans="2:51" s="13" customFormat="1" ht="11.25">
      <c r="B96" s="160"/>
      <c r="D96" s="150" t="s">
        <v>192</v>
      </c>
      <c r="E96" s="161" t="s">
        <v>3</v>
      </c>
      <c r="F96" s="162" t="s">
        <v>412</v>
      </c>
      <c r="H96" s="163">
        <v>934</v>
      </c>
      <c r="I96" s="164"/>
      <c r="L96" s="160"/>
      <c r="M96" s="165"/>
      <c r="N96" s="166"/>
      <c r="O96" s="166"/>
      <c r="P96" s="166"/>
      <c r="Q96" s="166"/>
      <c r="R96" s="166"/>
      <c r="S96" s="166"/>
      <c r="T96" s="167"/>
      <c r="AT96" s="161" t="s">
        <v>192</v>
      </c>
      <c r="AU96" s="161" t="s">
        <v>84</v>
      </c>
      <c r="AV96" s="13" t="s">
        <v>84</v>
      </c>
      <c r="AW96" s="13" t="s">
        <v>37</v>
      </c>
      <c r="AX96" s="13" t="s">
        <v>22</v>
      </c>
      <c r="AY96" s="161" t="s">
        <v>119</v>
      </c>
    </row>
    <row r="97" spans="1:65" s="2" customFormat="1" ht="21.75" customHeight="1">
      <c r="A97" s="31"/>
      <c r="B97" s="136"/>
      <c r="C97" s="137" t="s">
        <v>136</v>
      </c>
      <c r="D97" s="137" t="s">
        <v>122</v>
      </c>
      <c r="E97" s="138" t="s">
        <v>200</v>
      </c>
      <c r="F97" s="139" t="s">
        <v>201</v>
      </c>
      <c r="G97" s="140" t="s">
        <v>202</v>
      </c>
      <c r="H97" s="141">
        <v>494.2</v>
      </c>
      <c r="I97" s="142"/>
      <c r="J97" s="143">
        <f>ROUND(I97*H97,2)</f>
        <v>0</v>
      </c>
      <c r="K97" s="139" t="s">
        <v>126</v>
      </c>
      <c r="L97" s="32"/>
      <c r="M97" s="144" t="s">
        <v>3</v>
      </c>
      <c r="N97" s="145" t="s">
        <v>46</v>
      </c>
      <c r="O97" s="52"/>
      <c r="P97" s="146">
        <f>O97*H97</f>
        <v>0</v>
      </c>
      <c r="Q97" s="146">
        <v>0</v>
      </c>
      <c r="R97" s="146">
        <f>Q97*H97</f>
        <v>0</v>
      </c>
      <c r="S97" s="146">
        <v>0</v>
      </c>
      <c r="T97" s="147">
        <f>S97*H97</f>
        <v>0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R97" s="148" t="s">
        <v>142</v>
      </c>
      <c r="AT97" s="148" t="s">
        <v>122</v>
      </c>
      <c r="AU97" s="148" t="s">
        <v>84</v>
      </c>
      <c r="AY97" s="16" t="s">
        <v>119</v>
      </c>
      <c r="BE97" s="149">
        <f>IF(N97="základní",J97,0)</f>
        <v>0</v>
      </c>
      <c r="BF97" s="149">
        <f>IF(N97="snížená",J97,0)</f>
        <v>0</v>
      </c>
      <c r="BG97" s="149">
        <f>IF(N97="zákl. přenesená",J97,0)</f>
        <v>0</v>
      </c>
      <c r="BH97" s="149">
        <f>IF(N97="sníž. přenesená",J97,0)</f>
        <v>0</v>
      </c>
      <c r="BI97" s="149">
        <f>IF(N97="nulová",J97,0)</f>
        <v>0</v>
      </c>
      <c r="BJ97" s="16" t="s">
        <v>22</v>
      </c>
      <c r="BK97" s="149">
        <f>ROUND(I97*H97,2)</f>
        <v>0</v>
      </c>
      <c r="BL97" s="16" t="s">
        <v>142</v>
      </c>
      <c r="BM97" s="148" t="s">
        <v>413</v>
      </c>
    </row>
    <row r="98" spans="1:47" s="2" customFormat="1" ht="11.25">
      <c r="A98" s="31"/>
      <c r="B98" s="32"/>
      <c r="C98" s="31"/>
      <c r="D98" s="150" t="s">
        <v>129</v>
      </c>
      <c r="E98" s="31"/>
      <c r="F98" s="151" t="s">
        <v>204</v>
      </c>
      <c r="G98" s="31"/>
      <c r="H98" s="31"/>
      <c r="I98" s="152"/>
      <c r="J98" s="31"/>
      <c r="K98" s="31"/>
      <c r="L98" s="32"/>
      <c r="M98" s="153"/>
      <c r="N98" s="154"/>
      <c r="O98" s="52"/>
      <c r="P98" s="52"/>
      <c r="Q98" s="52"/>
      <c r="R98" s="52"/>
      <c r="S98" s="52"/>
      <c r="T98" s="53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T98" s="16" t="s">
        <v>129</v>
      </c>
      <c r="AU98" s="16" t="s">
        <v>84</v>
      </c>
    </row>
    <row r="99" spans="2:51" s="13" customFormat="1" ht="11.25">
      <c r="B99" s="160"/>
      <c r="D99" s="150" t="s">
        <v>192</v>
      </c>
      <c r="E99" s="161" t="s">
        <v>3</v>
      </c>
      <c r="F99" s="162" t="s">
        <v>414</v>
      </c>
      <c r="H99" s="163">
        <v>494.2</v>
      </c>
      <c r="I99" s="164"/>
      <c r="L99" s="160"/>
      <c r="M99" s="165"/>
      <c r="N99" s="166"/>
      <c r="O99" s="166"/>
      <c r="P99" s="166"/>
      <c r="Q99" s="166"/>
      <c r="R99" s="166"/>
      <c r="S99" s="166"/>
      <c r="T99" s="167"/>
      <c r="AT99" s="161" t="s">
        <v>192</v>
      </c>
      <c r="AU99" s="161" t="s">
        <v>84</v>
      </c>
      <c r="AV99" s="13" t="s">
        <v>84</v>
      </c>
      <c r="AW99" s="13" t="s">
        <v>37</v>
      </c>
      <c r="AX99" s="13" t="s">
        <v>22</v>
      </c>
      <c r="AY99" s="161" t="s">
        <v>119</v>
      </c>
    </row>
    <row r="100" spans="1:65" s="2" customFormat="1" ht="21.75" customHeight="1">
      <c r="A100" s="31"/>
      <c r="B100" s="136"/>
      <c r="C100" s="137" t="s">
        <v>142</v>
      </c>
      <c r="D100" s="137" t="s">
        <v>122</v>
      </c>
      <c r="E100" s="138" t="s">
        <v>415</v>
      </c>
      <c r="F100" s="139" t="s">
        <v>416</v>
      </c>
      <c r="G100" s="140" t="s">
        <v>202</v>
      </c>
      <c r="H100" s="141">
        <v>171.6</v>
      </c>
      <c r="I100" s="142"/>
      <c r="J100" s="143">
        <f>ROUND(I100*H100,2)</f>
        <v>0</v>
      </c>
      <c r="K100" s="139" t="s">
        <v>126</v>
      </c>
      <c r="L100" s="32"/>
      <c r="M100" s="144" t="s">
        <v>3</v>
      </c>
      <c r="N100" s="145" t="s">
        <v>46</v>
      </c>
      <c r="O100" s="52"/>
      <c r="P100" s="146">
        <f>O100*H100</f>
        <v>0</v>
      </c>
      <c r="Q100" s="146">
        <v>0</v>
      </c>
      <c r="R100" s="146">
        <f>Q100*H100</f>
        <v>0</v>
      </c>
      <c r="S100" s="146">
        <v>0</v>
      </c>
      <c r="T100" s="147">
        <f>S100*H100</f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48" t="s">
        <v>142</v>
      </c>
      <c r="AT100" s="148" t="s">
        <v>122</v>
      </c>
      <c r="AU100" s="148" t="s">
        <v>84</v>
      </c>
      <c r="AY100" s="16" t="s">
        <v>119</v>
      </c>
      <c r="BE100" s="149">
        <f>IF(N100="základní",J100,0)</f>
        <v>0</v>
      </c>
      <c r="BF100" s="149">
        <f>IF(N100="snížená",J100,0)</f>
        <v>0</v>
      </c>
      <c r="BG100" s="149">
        <f>IF(N100="zákl. přenesená",J100,0)</f>
        <v>0</v>
      </c>
      <c r="BH100" s="149">
        <f>IF(N100="sníž. přenesená",J100,0)</f>
        <v>0</v>
      </c>
      <c r="BI100" s="149">
        <f>IF(N100="nulová",J100,0)</f>
        <v>0</v>
      </c>
      <c r="BJ100" s="16" t="s">
        <v>22</v>
      </c>
      <c r="BK100" s="149">
        <f>ROUND(I100*H100,2)</f>
        <v>0</v>
      </c>
      <c r="BL100" s="16" t="s">
        <v>142</v>
      </c>
      <c r="BM100" s="148" t="s">
        <v>417</v>
      </c>
    </row>
    <row r="101" spans="1:47" s="2" customFormat="1" ht="19.5">
      <c r="A101" s="31"/>
      <c r="B101" s="32"/>
      <c r="C101" s="31"/>
      <c r="D101" s="150" t="s">
        <v>129</v>
      </c>
      <c r="E101" s="31"/>
      <c r="F101" s="151" t="s">
        <v>418</v>
      </c>
      <c r="G101" s="31"/>
      <c r="H101" s="31"/>
      <c r="I101" s="152"/>
      <c r="J101" s="31"/>
      <c r="K101" s="31"/>
      <c r="L101" s="32"/>
      <c r="M101" s="153"/>
      <c r="N101" s="154"/>
      <c r="O101" s="52"/>
      <c r="P101" s="52"/>
      <c r="Q101" s="52"/>
      <c r="R101" s="52"/>
      <c r="S101" s="52"/>
      <c r="T101" s="53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T101" s="16" t="s">
        <v>129</v>
      </c>
      <c r="AU101" s="16" t="s">
        <v>84</v>
      </c>
    </row>
    <row r="102" spans="2:51" s="13" customFormat="1" ht="11.25">
      <c r="B102" s="160"/>
      <c r="D102" s="150" t="s">
        <v>192</v>
      </c>
      <c r="E102" s="161" t="s">
        <v>3</v>
      </c>
      <c r="F102" s="162" t="s">
        <v>419</v>
      </c>
      <c r="H102" s="163">
        <v>171.6</v>
      </c>
      <c r="I102" s="164"/>
      <c r="L102" s="160"/>
      <c r="M102" s="165"/>
      <c r="N102" s="166"/>
      <c r="O102" s="166"/>
      <c r="P102" s="166"/>
      <c r="Q102" s="166"/>
      <c r="R102" s="166"/>
      <c r="S102" s="166"/>
      <c r="T102" s="167"/>
      <c r="AT102" s="161" t="s">
        <v>192</v>
      </c>
      <c r="AU102" s="161" t="s">
        <v>84</v>
      </c>
      <c r="AV102" s="13" t="s">
        <v>84</v>
      </c>
      <c r="AW102" s="13" t="s">
        <v>37</v>
      </c>
      <c r="AX102" s="13" t="s">
        <v>22</v>
      </c>
      <c r="AY102" s="161" t="s">
        <v>119</v>
      </c>
    </row>
    <row r="103" spans="1:65" s="2" customFormat="1" ht="16.5" customHeight="1">
      <c r="A103" s="31"/>
      <c r="B103" s="136"/>
      <c r="C103" s="137" t="s">
        <v>118</v>
      </c>
      <c r="D103" s="137" t="s">
        <v>122</v>
      </c>
      <c r="E103" s="138" t="s">
        <v>207</v>
      </c>
      <c r="F103" s="139" t="s">
        <v>208</v>
      </c>
      <c r="G103" s="140" t="s">
        <v>202</v>
      </c>
      <c r="H103" s="141">
        <v>808.8</v>
      </c>
      <c r="I103" s="142"/>
      <c r="J103" s="143">
        <f>ROUND(I103*H103,2)</f>
        <v>0</v>
      </c>
      <c r="K103" s="139" t="s">
        <v>126</v>
      </c>
      <c r="L103" s="32"/>
      <c r="M103" s="144" t="s">
        <v>3</v>
      </c>
      <c r="N103" s="145" t="s">
        <v>46</v>
      </c>
      <c r="O103" s="52"/>
      <c r="P103" s="146">
        <f>O103*H103</f>
        <v>0</v>
      </c>
      <c r="Q103" s="146">
        <v>0</v>
      </c>
      <c r="R103" s="146">
        <f>Q103*H103</f>
        <v>0</v>
      </c>
      <c r="S103" s="146">
        <v>0</v>
      </c>
      <c r="T103" s="147">
        <f>S103*H103</f>
        <v>0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R103" s="148" t="s">
        <v>142</v>
      </c>
      <c r="AT103" s="148" t="s">
        <v>122</v>
      </c>
      <c r="AU103" s="148" t="s">
        <v>84</v>
      </c>
      <c r="AY103" s="16" t="s">
        <v>119</v>
      </c>
      <c r="BE103" s="149">
        <f>IF(N103="základní",J103,0)</f>
        <v>0</v>
      </c>
      <c r="BF103" s="149">
        <f>IF(N103="snížená",J103,0)</f>
        <v>0</v>
      </c>
      <c r="BG103" s="149">
        <f>IF(N103="zákl. přenesená",J103,0)</f>
        <v>0</v>
      </c>
      <c r="BH103" s="149">
        <f>IF(N103="sníž. přenesená",J103,0)</f>
        <v>0</v>
      </c>
      <c r="BI103" s="149">
        <f>IF(N103="nulová",J103,0)</f>
        <v>0</v>
      </c>
      <c r="BJ103" s="16" t="s">
        <v>22</v>
      </c>
      <c r="BK103" s="149">
        <f>ROUND(I103*H103,2)</f>
        <v>0</v>
      </c>
      <c r="BL103" s="16" t="s">
        <v>142</v>
      </c>
      <c r="BM103" s="148" t="s">
        <v>420</v>
      </c>
    </row>
    <row r="104" spans="1:47" s="2" customFormat="1" ht="19.5">
      <c r="A104" s="31"/>
      <c r="B104" s="32"/>
      <c r="C104" s="31"/>
      <c r="D104" s="150" t="s">
        <v>129</v>
      </c>
      <c r="E104" s="31"/>
      <c r="F104" s="151" t="s">
        <v>210</v>
      </c>
      <c r="G104" s="31"/>
      <c r="H104" s="31"/>
      <c r="I104" s="152"/>
      <c r="J104" s="31"/>
      <c r="K104" s="31"/>
      <c r="L104" s="32"/>
      <c r="M104" s="153"/>
      <c r="N104" s="154"/>
      <c r="O104" s="52"/>
      <c r="P104" s="52"/>
      <c r="Q104" s="52"/>
      <c r="R104" s="52"/>
      <c r="S104" s="52"/>
      <c r="T104" s="53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T104" s="16" t="s">
        <v>129</v>
      </c>
      <c r="AU104" s="16" t="s">
        <v>84</v>
      </c>
    </row>
    <row r="105" spans="2:51" s="14" customFormat="1" ht="11.25">
      <c r="B105" s="168"/>
      <c r="D105" s="150" t="s">
        <v>192</v>
      </c>
      <c r="E105" s="169" t="s">
        <v>3</v>
      </c>
      <c r="F105" s="170" t="s">
        <v>211</v>
      </c>
      <c r="H105" s="169" t="s">
        <v>3</v>
      </c>
      <c r="I105" s="171"/>
      <c r="L105" s="168"/>
      <c r="M105" s="172"/>
      <c r="N105" s="173"/>
      <c r="O105" s="173"/>
      <c r="P105" s="173"/>
      <c r="Q105" s="173"/>
      <c r="R105" s="173"/>
      <c r="S105" s="173"/>
      <c r="T105" s="174"/>
      <c r="AT105" s="169" t="s">
        <v>192</v>
      </c>
      <c r="AU105" s="169" t="s">
        <v>84</v>
      </c>
      <c r="AV105" s="14" t="s">
        <v>22</v>
      </c>
      <c r="AW105" s="14" t="s">
        <v>37</v>
      </c>
      <c r="AX105" s="14" t="s">
        <v>75</v>
      </c>
      <c r="AY105" s="169" t="s">
        <v>119</v>
      </c>
    </row>
    <row r="106" spans="2:51" s="13" customFormat="1" ht="11.25">
      <c r="B106" s="160"/>
      <c r="D106" s="150" t="s">
        <v>192</v>
      </c>
      <c r="E106" s="161" t="s">
        <v>3</v>
      </c>
      <c r="F106" s="162" t="s">
        <v>421</v>
      </c>
      <c r="H106" s="163">
        <v>808.8</v>
      </c>
      <c r="I106" s="164"/>
      <c r="L106" s="160"/>
      <c r="M106" s="165"/>
      <c r="N106" s="166"/>
      <c r="O106" s="166"/>
      <c r="P106" s="166"/>
      <c r="Q106" s="166"/>
      <c r="R106" s="166"/>
      <c r="S106" s="166"/>
      <c r="T106" s="167"/>
      <c r="AT106" s="161" t="s">
        <v>192</v>
      </c>
      <c r="AU106" s="161" t="s">
        <v>84</v>
      </c>
      <c r="AV106" s="13" t="s">
        <v>84</v>
      </c>
      <c r="AW106" s="13" t="s">
        <v>37</v>
      </c>
      <c r="AX106" s="13" t="s">
        <v>22</v>
      </c>
      <c r="AY106" s="161" t="s">
        <v>119</v>
      </c>
    </row>
    <row r="107" spans="1:65" s="2" customFormat="1" ht="24">
      <c r="A107" s="31"/>
      <c r="B107" s="136"/>
      <c r="C107" s="137" t="s">
        <v>152</v>
      </c>
      <c r="D107" s="137" t="s">
        <v>122</v>
      </c>
      <c r="E107" s="138" t="s">
        <v>214</v>
      </c>
      <c r="F107" s="139" t="s">
        <v>215</v>
      </c>
      <c r="G107" s="140" t="s">
        <v>202</v>
      </c>
      <c r="H107" s="141">
        <v>8088</v>
      </c>
      <c r="I107" s="142"/>
      <c r="J107" s="143">
        <f>ROUND(I107*H107,2)</f>
        <v>0</v>
      </c>
      <c r="K107" s="139" t="s">
        <v>126</v>
      </c>
      <c r="L107" s="32"/>
      <c r="M107" s="144" t="s">
        <v>3</v>
      </c>
      <c r="N107" s="145" t="s">
        <v>46</v>
      </c>
      <c r="O107" s="52"/>
      <c r="P107" s="146">
        <f>O107*H107</f>
        <v>0</v>
      </c>
      <c r="Q107" s="146">
        <v>0</v>
      </c>
      <c r="R107" s="146">
        <f>Q107*H107</f>
        <v>0</v>
      </c>
      <c r="S107" s="146">
        <v>0</v>
      </c>
      <c r="T107" s="147">
        <f>S107*H107</f>
        <v>0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R107" s="148" t="s">
        <v>142</v>
      </c>
      <c r="AT107" s="148" t="s">
        <v>122</v>
      </c>
      <c r="AU107" s="148" t="s">
        <v>84</v>
      </c>
      <c r="AY107" s="16" t="s">
        <v>119</v>
      </c>
      <c r="BE107" s="149">
        <f>IF(N107="základní",J107,0)</f>
        <v>0</v>
      </c>
      <c r="BF107" s="149">
        <f>IF(N107="snížená",J107,0)</f>
        <v>0</v>
      </c>
      <c r="BG107" s="149">
        <f>IF(N107="zákl. přenesená",J107,0)</f>
        <v>0</v>
      </c>
      <c r="BH107" s="149">
        <f>IF(N107="sníž. přenesená",J107,0)</f>
        <v>0</v>
      </c>
      <c r="BI107" s="149">
        <f>IF(N107="nulová",J107,0)</f>
        <v>0</v>
      </c>
      <c r="BJ107" s="16" t="s">
        <v>22</v>
      </c>
      <c r="BK107" s="149">
        <f>ROUND(I107*H107,2)</f>
        <v>0</v>
      </c>
      <c r="BL107" s="16" t="s">
        <v>142</v>
      </c>
      <c r="BM107" s="148" t="s">
        <v>422</v>
      </c>
    </row>
    <row r="108" spans="1:47" s="2" customFormat="1" ht="19.5">
      <c r="A108" s="31"/>
      <c r="B108" s="32"/>
      <c r="C108" s="31"/>
      <c r="D108" s="150" t="s">
        <v>129</v>
      </c>
      <c r="E108" s="31"/>
      <c r="F108" s="151" t="s">
        <v>217</v>
      </c>
      <c r="G108" s="31"/>
      <c r="H108" s="31"/>
      <c r="I108" s="152"/>
      <c r="J108" s="31"/>
      <c r="K108" s="31"/>
      <c r="L108" s="32"/>
      <c r="M108" s="153"/>
      <c r="N108" s="154"/>
      <c r="O108" s="52"/>
      <c r="P108" s="52"/>
      <c r="Q108" s="52"/>
      <c r="R108" s="52"/>
      <c r="S108" s="52"/>
      <c r="T108" s="53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T108" s="16" t="s">
        <v>129</v>
      </c>
      <c r="AU108" s="16" t="s">
        <v>84</v>
      </c>
    </row>
    <row r="109" spans="1:47" s="2" customFormat="1" ht="19.5">
      <c r="A109" s="31"/>
      <c r="B109" s="32"/>
      <c r="C109" s="31"/>
      <c r="D109" s="150" t="s">
        <v>130</v>
      </c>
      <c r="E109" s="31"/>
      <c r="F109" s="155" t="s">
        <v>218</v>
      </c>
      <c r="G109" s="31"/>
      <c r="H109" s="31"/>
      <c r="I109" s="152"/>
      <c r="J109" s="31"/>
      <c r="K109" s="31"/>
      <c r="L109" s="32"/>
      <c r="M109" s="153"/>
      <c r="N109" s="154"/>
      <c r="O109" s="52"/>
      <c r="P109" s="52"/>
      <c r="Q109" s="52"/>
      <c r="R109" s="52"/>
      <c r="S109" s="52"/>
      <c r="T109" s="53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T109" s="16" t="s">
        <v>130</v>
      </c>
      <c r="AU109" s="16" t="s">
        <v>84</v>
      </c>
    </row>
    <row r="110" spans="2:51" s="14" customFormat="1" ht="11.25">
      <c r="B110" s="168"/>
      <c r="D110" s="150" t="s">
        <v>192</v>
      </c>
      <c r="E110" s="169" t="s">
        <v>3</v>
      </c>
      <c r="F110" s="170" t="s">
        <v>219</v>
      </c>
      <c r="H110" s="169" t="s">
        <v>3</v>
      </c>
      <c r="I110" s="171"/>
      <c r="L110" s="168"/>
      <c r="M110" s="172"/>
      <c r="N110" s="173"/>
      <c r="O110" s="173"/>
      <c r="P110" s="173"/>
      <c r="Q110" s="173"/>
      <c r="R110" s="173"/>
      <c r="S110" s="173"/>
      <c r="T110" s="174"/>
      <c r="AT110" s="169" t="s">
        <v>192</v>
      </c>
      <c r="AU110" s="169" t="s">
        <v>84</v>
      </c>
      <c r="AV110" s="14" t="s">
        <v>22</v>
      </c>
      <c r="AW110" s="14" t="s">
        <v>37</v>
      </c>
      <c r="AX110" s="14" t="s">
        <v>75</v>
      </c>
      <c r="AY110" s="169" t="s">
        <v>119</v>
      </c>
    </row>
    <row r="111" spans="2:51" s="13" customFormat="1" ht="11.25">
      <c r="B111" s="160"/>
      <c r="D111" s="150" t="s">
        <v>192</v>
      </c>
      <c r="E111" s="161" t="s">
        <v>3</v>
      </c>
      <c r="F111" s="162" t="s">
        <v>423</v>
      </c>
      <c r="H111" s="163">
        <v>8088</v>
      </c>
      <c r="I111" s="164"/>
      <c r="L111" s="160"/>
      <c r="M111" s="165"/>
      <c r="N111" s="166"/>
      <c r="O111" s="166"/>
      <c r="P111" s="166"/>
      <c r="Q111" s="166"/>
      <c r="R111" s="166"/>
      <c r="S111" s="166"/>
      <c r="T111" s="167"/>
      <c r="AT111" s="161" t="s">
        <v>192</v>
      </c>
      <c r="AU111" s="161" t="s">
        <v>84</v>
      </c>
      <c r="AV111" s="13" t="s">
        <v>84</v>
      </c>
      <c r="AW111" s="13" t="s">
        <v>37</v>
      </c>
      <c r="AX111" s="13" t="s">
        <v>22</v>
      </c>
      <c r="AY111" s="161" t="s">
        <v>119</v>
      </c>
    </row>
    <row r="112" spans="1:65" s="2" customFormat="1" ht="16.5" customHeight="1">
      <c r="A112" s="31"/>
      <c r="B112" s="136"/>
      <c r="C112" s="137" t="s">
        <v>156</v>
      </c>
      <c r="D112" s="137" t="s">
        <v>122</v>
      </c>
      <c r="E112" s="138" t="s">
        <v>424</v>
      </c>
      <c r="F112" s="139" t="s">
        <v>425</v>
      </c>
      <c r="G112" s="140" t="s">
        <v>202</v>
      </c>
      <c r="H112" s="141">
        <v>808.8</v>
      </c>
      <c r="I112" s="142"/>
      <c r="J112" s="143">
        <f>ROUND(I112*H112,2)</f>
        <v>0</v>
      </c>
      <c r="K112" s="139" t="s">
        <v>126</v>
      </c>
      <c r="L112" s="32"/>
      <c r="M112" s="144" t="s">
        <v>3</v>
      </c>
      <c r="N112" s="145" t="s">
        <v>46</v>
      </c>
      <c r="O112" s="52"/>
      <c r="P112" s="146">
        <f>O112*H112</f>
        <v>0</v>
      </c>
      <c r="Q112" s="146">
        <v>0</v>
      </c>
      <c r="R112" s="146">
        <f>Q112*H112</f>
        <v>0</v>
      </c>
      <c r="S112" s="146">
        <v>0</v>
      </c>
      <c r="T112" s="147">
        <f>S112*H112</f>
        <v>0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48" t="s">
        <v>142</v>
      </c>
      <c r="AT112" s="148" t="s">
        <v>122</v>
      </c>
      <c r="AU112" s="148" t="s">
        <v>84</v>
      </c>
      <c r="AY112" s="16" t="s">
        <v>119</v>
      </c>
      <c r="BE112" s="149">
        <f>IF(N112="základní",J112,0)</f>
        <v>0</v>
      </c>
      <c r="BF112" s="149">
        <f>IF(N112="snížená",J112,0)</f>
        <v>0</v>
      </c>
      <c r="BG112" s="149">
        <f>IF(N112="zákl. přenesená",J112,0)</f>
        <v>0</v>
      </c>
      <c r="BH112" s="149">
        <f>IF(N112="sníž. přenesená",J112,0)</f>
        <v>0</v>
      </c>
      <c r="BI112" s="149">
        <f>IF(N112="nulová",J112,0)</f>
        <v>0</v>
      </c>
      <c r="BJ112" s="16" t="s">
        <v>22</v>
      </c>
      <c r="BK112" s="149">
        <f>ROUND(I112*H112,2)</f>
        <v>0</v>
      </c>
      <c r="BL112" s="16" t="s">
        <v>142</v>
      </c>
      <c r="BM112" s="148" t="s">
        <v>426</v>
      </c>
    </row>
    <row r="113" spans="1:47" s="2" customFormat="1" ht="19.5">
      <c r="A113" s="31"/>
      <c r="B113" s="32"/>
      <c r="C113" s="31"/>
      <c r="D113" s="150" t="s">
        <v>129</v>
      </c>
      <c r="E113" s="31"/>
      <c r="F113" s="151" t="s">
        <v>427</v>
      </c>
      <c r="G113" s="31"/>
      <c r="H113" s="31"/>
      <c r="I113" s="152"/>
      <c r="J113" s="31"/>
      <c r="K113" s="31"/>
      <c r="L113" s="32"/>
      <c r="M113" s="153"/>
      <c r="N113" s="154"/>
      <c r="O113" s="52"/>
      <c r="P113" s="52"/>
      <c r="Q113" s="52"/>
      <c r="R113" s="52"/>
      <c r="S113" s="52"/>
      <c r="T113" s="53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T113" s="16" t="s">
        <v>129</v>
      </c>
      <c r="AU113" s="16" t="s">
        <v>84</v>
      </c>
    </row>
    <row r="114" spans="2:51" s="14" customFormat="1" ht="11.25">
      <c r="B114" s="168"/>
      <c r="D114" s="150" t="s">
        <v>192</v>
      </c>
      <c r="E114" s="169" t="s">
        <v>3</v>
      </c>
      <c r="F114" s="170" t="s">
        <v>428</v>
      </c>
      <c r="H114" s="169" t="s">
        <v>3</v>
      </c>
      <c r="I114" s="171"/>
      <c r="L114" s="168"/>
      <c r="M114" s="172"/>
      <c r="N114" s="173"/>
      <c r="O114" s="173"/>
      <c r="P114" s="173"/>
      <c r="Q114" s="173"/>
      <c r="R114" s="173"/>
      <c r="S114" s="173"/>
      <c r="T114" s="174"/>
      <c r="AT114" s="169" t="s">
        <v>192</v>
      </c>
      <c r="AU114" s="169" t="s">
        <v>84</v>
      </c>
      <c r="AV114" s="14" t="s">
        <v>22</v>
      </c>
      <c r="AW114" s="14" t="s">
        <v>37</v>
      </c>
      <c r="AX114" s="14" t="s">
        <v>75</v>
      </c>
      <c r="AY114" s="169" t="s">
        <v>119</v>
      </c>
    </row>
    <row r="115" spans="2:51" s="13" customFormat="1" ht="11.25">
      <c r="B115" s="160"/>
      <c r="D115" s="150" t="s">
        <v>192</v>
      </c>
      <c r="E115" s="161" t="s">
        <v>3</v>
      </c>
      <c r="F115" s="162" t="s">
        <v>429</v>
      </c>
      <c r="H115" s="163">
        <v>808.8</v>
      </c>
      <c r="I115" s="164"/>
      <c r="L115" s="160"/>
      <c r="M115" s="165"/>
      <c r="N115" s="166"/>
      <c r="O115" s="166"/>
      <c r="P115" s="166"/>
      <c r="Q115" s="166"/>
      <c r="R115" s="166"/>
      <c r="S115" s="166"/>
      <c r="T115" s="167"/>
      <c r="AT115" s="161" t="s">
        <v>192</v>
      </c>
      <c r="AU115" s="161" t="s">
        <v>84</v>
      </c>
      <c r="AV115" s="13" t="s">
        <v>84</v>
      </c>
      <c r="AW115" s="13" t="s">
        <v>37</v>
      </c>
      <c r="AX115" s="13" t="s">
        <v>22</v>
      </c>
      <c r="AY115" s="161" t="s">
        <v>119</v>
      </c>
    </row>
    <row r="116" spans="1:65" s="2" customFormat="1" ht="16.5" customHeight="1">
      <c r="A116" s="31"/>
      <c r="B116" s="136"/>
      <c r="C116" s="137" t="s">
        <v>161</v>
      </c>
      <c r="D116" s="137" t="s">
        <v>122</v>
      </c>
      <c r="E116" s="138" t="s">
        <v>228</v>
      </c>
      <c r="F116" s="139" t="s">
        <v>229</v>
      </c>
      <c r="G116" s="140" t="s">
        <v>202</v>
      </c>
      <c r="H116" s="141">
        <v>808.8</v>
      </c>
      <c r="I116" s="142"/>
      <c r="J116" s="143">
        <f>ROUND(I116*H116,2)</f>
        <v>0</v>
      </c>
      <c r="K116" s="139" t="s">
        <v>126</v>
      </c>
      <c r="L116" s="32"/>
      <c r="M116" s="144" t="s">
        <v>3</v>
      </c>
      <c r="N116" s="145" t="s">
        <v>46</v>
      </c>
      <c r="O116" s="52"/>
      <c r="P116" s="146">
        <f>O116*H116</f>
        <v>0</v>
      </c>
      <c r="Q116" s="146">
        <v>0</v>
      </c>
      <c r="R116" s="146">
        <f>Q116*H116</f>
        <v>0</v>
      </c>
      <c r="S116" s="146">
        <v>0</v>
      </c>
      <c r="T116" s="147">
        <f>S116*H116</f>
        <v>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R116" s="148" t="s">
        <v>142</v>
      </c>
      <c r="AT116" s="148" t="s">
        <v>122</v>
      </c>
      <c r="AU116" s="148" t="s">
        <v>84</v>
      </c>
      <c r="AY116" s="16" t="s">
        <v>119</v>
      </c>
      <c r="BE116" s="149">
        <f>IF(N116="základní",J116,0)</f>
        <v>0</v>
      </c>
      <c r="BF116" s="149">
        <f>IF(N116="snížená",J116,0)</f>
        <v>0</v>
      </c>
      <c r="BG116" s="149">
        <f>IF(N116="zákl. přenesená",J116,0)</f>
        <v>0</v>
      </c>
      <c r="BH116" s="149">
        <f>IF(N116="sníž. přenesená",J116,0)</f>
        <v>0</v>
      </c>
      <c r="BI116" s="149">
        <f>IF(N116="nulová",J116,0)</f>
        <v>0</v>
      </c>
      <c r="BJ116" s="16" t="s">
        <v>22</v>
      </c>
      <c r="BK116" s="149">
        <f>ROUND(I116*H116,2)</f>
        <v>0</v>
      </c>
      <c r="BL116" s="16" t="s">
        <v>142</v>
      </c>
      <c r="BM116" s="148" t="s">
        <v>230</v>
      </c>
    </row>
    <row r="117" spans="1:47" s="2" customFormat="1" ht="11.25">
      <c r="A117" s="31"/>
      <c r="B117" s="32"/>
      <c r="C117" s="31"/>
      <c r="D117" s="150" t="s">
        <v>129</v>
      </c>
      <c r="E117" s="31"/>
      <c r="F117" s="151" t="s">
        <v>231</v>
      </c>
      <c r="G117" s="31"/>
      <c r="H117" s="31"/>
      <c r="I117" s="152"/>
      <c r="J117" s="31"/>
      <c r="K117" s="31"/>
      <c r="L117" s="32"/>
      <c r="M117" s="153"/>
      <c r="N117" s="154"/>
      <c r="O117" s="52"/>
      <c r="P117" s="52"/>
      <c r="Q117" s="52"/>
      <c r="R117" s="52"/>
      <c r="S117" s="52"/>
      <c r="T117" s="53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6" t="s">
        <v>129</v>
      </c>
      <c r="AU117" s="16" t="s">
        <v>84</v>
      </c>
    </row>
    <row r="118" spans="2:51" s="13" customFormat="1" ht="11.25">
      <c r="B118" s="160"/>
      <c r="D118" s="150" t="s">
        <v>192</v>
      </c>
      <c r="E118" s="161" t="s">
        <v>3</v>
      </c>
      <c r="F118" s="162" t="s">
        <v>421</v>
      </c>
      <c r="H118" s="163">
        <v>808.8</v>
      </c>
      <c r="I118" s="164"/>
      <c r="L118" s="160"/>
      <c r="M118" s="165"/>
      <c r="N118" s="166"/>
      <c r="O118" s="166"/>
      <c r="P118" s="166"/>
      <c r="Q118" s="166"/>
      <c r="R118" s="166"/>
      <c r="S118" s="166"/>
      <c r="T118" s="167"/>
      <c r="AT118" s="161" t="s">
        <v>192</v>
      </c>
      <c r="AU118" s="161" t="s">
        <v>84</v>
      </c>
      <c r="AV118" s="13" t="s">
        <v>84</v>
      </c>
      <c r="AW118" s="13" t="s">
        <v>37</v>
      </c>
      <c r="AX118" s="13" t="s">
        <v>22</v>
      </c>
      <c r="AY118" s="161" t="s">
        <v>119</v>
      </c>
    </row>
    <row r="119" spans="1:65" s="2" customFormat="1" ht="16.5" customHeight="1">
      <c r="A119" s="31"/>
      <c r="B119" s="136"/>
      <c r="C119" s="137" t="s">
        <v>171</v>
      </c>
      <c r="D119" s="137" t="s">
        <v>122</v>
      </c>
      <c r="E119" s="138" t="s">
        <v>233</v>
      </c>
      <c r="F119" s="139" t="s">
        <v>234</v>
      </c>
      <c r="G119" s="140" t="s">
        <v>235</v>
      </c>
      <c r="H119" s="141">
        <v>1617.6</v>
      </c>
      <c r="I119" s="142"/>
      <c r="J119" s="143">
        <f>ROUND(I119*H119,2)</f>
        <v>0</v>
      </c>
      <c r="K119" s="139" t="s">
        <v>126</v>
      </c>
      <c r="L119" s="32"/>
      <c r="M119" s="144" t="s">
        <v>3</v>
      </c>
      <c r="N119" s="145" t="s">
        <v>46</v>
      </c>
      <c r="O119" s="52"/>
      <c r="P119" s="146">
        <f>O119*H119</f>
        <v>0</v>
      </c>
      <c r="Q119" s="146">
        <v>0</v>
      </c>
      <c r="R119" s="146">
        <f>Q119*H119</f>
        <v>0</v>
      </c>
      <c r="S119" s="146">
        <v>0</v>
      </c>
      <c r="T119" s="147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48" t="s">
        <v>142</v>
      </c>
      <c r="AT119" s="148" t="s">
        <v>122</v>
      </c>
      <c r="AU119" s="148" t="s">
        <v>84</v>
      </c>
      <c r="AY119" s="16" t="s">
        <v>119</v>
      </c>
      <c r="BE119" s="149">
        <f>IF(N119="základní",J119,0)</f>
        <v>0</v>
      </c>
      <c r="BF119" s="149">
        <f>IF(N119="snížená",J119,0)</f>
        <v>0</v>
      </c>
      <c r="BG119" s="149">
        <f>IF(N119="zákl. přenesená",J119,0)</f>
        <v>0</v>
      </c>
      <c r="BH119" s="149">
        <f>IF(N119="sníž. přenesená",J119,0)</f>
        <v>0</v>
      </c>
      <c r="BI119" s="149">
        <f>IF(N119="nulová",J119,0)</f>
        <v>0</v>
      </c>
      <c r="BJ119" s="16" t="s">
        <v>22</v>
      </c>
      <c r="BK119" s="149">
        <f>ROUND(I119*H119,2)</f>
        <v>0</v>
      </c>
      <c r="BL119" s="16" t="s">
        <v>142</v>
      </c>
      <c r="BM119" s="148" t="s">
        <v>430</v>
      </c>
    </row>
    <row r="120" spans="1:47" s="2" customFormat="1" ht="11.25">
      <c r="A120" s="31"/>
      <c r="B120" s="32"/>
      <c r="C120" s="31"/>
      <c r="D120" s="150" t="s">
        <v>129</v>
      </c>
      <c r="E120" s="31"/>
      <c r="F120" s="151" t="s">
        <v>237</v>
      </c>
      <c r="G120" s="31"/>
      <c r="H120" s="31"/>
      <c r="I120" s="152"/>
      <c r="J120" s="31"/>
      <c r="K120" s="31"/>
      <c r="L120" s="32"/>
      <c r="M120" s="153"/>
      <c r="N120" s="154"/>
      <c r="O120" s="52"/>
      <c r="P120" s="52"/>
      <c r="Q120" s="52"/>
      <c r="R120" s="52"/>
      <c r="S120" s="52"/>
      <c r="T120" s="53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129</v>
      </c>
      <c r="AU120" s="16" t="s">
        <v>84</v>
      </c>
    </row>
    <row r="121" spans="2:51" s="14" customFormat="1" ht="11.25">
      <c r="B121" s="168"/>
      <c r="D121" s="150" t="s">
        <v>192</v>
      </c>
      <c r="E121" s="169" t="s">
        <v>3</v>
      </c>
      <c r="F121" s="170" t="s">
        <v>238</v>
      </c>
      <c r="H121" s="169" t="s">
        <v>3</v>
      </c>
      <c r="I121" s="171"/>
      <c r="L121" s="168"/>
      <c r="M121" s="172"/>
      <c r="N121" s="173"/>
      <c r="O121" s="173"/>
      <c r="P121" s="173"/>
      <c r="Q121" s="173"/>
      <c r="R121" s="173"/>
      <c r="S121" s="173"/>
      <c r="T121" s="174"/>
      <c r="AT121" s="169" t="s">
        <v>192</v>
      </c>
      <c r="AU121" s="169" t="s">
        <v>84</v>
      </c>
      <c r="AV121" s="14" t="s">
        <v>22</v>
      </c>
      <c r="AW121" s="14" t="s">
        <v>37</v>
      </c>
      <c r="AX121" s="14" t="s">
        <v>75</v>
      </c>
      <c r="AY121" s="169" t="s">
        <v>119</v>
      </c>
    </row>
    <row r="122" spans="2:51" s="13" customFormat="1" ht="11.25">
      <c r="B122" s="160"/>
      <c r="D122" s="150" t="s">
        <v>192</v>
      </c>
      <c r="E122" s="161" t="s">
        <v>3</v>
      </c>
      <c r="F122" s="162" t="s">
        <v>431</v>
      </c>
      <c r="H122" s="163">
        <v>1617.6</v>
      </c>
      <c r="I122" s="164"/>
      <c r="L122" s="160"/>
      <c r="M122" s="165"/>
      <c r="N122" s="166"/>
      <c r="O122" s="166"/>
      <c r="P122" s="166"/>
      <c r="Q122" s="166"/>
      <c r="R122" s="166"/>
      <c r="S122" s="166"/>
      <c r="T122" s="167"/>
      <c r="AT122" s="161" t="s">
        <v>192</v>
      </c>
      <c r="AU122" s="161" t="s">
        <v>84</v>
      </c>
      <c r="AV122" s="13" t="s">
        <v>84</v>
      </c>
      <c r="AW122" s="13" t="s">
        <v>37</v>
      </c>
      <c r="AX122" s="13" t="s">
        <v>22</v>
      </c>
      <c r="AY122" s="161" t="s">
        <v>119</v>
      </c>
    </row>
    <row r="123" spans="1:65" s="2" customFormat="1" ht="16.5" customHeight="1">
      <c r="A123" s="31"/>
      <c r="B123" s="136"/>
      <c r="C123" s="175" t="s">
        <v>27</v>
      </c>
      <c r="D123" s="175" t="s">
        <v>241</v>
      </c>
      <c r="E123" s="176" t="s">
        <v>242</v>
      </c>
      <c r="F123" s="177" t="s">
        <v>243</v>
      </c>
      <c r="G123" s="178" t="s">
        <v>244</v>
      </c>
      <c r="H123" s="179">
        <v>37.394</v>
      </c>
      <c r="I123" s="180"/>
      <c r="J123" s="181">
        <f>ROUND(I123*H123,2)</f>
        <v>0</v>
      </c>
      <c r="K123" s="177" t="s">
        <v>126</v>
      </c>
      <c r="L123" s="182"/>
      <c r="M123" s="183" t="s">
        <v>3</v>
      </c>
      <c r="N123" s="184" t="s">
        <v>46</v>
      </c>
      <c r="O123" s="52"/>
      <c r="P123" s="146">
        <f>O123*H123</f>
        <v>0</v>
      </c>
      <c r="Q123" s="146">
        <v>0.001</v>
      </c>
      <c r="R123" s="146">
        <f>Q123*H123</f>
        <v>0.037394</v>
      </c>
      <c r="S123" s="146">
        <v>0</v>
      </c>
      <c r="T123" s="147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48" t="s">
        <v>161</v>
      </c>
      <c r="AT123" s="148" t="s">
        <v>241</v>
      </c>
      <c r="AU123" s="148" t="s">
        <v>84</v>
      </c>
      <c r="AY123" s="16" t="s">
        <v>119</v>
      </c>
      <c r="BE123" s="149">
        <f>IF(N123="základní",J123,0)</f>
        <v>0</v>
      </c>
      <c r="BF123" s="149">
        <f>IF(N123="snížená",J123,0)</f>
        <v>0</v>
      </c>
      <c r="BG123" s="149">
        <f>IF(N123="zákl. přenesená",J123,0)</f>
        <v>0</v>
      </c>
      <c r="BH123" s="149">
        <f>IF(N123="sníž. přenesená",J123,0)</f>
        <v>0</v>
      </c>
      <c r="BI123" s="149">
        <f>IF(N123="nulová",J123,0)</f>
        <v>0</v>
      </c>
      <c r="BJ123" s="16" t="s">
        <v>22</v>
      </c>
      <c r="BK123" s="149">
        <f>ROUND(I123*H123,2)</f>
        <v>0</v>
      </c>
      <c r="BL123" s="16" t="s">
        <v>142</v>
      </c>
      <c r="BM123" s="148" t="s">
        <v>432</v>
      </c>
    </row>
    <row r="124" spans="1:47" s="2" customFormat="1" ht="11.25">
      <c r="A124" s="31"/>
      <c r="B124" s="32"/>
      <c r="C124" s="31"/>
      <c r="D124" s="150" t="s">
        <v>129</v>
      </c>
      <c r="E124" s="31"/>
      <c r="F124" s="151" t="s">
        <v>243</v>
      </c>
      <c r="G124" s="31"/>
      <c r="H124" s="31"/>
      <c r="I124" s="152"/>
      <c r="J124" s="31"/>
      <c r="K124" s="31"/>
      <c r="L124" s="32"/>
      <c r="M124" s="153"/>
      <c r="N124" s="154"/>
      <c r="O124" s="52"/>
      <c r="P124" s="52"/>
      <c r="Q124" s="52"/>
      <c r="R124" s="52"/>
      <c r="S124" s="52"/>
      <c r="T124" s="53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129</v>
      </c>
      <c r="AU124" s="16" t="s">
        <v>84</v>
      </c>
    </row>
    <row r="125" spans="2:51" s="13" customFormat="1" ht="11.25">
      <c r="B125" s="160"/>
      <c r="D125" s="150" t="s">
        <v>192</v>
      </c>
      <c r="E125" s="161" t="s">
        <v>3</v>
      </c>
      <c r="F125" s="162" t="s">
        <v>433</v>
      </c>
      <c r="H125" s="163">
        <v>37.394</v>
      </c>
      <c r="I125" s="164"/>
      <c r="L125" s="160"/>
      <c r="M125" s="165"/>
      <c r="N125" s="166"/>
      <c r="O125" s="166"/>
      <c r="P125" s="166"/>
      <c r="Q125" s="166"/>
      <c r="R125" s="166"/>
      <c r="S125" s="166"/>
      <c r="T125" s="167"/>
      <c r="AT125" s="161" t="s">
        <v>192</v>
      </c>
      <c r="AU125" s="161" t="s">
        <v>84</v>
      </c>
      <c r="AV125" s="13" t="s">
        <v>84</v>
      </c>
      <c r="AW125" s="13" t="s">
        <v>37</v>
      </c>
      <c r="AX125" s="13" t="s">
        <v>22</v>
      </c>
      <c r="AY125" s="161" t="s">
        <v>119</v>
      </c>
    </row>
    <row r="126" spans="1:65" s="2" customFormat="1" ht="16.5" customHeight="1">
      <c r="A126" s="31"/>
      <c r="B126" s="136"/>
      <c r="C126" s="137" t="s">
        <v>253</v>
      </c>
      <c r="D126" s="137" t="s">
        <v>122</v>
      </c>
      <c r="E126" s="138" t="s">
        <v>247</v>
      </c>
      <c r="F126" s="139" t="s">
        <v>248</v>
      </c>
      <c r="G126" s="140" t="s">
        <v>189</v>
      </c>
      <c r="H126" s="141">
        <v>1878.977</v>
      </c>
      <c r="I126" s="142"/>
      <c r="J126" s="143">
        <f>ROUND(I126*H126,2)</f>
        <v>0</v>
      </c>
      <c r="K126" s="139" t="s">
        <v>126</v>
      </c>
      <c r="L126" s="32"/>
      <c r="M126" s="144" t="s">
        <v>3</v>
      </c>
      <c r="N126" s="145" t="s">
        <v>46</v>
      </c>
      <c r="O126" s="52"/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48" t="s">
        <v>142</v>
      </c>
      <c r="AT126" s="148" t="s">
        <v>122</v>
      </c>
      <c r="AU126" s="148" t="s">
        <v>84</v>
      </c>
      <c r="AY126" s="16" t="s">
        <v>119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6" t="s">
        <v>22</v>
      </c>
      <c r="BK126" s="149">
        <f>ROUND(I126*H126,2)</f>
        <v>0</v>
      </c>
      <c r="BL126" s="16" t="s">
        <v>142</v>
      </c>
      <c r="BM126" s="148" t="s">
        <v>249</v>
      </c>
    </row>
    <row r="127" spans="1:47" s="2" customFormat="1" ht="11.25">
      <c r="A127" s="31"/>
      <c r="B127" s="32"/>
      <c r="C127" s="31"/>
      <c r="D127" s="150" t="s">
        <v>129</v>
      </c>
      <c r="E127" s="31"/>
      <c r="F127" s="151" t="s">
        <v>250</v>
      </c>
      <c r="G127" s="31"/>
      <c r="H127" s="31"/>
      <c r="I127" s="152"/>
      <c r="J127" s="31"/>
      <c r="K127" s="31"/>
      <c r="L127" s="32"/>
      <c r="M127" s="153"/>
      <c r="N127" s="154"/>
      <c r="O127" s="52"/>
      <c r="P127" s="52"/>
      <c r="Q127" s="52"/>
      <c r="R127" s="52"/>
      <c r="S127" s="52"/>
      <c r="T127" s="53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129</v>
      </c>
      <c r="AU127" s="16" t="s">
        <v>84</v>
      </c>
    </row>
    <row r="128" spans="1:47" s="2" customFormat="1" ht="19.5">
      <c r="A128" s="31"/>
      <c r="B128" s="32"/>
      <c r="C128" s="31"/>
      <c r="D128" s="150" t="s">
        <v>130</v>
      </c>
      <c r="E128" s="31"/>
      <c r="F128" s="155" t="s">
        <v>251</v>
      </c>
      <c r="G128" s="31"/>
      <c r="H128" s="31"/>
      <c r="I128" s="152"/>
      <c r="J128" s="31"/>
      <c r="K128" s="31"/>
      <c r="L128" s="32"/>
      <c r="M128" s="153"/>
      <c r="N128" s="154"/>
      <c r="O128" s="52"/>
      <c r="P128" s="52"/>
      <c r="Q128" s="52"/>
      <c r="R128" s="52"/>
      <c r="S128" s="52"/>
      <c r="T128" s="53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130</v>
      </c>
      <c r="AU128" s="16" t="s">
        <v>84</v>
      </c>
    </row>
    <row r="129" spans="2:51" s="13" customFormat="1" ht="11.25">
      <c r="B129" s="160"/>
      <c r="D129" s="150" t="s">
        <v>192</v>
      </c>
      <c r="E129" s="161" t="s">
        <v>3</v>
      </c>
      <c r="F129" s="162" t="s">
        <v>434</v>
      </c>
      <c r="H129" s="163">
        <v>1878.977</v>
      </c>
      <c r="I129" s="164"/>
      <c r="L129" s="160"/>
      <c r="M129" s="165"/>
      <c r="N129" s="166"/>
      <c r="O129" s="166"/>
      <c r="P129" s="166"/>
      <c r="Q129" s="166"/>
      <c r="R129" s="166"/>
      <c r="S129" s="166"/>
      <c r="T129" s="167"/>
      <c r="AT129" s="161" t="s">
        <v>192</v>
      </c>
      <c r="AU129" s="161" t="s">
        <v>84</v>
      </c>
      <c r="AV129" s="13" t="s">
        <v>84</v>
      </c>
      <c r="AW129" s="13" t="s">
        <v>37</v>
      </c>
      <c r="AX129" s="13" t="s">
        <v>22</v>
      </c>
      <c r="AY129" s="161" t="s">
        <v>119</v>
      </c>
    </row>
    <row r="130" spans="1:65" s="2" customFormat="1" ht="21.75" customHeight="1">
      <c r="A130" s="31"/>
      <c r="B130" s="136"/>
      <c r="C130" s="137" t="s">
        <v>260</v>
      </c>
      <c r="D130" s="137" t="s">
        <v>122</v>
      </c>
      <c r="E130" s="138" t="s">
        <v>254</v>
      </c>
      <c r="F130" s="139" t="s">
        <v>255</v>
      </c>
      <c r="G130" s="140" t="s">
        <v>189</v>
      </c>
      <c r="H130" s="141">
        <v>1246.48</v>
      </c>
      <c r="I130" s="142"/>
      <c r="J130" s="143">
        <f>ROUND(I130*H130,2)</f>
        <v>0</v>
      </c>
      <c r="K130" s="139" t="s">
        <v>126</v>
      </c>
      <c r="L130" s="32"/>
      <c r="M130" s="144" t="s">
        <v>3</v>
      </c>
      <c r="N130" s="145" t="s">
        <v>46</v>
      </c>
      <c r="O130" s="52"/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48" t="s">
        <v>142</v>
      </c>
      <c r="AT130" s="148" t="s">
        <v>122</v>
      </c>
      <c r="AU130" s="148" t="s">
        <v>84</v>
      </c>
      <c r="AY130" s="16" t="s">
        <v>119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16" t="s">
        <v>22</v>
      </c>
      <c r="BK130" s="149">
        <f>ROUND(I130*H130,2)</f>
        <v>0</v>
      </c>
      <c r="BL130" s="16" t="s">
        <v>142</v>
      </c>
      <c r="BM130" s="148" t="s">
        <v>256</v>
      </c>
    </row>
    <row r="131" spans="1:47" s="2" customFormat="1" ht="19.5">
      <c r="A131" s="31"/>
      <c r="B131" s="32"/>
      <c r="C131" s="31"/>
      <c r="D131" s="150" t="s">
        <v>129</v>
      </c>
      <c r="E131" s="31"/>
      <c r="F131" s="151" t="s">
        <v>257</v>
      </c>
      <c r="G131" s="31"/>
      <c r="H131" s="31"/>
      <c r="I131" s="152"/>
      <c r="J131" s="31"/>
      <c r="K131" s="31"/>
      <c r="L131" s="32"/>
      <c r="M131" s="153"/>
      <c r="N131" s="154"/>
      <c r="O131" s="52"/>
      <c r="P131" s="52"/>
      <c r="Q131" s="52"/>
      <c r="R131" s="52"/>
      <c r="S131" s="52"/>
      <c r="T131" s="53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129</v>
      </c>
      <c r="AU131" s="16" t="s">
        <v>84</v>
      </c>
    </row>
    <row r="132" spans="1:47" s="2" customFormat="1" ht="19.5">
      <c r="A132" s="31"/>
      <c r="B132" s="32"/>
      <c r="C132" s="31"/>
      <c r="D132" s="150" t="s">
        <v>130</v>
      </c>
      <c r="E132" s="31"/>
      <c r="F132" s="155" t="s">
        <v>258</v>
      </c>
      <c r="G132" s="31"/>
      <c r="H132" s="31"/>
      <c r="I132" s="152"/>
      <c r="J132" s="31"/>
      <c r="K132" s="31"/>
      <c r="L132" s="32"/>
      <c r="M132" s="153"/>
      <c r="N132" s="154"/>
      <c r="O132" s="52"/>
      <c r="P132" s="52"/>
      <c r="Q132" s="52"/>
      <c r="R132" s="52"/>
      <c r="S132" s="52"/>
      <c r="T132" s="53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130</v>
      </c>
      <c r="AU132" s="16" t="s">
        <v>84</v>
      </c>
    </row>
    <row r="133" spans="2:51" s="13" customFormat="1" ht="11.25">
      <c r="B133" s="160"/>
      <c r="D133" s="150" t="s">
        <v>192</v>
      </c>
      <c r="E133" s="161" t="s">
        <v>3</v>
      </c>
      <c r="F133" s="162" t="s">
        <v>435</v>
      </c>
      <c r="H133" s="163">
        <v>1246.48</v>
      </c>
      <c r="I133" s="164"/>
      <c r="L133" s="160"/>
      <c r="M133" s="165"/>
      <c r="N133" s="166"/>
      <c r="O133" s="166"/>
      <c r="P133" s="166"/>
      <c r="Q133" s="166"/>
      <c r="R133" s="166"/>
      <c r="S133" s="166"/>
      <c r="T133" s="167"/>
      <c r="AT133" s="161" t="s">
        <v>192</v>
      </c>
      <c r="AU133" s="161" t="s">
        <v>84</v>
      </c>
      <c r="AV133" s="13" t="s">
        <v>84</v>
      </c>
      <c r="AW133" s="13" t="s">
        <v>37</v>
      </c>
      <c r="AX133" s="13" t="s">
        <v>22</v>
      </c>
      <c r="AY133" s="161" t="s">
        <v>119</v>
      </c>
    </row>
    <row r="134" spans="1:65" s="2" customFormat="1" ht="16.5" customHeight="1">
      <c r="A134" s="31"/>
      <c r="B134" s="136"/>
      <c r="C134" s="137" t="s">
        <v>436</v>
      </c>
      <c r="D134" s="137" t="s">
        <v>122</v>
      </c>
      <c r="E134" s="138" t="s">
        <v>261</v>
      </c>
      <c r="F134" s="139" t="s">
        <v>262</v>
      </c>
      <c r="G134" s="140" t="s">
        <v>189</v>
      </c>
      <c r="H134" s="141">
        <v>1246.48</v>
      </c>
      <c r="I134" s="142"/>
      <c r="J134" s="143">
        <f>ROUND(I134*H134,2)</f>
        <v>0</v>
      </c>
      <c r="K134" s="139" t="s">
        <v>126</v>
      </c>
      <c r="L134" s="32"/>
      <c r="M134" s="144" t="s">
        <v>3</v>
      </c>
      <c r="N134" s="145" t="s">
        <v>46</v>
      </c>
      <c r="O134" s="52"/>
      <c r="P134" s="146">
        <f>O134*H134</f>
        <v>0</v>
      </c>
      <c r="Q134" s="146">
        <v>0</v>
      </c>
      <c r="R134" s="146">
        <f>Q134*H134</f>
        <v>0</v>
      </c>
      <c r="S134" s="146">
        <v>0</v>
      </c>
      <c r="T134" s="147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48" t="s">
        <v>142</v>
      </c>
      <c r="AT134" s="148" t="s">
        <v>122</v>
      </c>
      <c r="AU134" s="148" t="s">
        <v>84</v>
      </c>
      <c r="AY134" s="16" t="s">
        <v>119</v>
      </c>
      <c r="BE134" s="149">
        <f>IF(N134="základní",J134,0)</f>
        <v>0</v>
      </c>
      <c r="BF134" s="149">
        <f>IF(N134="snížená",J134,0)</f>
        <v>0</v>
      </c>
      <c r="BG134" s="149">
        <f>IF(N134="zákl. přenesená",J134,0)</f>
        <v>0</v>
      </c>
      <c r="BH134" s="149">
        <f>IF(N134="sníž. přenesená",J134,0)</f>
        <v>0</v>
      </c>
      <c r="BI134" s="149">
        <f>IF(N134="nulová",J134,0)</f>
        <v>0</v>
      </c>
      <c r="BJ134" s="16" t="s">
        <v>22</v>
      </c>
      <c r="BK134" s="149">
        <f>ROUND(I134*H134,2)</f>
        <v>0</v>
      </c>
      <c r="BL134" s="16" t="s">
        <v>142</v>
      </c>
      <c r="BM134" s="148" t="s">
        <v>263</v>
      </c>
    </row>
    <row r="135" spans="1:47" s="2" customFormat="1" ht="11.25">
      <c r="A135" s="31"/>
      <c r="B135" s="32"/>
      <c r="C135" s="31"/>
      <c r="D135" s="150" t="s">
        <v>129</v>
      </c>
      <c r="E135" s="31"/>
      <c r="F135" s="151" t="s">
        <v>264</v>
      </c>
      <c r="G135" s="31"/>
      <c r="H135" s="31"/>
      <c r="I135" s="152"/>
      <c r="J135" s="31"/>
      <c r="K135" s="31"/>
      <c r="L135" s="32"/>
      <c r="M135" s="153"/>
      <c r="N135" s="154"/>
      <c r="O135" s="52"/>
      <c r="P135" s="52"/>
      <c r="Q135" s="52"/>
      <c r="R135" s="52"/>
      <c r="S135" s="52"/>
      <c r="T135" s="53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129</v>
      </c>
      <c r="AU135" s="16" t="s">
        <v>84</v>
      </c>
    </row>
    <row r="136" spans="1:47" s="2" customFormat="1" ht="19.5">
      <c r="A136" s="31"/>
      <c r="B136" s="32"/>
      <c r="C136" s="31"/>
      <c r="D136" s="150" t="s">
        <v>130</v>
      </c>
      <c r="E136" s="31"/>
      <c r="F136" s="155" t="s">
        <v>251</v>
      </c>
      <c r="G136" s="31"/>
      <c r="H136" s="31"/>
      <c r="I136" s="152"/>
      <c r="J136" s="31"/>
      <c r="K136" s="31"/>
      <c r="L136" s="32"/>
      <c r="M136" s="153"/>
      <c r="N136" s="154"/>
      <c r="O136" s="52"/>
      <c r="P136" s="52"/>
      <c r="Q136" s="52"/>
      <c r="R136" s="52"/>
      <c r="S136" s="52"/>
      <c r="T136" s="53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130</v>
      </c>
      <c r="AU136" s="16" t="s">
        <v>84</v>
      </c>
    </row>
    <row r="137" spans="2:51" s="13" customFormat="1" ht="11.25">
      <c r="B137" s="160"/>
      <c r="D137" s="150" t="s">
        <v>192</v>
      </c>
      <c r="E137" s="161" t="s">
        <v>3</v>
      </c>
      <c r="F137" s="162" t="s">
        <v>435</v>
      </c>
      <c r="H137" s="163">
        <v>1246.48</v>
      </c>
      <c r="I137" s="164"/>
      <c r="L137" s="160"/>
      <c r="M137" s="165"/>
      <c r="N137" s="166"/>
      <c r="O137" s="166"/>
      <c r="P137" s="166"/>
      <c r="Q137" s="166"/>
      <c r="R137" s="166"/>
      <c r="S137" s="166"/>
      <c r="T137" s="167"/>
      <c r="AT137" s="161" t="s">
        <v>192</v>
      </c>
      <c r="AU137" s="161" t="s">
        <v>84</v>
      </c>
      <c r="AV137" s="13" t="s">
        <v>84</v>
      </c>
      <c r="AW137" s="13" t="s">
        <v>37</v>
      </c>
      <c r="AX137" s="13" t="s">
        <v>22</v>
      </c>
      <c r="AY137" s="161" t="s">
        <v>119</v>
      </c>
    </row>
    <row r="138" spans="2:63" s="12" customFormat="1" ht="22.9" customHeight="1">
      <c r="B138" s="123"/>
      <c r="D138" s="124" t="s">
        <v>74</v>
      </c>
      <c r="E138" s="134" t="s">
        <v>84</v>
      </c>
      <c r="F138" s="134" t="s">
        <v>437</v>
      </c>
      <c r="I138" s="126"/>
      <c r="J138" s="135">
        <f>BK138</f>
        <v>0</v>
      </c>
      <c r="L138" s="123"/>
      <c r="M138" s="128"/>
      <c r="N138" s="129"/>
      <c r="O138" s="129"/>
      <c r="P138" s="130">
        <f>SUM(P139:P155)</f>
        <v>0</v>
      </c>
      <c r="Q138" s="129"/>
      <c r="R138" s="130">
        <f>SUM(R139:R155)</f>
        <v>4.0410653000000005</v>
      </c>
      <c r="S138" s="129"/>
      <c r="T138" s="131">
        <f>SUM(T139:T155)</f>
        <v>0</v>
      </c>
      <c r="AR138" s="124" t="s">
        <v>22</v>
      </c>
      <c r="AT138" s="132" t="s">
        <v>74</v>
      </c>
      <c r="AU138" s="132" t="s">
        <v>22</v>
      </c>
      <c r="AY138" s="124" t="s">
        <v>119</v>
      </c>
      <c r="BK138" s="133">
        <f>SUM(BK139:BK155)</f>
        <v>0</v>
      </c>
    </row>
    <row r="139" spans="1:65" s="2" customFormat="1" ht="16.5" customHeight="1">
      <c r="A139" s="31"/>
      <c r="B139" s="136"/>
      <c r="C139" s="137" t="s">
        <v>266</v>
      </c>
      <c r="D139" s="137" t="s">
        <v>122</v>
      </c>
      <c r="E139" s="138" t="s">
        <v>438</v>
      </c>
      <c r="F139" s="139" t="s">
        <v>439</v>
      </c>
      <c r="G139" s="140" t="s">
        <v>235</v>
      </c>
      <c r="H139" s="141">
        <v>0.073</v>
      </c>
      <c r="I139" s="142"/>
      <c r="J139" s="143">
        <f>ROUND(I139*H139,2)</f>
        <v>0</v>
      </c>
      <c r="K139" s="139" t="s">
        <v>126</v>
      </c>
      <c r="L139" s="32"/>
      <c r="M139" s="144" t="s">
        <v>3</v>
      </c>
      <c r="N139" s="145" t="s">
        <v>46</v>
      </c>
      <c r="O139" s="52"/>
      <c r="P139" s="146">
        <f>O139*H139</f>
        <v>0</v>
      </c>
      <c r="Q139" s="146">
        <v>1.06277</v>
      </c>
      <c r="R139" s="146">
        <f>Q139*H139</f>
        <v>0.07758221</v>
      </c>
      <c r="S139" s="146">
        <v>0</v>
      </c>
      <c r="T139" s="147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48" t="s">
        <v>142</v>
      </c>
      <c r="AT139" s="148" t="s">
        <v>122</v>
      </c>
      <c r="AU139" s="148" t="s">
        <v>84</v>
      </c>
      <c r="AY139" s="16" t="s">
        <v>119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6" t="s">
        <v>22</v>
      </c>
      <c r="BK139" s="149">
        <f>ROUND(I139*H139,2)</f>
        <v>0</v>
      </c>
      <c r="BL139" s="16" t="s">
        <v>142</v>
      </c>
      <c r="BM139" s="148" t="s">
        <v>440</v>
      </c>
    </row>
    <row r="140" spans="1:47" s="2" customFormat="1" ht="11.25">
      <c r="A140" s="31"/>
      <c r="B140" s="32"/>
      <c r="C140" s="31"/>
      <c r="D140" s="150" t="s">
        <v>129</v>
      </c>
      <c r="E140" s="31"/>
      <c r="F140" s="151" t="s">
        <v>441</v>
      </c>
      <c r="G140" s="31"/>
      <c r="H140" s="31"/>
      <c r="I140" s="152"/>
      <c r="J140" s="31"/>
      <c r="K140" s="31"/>
      <c r="L140" s="32"/>
      <c r="M140" s="153"/>
      <c r="N140" s="154"/>
      <c r="O140" s="52"/>
      <c r="P140" s="52"/>
      <c r="Q140" s="52"/>
      <c r="R140" s="52"/>
      <c r="S140" s="52"/>
      <c r="T140" s="53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6" t="s">
        <v>129</v>
      </c>
      <c r="AU140" s="16" t="s">
        <v>84</v>
      </c>
    </row>
    <row r="141" spans="1:47" s="2" customFormat="1" ht="19.5">
      <c r="A141" s="31"/>
      <c r="B141" s="32"/>
      <c r="C141" s="31"/>
      <c r="D141" s="150" t="s">
        <v>130</v>
      </c>
      <c r="E141" s="31"/>
      <c r="F141" s="155" t="s">
        <v>442</v>
      </c>
      <c r="G141" s="31"/>
      <c r="H141" s="31"/>
      <c r="I141" s="152"/>
      <c r="J141" s="31"/>
      <c r="K141" s="31"/>
      <c r="L141" s="32"/>
      <c r="M141" s="153"/>
      <c r="N141" s="154"/>
      <c r="O141" s="52"/>
      <c r="P141" s="52"/>
      <c r="Q141" s="52"/>
      <c r="R141" s="52"/>
      <c r="S141" s="52"/>
      <c r="T141" s="53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6" t="s">
        <v>130</v>
      </c>
      <c r="AU141" s="16" t="s">
        <v>84</v>
      </c>
    </row>
    <row r="142" spans="2:51" s="13" customFormat="1" ht="11.25">
      <c r="B142" s="160"/>
      <c r="D142" s="150" t="s">
        <v>192</v>
      </c>
      <c r="E142" s="161" t="s">
        <v>3</v>
      </c>
      <c r="F142" s="162" t="s">
        <v>443</v>
      </c>
      <c r="H142" s="163">
        <v>0.073</v>
      </c>
      <c r="I142" s="164"/>
      <c r="L142" s="160"/>
      <c r="M142" s="165"/>
      <c r="N142" s="166"/>
      <c r="O142" s="166"/>
      <c r="P142" s="166"/>
      <c r="Q142" s="166"/>
      <c r="R142" s="166"/>
      <c r="S142" s="166"/>
      <c r="T142" s="167"/>
      <c r="AT142" s="161" t="s">
        <v>192</v>
      </c>
      <c r="AU142" s="161" t="s">
        <v>84</v>
      </c>
      <c r="AV142" s="13" t="s">
        <v>84</v>
      </c>
      <c r="AW142" s="13" t="s">
        <v>37</v>
      </c>
      <c r="AX142" s="13" t="s">
        <v>22</v>
      </c>
      <c r="AY142" s="161" t="s">
        <v>119</v>
      </c>
    </row>
    <row r="143" spans="1:65" s="2" customFormat="1" ht="16.5" customHeight="1">
      <c r="A143" s="31"/>
      <c r="B143" s="136"/>
      <c r="C143" s="137" t="s">
        <v>9</v>
      </c>
      <c r="D143" s="137" t="s">
        <v>122</v>
      </c>
      <c r="E143" s="138" t="s">
        <v>444</v>
      </c>
      <c r="F143" s="139" t="s">
        <v>445</v>
      </c>
      <c r="G143" s="140" t="s">
        <v>202</v>
      </c>
      <c r="H143" s="141">
        <v>1.6</v>
      </c>
      <c r="I143" s="142"/>
      <c r="J143" s="143">
        <f>ROUND(I143*H143,2)</f>
        <v>0</v>
      </c>
      <c r="K143" s="139" t="s">
        <v>126</v>
      </c>
      <c r="L143" s="32"/>
      <c r="M143" s="144" t="s">
        <v>3</v>
      </c>
      <c r="N143" s="145" t="s">
        <v>46</v>
      </c>
      <c r="O143" s="52"/>
      <c r="P143" s="146">
        <f>O143*H143</f>
        <v>0</v>
      </c>
      <c r="Q143" s="146">
        <v>2.45329</v>
      </c>
      <c r="R143" s="146">
        <f>Q143*H143</f>
        <v>3.9252640000000003</v>
      </c>
      <c r="S143" s="146">
        <v>0</v>
      </c>
      <c r="T143" s="147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48" t="s">
        <v>142</v>
      </c>
      <c r="AT143" s="148" t="s">
        <v>122</v>
      </c>
      <c r="AU143" s="148" t="s">
        <v>84</v>
      </c>
      <c r="AY143" s="16" t="s">
        <v>119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6" t="s">
        <v>22</v>
      </c>
      <c r="BK143" s="149">
        <f>ROUND(I143*H143,2)</f>
        <v>0</v>
      </c>
      <c r="BL143" s="16" t="s">
        <v>142</v>
      </c>
      <c r="BM143" s="148" t="s">
        <v>446</v>
      </c>
    </row>
    <row r="144" spans="1:47" s="2" customFormat="1" ht="11.25">
      <c r="A144" s="31"/>
      <c r="B144" s="32"/>
      <c r="C144" s="31"/>
      <c r="D144" s="150" t="s">
        <v>129</v>
      </c>
      <c r="E144" s="31"/>
      <c r="F144" s="151" t="s">
        <v>447</v>
      </c>
      <c r="G144" s="31"/>
      <c r="H144" s="31"/>
      <c r="I144" s="152"/>
      <c r="J144" s="31"/>
      <c r="K144" s="31"/>
      <c r="L144" s="32"/>
      <c r="M144" s="153"/>
      <c r="N144" s="154"/>
      <c r="O144" s="52"/>
      <c r="P144" s="52"/>
      <c r="Q144" s="52"/>
      <c r="R144" s="52"/>
      <c r="S144" s="52"/>
      <c r="T144" s="53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6" t="s">
        <v>129</v>
      </c>
      <c r="AU144" s="16" t="s">
        <v>84</v>
      </c>
    </row>
    <row r="145" spans="2:51" s="13" customFormat="1" ht="11.25">
      <c r="B145" s="160"/>
      <c r="D145" s="150" t="s">
        <v>192</v>
      </c>
      <c r="E145" s="161" t="s">
        <v>3</v>
      </c>
      <c r="F145" s="162" t="s">
        <v>448</v>
      </c>
      <c r="H145" s="163">
        <v>1.6</v>
      </c>
      <c r="I145" s="164"/>
      <c r="L145" s="160"/>
      <c r="M145" s="165"/>
      <c r="N145" s="166"/>
      <c r="O145" s="166"/>
      <c r="P145" s="166"/>
      <c r="Q145" s="166"/>
      <c r="R145" s="166"/>
      <c r="S145" s="166"/>
      <c r="T145" s="167"/>
      <c r="AT145" s="161" t="s">
        <v>192</v>
      </c>
      <c r="AU145" s="161" t="s">
        <v>84</v>
      </c>
      <c r="AV145" s="13" t="s">
        <v>84</v>
      </c>
      <c r="AW145" s="13" t="s">
        <v>37</v>
      </c>
      <c r="AX145" s="13" t="s">
        <v>22</v>
      </c>
      <c r="AY145" s="161" t="s">
        <v>119</v>
      </c>
    </row>
    <row r="146" spans="1:65" s="2" customFormat="1" ht="16.5" customHeight="1">
      <c r="A146" s="31"/>
      <c r="B146" s="136"/>
      <c r="C146" s="137" t="s">
        <v>276</v>
      </c>
      <c r="D146" s="137" t="s">
        <v>122</v>
      </c>
      <c r="E146" s="138" t="s">
        <v>449</v>
      </c>
      <c r="F146" s="139" t="s">
        <v>450</v>
      </c>
      <c r="G146" s="140" t="s">
        <v>189</v>
      </c>
      <c r="H146" s="141">
        <v>4.4</v>
      </c>
      <c r="I146" s="142"/>
      <c r="J146" s="143">
        <f>ROUND(I146*H146,2)</f>
        <v>0</v>
      </c>
      <c r="K146" s="139" t="s">
        <v>126</v>
      </c>
      <c r="L146" s="32"/>
      <c r="M146" s="144" t="s">
        <v>3</v>
      </c>
      <c r="N146" s="145" t="s">
        <v>46</v>
      </c>
      <c r="O146" s="52"/>
      <c r="P146" s="146">
        <f>O146*H146</f>
        <v>0</v>
      </c>
      <c r="Q146" s="146">
        <v>0.00458</v>
      </c>
      <c r="R146" s="146">
        <f>Q146*H146</f>
        <v>0.020152</v>
      </c>
      <c r="S146" s="146">
        <v>0</v>
      </c>
      <c r="T146" s="147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48" t="s">
        <v>142</v>
      </c>
      <c r="AT146" s="148" t="s">
        <v>122</v>
      </c>
      <c r="AU146" s="148" t="s">
        <v>84</v>
      </c>
      <c r="AY146" s="16" t="s">
        <v>119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6" t="s">
        <v>22</v>
      </c>
      <c r="BK146" s="149">
        <f>ROUND(I146*H146,2)</f>
        <v>0</v>
      </c>
      <c r="BL146" s="16" t="s">
        <v>142</v>
      </c>
      <c r="BM146" s="148" t="s">
        <v>451</v>
      </c>
    </row>
    <row r="147" spans="1:47" s="2" customFormat="1" ht="11.25">
      <c r="A147" s="31"/>
      <c r="B147" s="32"/>
      <c r="C147" s="31"/>
      <c r="D147" s="150" t="s">
        <v>129</v>
      </c>
      <c r="E147" s="31"/>
      <c r="F147" s="151" t="s">
        <v>452</v>
      </c>
      <c r="G147" s="31"/>
      <c r="H147" s="31"/>
      <c r="I147" s="152"/>
      <c r="J147" s="31"/>
      <c r="K147" s="31"/>
      <c r="L147" s="32"/>
      <c r="M147" s="153"/>
      <c r="N147" s="154"/>
      <c r="O147" s="52"/>
      <c r="P147" s="52"/>
      <c r="Q147" s="52"/>
      <c r="R147" s="52"/>
      <c r="S147" s="52"/>
      <c r="T147" s="53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6" t="s">
        <v>129</v>
      </c>
      <c r="AU147" s="16" t="s">
        <v>84</v>
      </c>
    </row>
    <row r="148" spans="2:51" s="14" customFormat="1" ht="11.25">
      <c r="B148" s="168"/>
      <c r="D148" s="150" t="s">
        <v>192</v>
      </c>
      <c r="E148" s="169" t="s">
        <v>3</v>
      </c>
      <c r="F148" s="170" t="s">
        <v>453</v>
      </c>
      <c r="H148" s="169" t="s">
        <v>3</v>
      </c>
      <c r="I148" s="171"/>
      <c r="L148" s="168"/>
      <c r="M148" s="172"/>
      <c r="N148" s="173"/>
      <c r="O148" s="173"/>
      <c r="P148" s="173"/>
      <c r="Q148" s="173"/>
      <c r="R148" s="173"/>
      <c r="S148" s="173"/>
      <c r="T148" s="174"/>
      <c r="AT148" s="169" t="s">
        <v>192</v>
      </c>
      <c r="AU148" s="169" t="s">
        <v>84</v>
      </c>
      <c r="AV148" s="14" t="s">
        <v>22</v>
      </c>
      <c r="AW148" s="14" t="s">
        <v>37</v>
      </c>
      <c r="AX148" s="14" t="s">
        <v>75</v>
      </c>
      <c r="AY148" s="169" t="s">
        <v>119</v>
      </c>
    </row>
    <row r="149" spans="2:51" s="13" customFormat="1" ht="11.25">
      <c r="B149" s="160"/>
      <c r="D149" s="150" t="s">
        <v>192</v>
      </c>
      <c r="E149" s="161" t="s">
        <v>3</v>
      </c>
      <c r="F149" s="162" t="s">
        <v>454</v>
      </c>
      <c r="H149" s="163">
        <v>4.4</v>
      </c>
      <c r="I149" s="164"/>
      <c r="L149" s="160"/>
      <c r="M149" s="165"/>
      <c r="N149" s="166"/>
      <c r="O149" s="166"/>
      <c r="P149" s="166"/>
      <c r="Q149" s="166"/>
      <c r="R149" s="166"/>
      <c r="S149" s="166"/>
      <c r="T149" s="167"/>
      <c r="AT149" s="161" t="s">
        <v>192</v>
      </c>
      <c r="AU149" s="161" t="s">
        <v>84</v>
      </c>
      <c r="AV149" s="13" t="s">
        <v>84</v>
      </c>
      <c r="AW149" s="13" t="s">
        <v>37</v>
      </c>
      <c r="AX149" s="13" t="s">
        <v>22</v>
      </c>
      <c r="AY149" s="161" t="s">
        <v>119</v>
      </c>
    </row>
    <row r="150" spans="1:65" s="2" customFormat="1" ht="16.5" customHeight="1">
      <c r="A150" s="31"/>
      <c r="B150" s="136"/>
      <c r="C150" s="137" t="s">
        <v>283</v>
      </c>
      <c r="D150" s="137" t="s">
        <v>122</v>
      </c>
      <c r="E150" s="138" t="s">
        <v>455</v>
      </c>
      <c r="F150" s="139" t="s">
        <v>456</v>
      </c>
      <c r="G150" s="140" t="s">
        <v>189</v>
      </c>
      <c r="H150" s="141">
        <v>4.4</v>
      </c>
      <c r="I150" s="142"/>
      <c r="J150" s="143">
        <f>ROUND(I150*H150,2)</f>
        <v>0</v>
      </c>
      <c r="K150" s="139" t="s">
        <v>126</v>
      </c>
      <c r="L150" s="32"/>
      <c r="M150" s="144" t="s">
        <v>3</v>
      </c>
      <c r="N150" s="145" t="s">
        <v>46</v>
      </c>
      <c r="O150" s="52"/>
      <c r="P150" s="146">
        <f>O150*H150</f>
        <v>0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48" t="s">
        <v>142</v>
      </c>
      <c r="AT150" s="148" t="s">
        <v>122</v>
      </c>
      <c r="AU150" s="148" t="s">
        <v>84</v>
      </c>
      <c r="AY150" s="16" t="s">
        <v>119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6" t="s">
        <v>22</v>
      </c>
      <c r="BK150" s="149">
        <f>ROUND(I150*H150,2)</f>
        <v>0</v>
      </c>
      <c r="BL150" s="16" t="s">
        <v>142</v>
      </c>
      <c r="BM150" s="148" t="s">
        <v>457</v>
      </c>
    </row>
    <row r="151" spans="1:47" s="2" customFormat="1" ht="11.25">
      <c r="A151" s="31"/>
      <c r="B151" s="32"/>
      <c r="C151" s="31"/>
      <c r="D151" s="150" t="s">
        <v>129</v>
      </c>
      <c r="E151" s="31"/>
      <c r="F151" s="151" t="s">
        <v>458</v>
      </c>
      <c r="G151" s="31"/>
      <c r="H151" s="31"/>
      <c r="I151" s="152"/>
      <c r="J151" s="31"/>
      <c r="K151" s="31"/>
      <c r="L151" s="32"/>
      <c r="M151" s="153"/>
      <c r="N151" s="154"/>
      <c r="O151" s="52"/>
      <c r="P151" s="52"/>
      <c r="Q151" s="52"/>
      <c r="R151" s="52"/>
      <c r="S151" s="52"/>
      <c r="T151" s="53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6" t="s">
        <v>129</v>
      </c>
      <c r="AU151" s="16" t="s">
        <v>84</v>
      </c>
    </row>
    <row r="152" spans="2:51" s="13" customFormat="1" ht="11.25">
      <c r="B152" s="160"/>
      <c r="D152" s="150" t="s">
        <v>192</v>
      </c>
      <c r="E152" s="161" t="s">
        <v>3</v>
      </c>
      <c r="F152" s="162" t="s">
        <v>459</v>
      </c>
      <c r="H152" s="163">
        <v>4.4</v>
      </c>
      <c r="I152" s="164"/>
      <c r="L152" s="160"/>
      <c r="M152" s="165"/>
      <c r="N152" s="166"/>
      <c r="O152" s="166"/>
      <c r="P152" s="166"/>
      <c r="Q152" s="166"/>
      <c r="R152" s="166"/>
      <c r="S152" s="166"/>
      <c r="T152" s="167"/>
      <c r="AT152" s="161" t="s">
        <v>192</v>
      </c>
      <c r="AU152" s="161" t="s">
        <v>84</v>
      </c>
      <c r="AV152" s="13" t="s">
        <v>84</v>
      </c>
      <c r="AW152" s="13" t="s">
        <v>37</v>
      </c>
      <c r="AX152" s="13" t="s">
        <v>22</v>
      </c>
      <c r="AY152" s="161" t="s">
        <v>119</v>
      </c>
    </row>
    <row r="153" spans="1:65" s="2" customFormat="1" ht="16.5" customHeight="1">
      <c r="A153" s="31"/>
      <c r="B153" s="136"/>
      <c r="C153" s="137" t="s">
        <v>290</v>
      </c>
      <c r="D153" s="137" t="s">
        <v>122</v>
      </c>
      <c r="E153" s="138" t="s">
        <v>460</v>
      </c>
      <c r="F153" s="139" t="s">
        <v>461</v>
      </c>
      <c r="G153" s="140" t="s">
        <v>235</v>
      </c>
      <c r="H153" s="141">
        <v>0.017</v>
      </c>
      <c r="I153" s="142"/>
      <c r="J153" s="143">
        <f>ROUND(I153*H153,2)</f>
        <v>0</v>
      </c>
      <c r="K153" s="139" t="s">
        <v>126</v>
      </c>
      <c r="L153" s="32"/>
      <c r="M153" s="144" t="s">
        <v>3</v>
      </c>
      <c r="N153" s="145" t="s">
        <v>46</v>
      </c>
      <c r="O153" s="52"/>
      <c r="P153" s="146">
        <f>O153*H153</f>
        <v>0</v>
      </c>
      <c r="Q153" s="146">
        <v>1.06277</v>
      </c>
      <c r="R153" s="146">
        <f>Q153*H153</f>
        <v>0.01806709</v>
      </c>
      <c r="S153" s="146">
        <v>0</v>
      </c>
      <c r="T153" s="147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48" t="s">
        <v>142</v>
      </c>
      <c r="AT153" s="148" t="s">
        <v>122</v>
      </c>
      <c r="AU153" s="148" t="s">
        <v>84</v>
      </c>
      <c r="AY153" s="16" t="s">
        <v>119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6" t="s">
        <v>22</v>
      </c>
      <c r="BK153" s="149">
        <f>ROUND(I153*H153,2)</f>
        <v>0</v>
      </c>
      <c r="BL153" s="16" t="s">
        <v>142</v>
      </c>
      <c r="BM153" s="148" t="s">
        <v>462</v>
      </c>
    </row>
    <row r="154" spans="1:47" s="2" customFormat="1" ht="11.25">
      <c r="A154" s="31"/>
      <c r="B154" s="32"/>
      <c r="C154" s="31"/>
      <c r="D154" s="150" t="s">
        <v>129</v>
      </c>
      <c r="E154" s="31"/>
      <c r="F154" s="151" t="s">
        <v>463</v>
      </c>
      <c r="G154" s="31"/>
      <c r="H154" s="31"/>
      <c r="I154" s="152"/>
      <c r="J154" s="31"/>
      <c r="K154" s="31"/>
      <c r="L154" s="32"/>
      <c r="M154" s="153"/>
      <c r="N154" s="154"/>
      <c r="O154" s="52"/>
      <c r="P154" s="52"/>
      <c r="Q154" s="52"/>
      <c r="R154" s="52"/>
      <c r="S154" s="52"/>
      <c r="T154" s="53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6" t="s">
        <v>129</v>
      </c>
      <c r="AU154" s="16" t="s">
        <v>84</v>
      </c>
    </row>
    <row r="155" spans="2:51" s="13" customFormat="1" ht="11.25">
      <c r="B155" s="160"/>
      <c r="D155" s="150" t="s">
        <v>192</v>
      </c>
      <c r="E155" s="161" t="s">
        <v>3</v>
      </c>
      <c r="F155" s="162" t="s">
        <v>464</v>
      </c>
      <c r="H155" s="163">
        <v>0.017</v>
      </c>
      <c r="I155" s="164"/>
      <c r="L155" s="160"/>
      <c r="M155" s="165"/>
      <c r="N155" s="166"/>
      <c r="O155" s="166"/>
      <c r="P155" s="166"/>
      <c r="Q155" s="166"/>
      <c r="R155" s="166"/>
      <c r="S155" s="166"/>
      <c r="T155" s="167"/>
      <c r="AT155" s="161" t="s">
        <v>192</v>
      </c>
      <c r="AU155" s="161" t="s">
        <v>84</v>
      </c>
      <c r="AV155" s="13" t="s">
        <v>84</v>
      </c>
      <c r="AW155" s="13" t="s">
        <v>37</v>
      </c>
      <c r="AX155" s="13" t="s">
        <v>22</v>
      </c>
      <c r="AY155" s="161" t="s">
        <v>119</v>
      </c>
    </row>
    <row r="156" spans="2:63" s="12" customFormat="1" ht="22.9" customHeight="1">
      <c r="B156" s="123"/>
      <c r="D156" s="124" t="s">
        <v>74</v>
      </c>
      <c r="E156" s="134" t="s">
        <v>118</v>
      </c>
      <c r="F156" s="134" t="s">
        <v>265</v>
      </c>
      <c r="I156" s="126"/>
      <c r="J156" s="135">
        <f>BK156</f>
        <v>0</v>
      </c>
      <c r="L156" s="123"/>
      <c r="M156" s="128"/>
      <c r="N156" s="129"/>
      <c r="O156" s="129"/>
      <c r="P156" s="130">
        <f>SUM(P157:P195)</f>
        <v>0</v>
      </c>
      <c r="Q156" s="129"/>
      <c r="R156" s="130">
        <f>SUM(R157:R195)</f>
        <v>1555.8256490000003</v>
      </c>
      <c r="S156" s="129"/>
      <c r="T156" s="131">
        <f>SUM(T157:T195)</f>
        <v>0</v>
      </c>
      <c r="AR156" s="124" t="s">
        <v>22</v>
      </c>
      <c r="AT156" s="132" t="s">
        <v>74</v>
      </c>
      <c r="AU156" s="132" t="s">
        <v>22</v>
      </c>
      <c r="AY156" s="124" t="s">
        <v>119</v>
      </c>
      <c r="BK156" s="133">
        <f>SUM(BK157:BK195)</f>
        <v>0</v>
      </c>
    </row>
    <row r="157" spans="1:65" s="2" customFormat="1" ht="21.75" customHeight="1">
      <c r="A157" s="31"/>
      <c r="B157" s="136"/>
      <c r="C157" s="137" t="s">
        <v>297</v>
      </c>
      <c r="D157" s="137" t="s">
        <v>122</v>
      </c>
      <c r="E157" s="138" t="s">
        <v>267</v>
      </c>
      <c r="F157" s="139" t="s">
        <v>268</v>
      </c>
      <c r="G157" s="140" t="s">
        <v>189</v>
      </c>
      <c r="H157" s="141">
        <v>1878.977</v>
      </c>
      <c r="I157" s="142"/>
      <c r="J157" s="143">
        <f>ROUND(I157*H157,2)</f>
        <v>0</v>
      </c>
      <c r="K157" s="139" t="s">
        <v>126</v>
      </c>
      <c r="L157" s="32"/>
      <c r="M157" s="144" t="s">
        <v>3</v>
      </c>
      <c r="N157" s="145" t="s">
        <v>46</v>
      </c>
      <c r="O157" s="52"/>
      <c r="P157" s="146">
        <f>O157*H157</f>
        <v>0</v>
      </c>
      <c r="Q157" s="146">
        <v>0</v>
      </c>
      <c r="R157" s="146">
        <f>Q157*H157</f>
        <v>0</v>
      </c>
      <c r="S157" s="146">
        <v>0</v>
      </c>
      <c r="T157" s="147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48" t="s">
        <v>142</v>
      </c>
      <c r="AT157" s="148" t="s">
        <v>122</v>
      </c>
      <c r="AU157" s="148" t="s">
        <v>84</v>
      </c>
      <c r="AY157" s="16" t="s">
        <v>119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6" t="s">
        <v>22</v>
      </c>
      <c r="BK157" s="149">
        <f>ROUND(I157*H157,2)</f>
        <v>0</v>
      </c>
      <c r="BL157" s="16" t="s">
        <v>142</v>
      </c>
      <c r="BM157" s="148" t="s">
        <v>269</v>
      </c>
    </row>
    <row r="158" spans="1:47" s="2" customFormat="1" ht="29.25">
      <c r="A158" s="31"/>
      <c r="B158" s="32"/>
      <c r="C158" s="31"/>
      <c r="D158" s="150" t="s">
        <v>129</v>
      </c>
      <c r="E158" s="31"/>
      <c r="F158" s="151" t="s">
        <v>270</v>
      </c>
      <c r="G158" s="31"/>
      <c r="H158" s="31"/>
      <c r="I158" s="152"/>
      <c r="J158" s="31"/>
      <c r="K158" s="31"/>
      <c r="L158" s="32"/>
      <c r="M158" s="153"/>
      <c r="N158" s="154"/>
      <c r="O158" s="52"/>
      <c r="P158" s="52"/>
      <c r="Q158" s="52"/>
      <c r="R158" s="52"/>
      <c r="S158" s="52"/>
      <c r="T158" s="53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6" t="s">
        <v>129</v>
      </c>
      <c r="AU158" s="16" t="s">
        <v>84</v>
      </c>
    </row>
    <row r="159" spans="2:51" s="13" customFormat="1" ht="11.25">
      <c r="B159" s="160"/>
      <c r="D159" s="150" t="s">
        <v>192</v>
      </c>
      <c r="E159" s="161" t="s">
        <v>3</v>
      </c>
      <c r="F159" s="162" t="s">
        <v>434</v>
      </c>
      <c r="H159" s="163">
        <v>1878.977</v>
      </c>
      <c r="I159" s="164"/>
      <c r="L159" s="160"/>
      <c r="M159" s="165"/>
      <c r="N159" s="166"/>
      <c r="O159" s="166"/>
      <c r="P159" s="166"/>
      <c r="Q159" s="166"/>
      <c r="R159" s="166"/>
      <c r="S159" s="166"/>
      <c r="T159" s="167"/>
      <c r="AT159" s="161" t="s">
        <v>192</v>
      </c>
      <c r="AU159" s="161" t="s">
        <v>84</v>
      </c>
      <c r="AV159" s="13" t="s">
        <v>84</v>
      </c>
      <c r="AW159" s="13" t="s">
        <v>37</v>
      </c>
      <c r="AX159" s="13" t="s">
        <v>22</v>
      </c>
      <c r="AY159" s="161" t="s">
        <v>119</v>
      </c>
    </row>
    <row r="160" spans="1:65" s="2" customFormat="1" ht="16.5" customHeight="1">
      <c r="A160" s="31"/>
      <c r="B160" s="136"/>
      <c r="C160" s="175" t="s">
        <v>465</v>
      </c>
      <c r="D160" s="175" t="s">
        <v>241</v>
      </c>
      <c r="E160" s="176" t="s">
        <v>271</v>
      </c>
      <c r="F160" s="177" t="s">
        <v>272</v>
      </c>
      <c r="G160" s="178" t="s">
        <v>235</v>
      </c>
      <c r="H160" s="179">
        <v>35.118</v>
      </c>
      <c r="I160" s="180"/>
      <c r="J160" s="181">
        <f>ROUND(I160*H160,2)</f>
        <v>0</v>
      </c>
      <c r="K160" s="177" t="s">
        <v>126</v>
      </c>
      <c r="L160" s="182"/>
      <c r="M160" s="183" t="s">
        <v>3</v>
      </c>
      <c r="N160" s="184" t="s">
        <v>46</v>
      </c>
      <c r="O160" s="52"/>
      <c r="P160" s="146">
        <f>O160*H160</f>
        <v>0</v>
      </c>
      <c r="Q160" s="146">
        <v>1</v>
      </c>
      <c r="R160" s="146">
        <f>Q160*H160</f>
        <v>35.118</v>
      </c>
      <c r="S160" s="146">
        <v>0</v>
      </c>
      <c r="T160" s="147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48" t="s">
        <v>161</v>
      </c>
      <c r="AT160" s="148" t="s">
        <v>241</v>
      </c>
      <c r="AU160" s="148" t="s">
        <v>84</v>
      </c>
      <c r="AY160" s="16" t="s">
        <v>119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6" t="s">
        <v>22</v>
      </c>
      <c r="BK160" s="149">
        <f>ROUND(I160*H160,2)</f>
        <v>0</v>
      </c>
      <c r="BL160" s="16" t="s">
        <v>142</v>
      </c>
      <c r="BM160" s="148" t="s">
        <v>273</v>
      </c>
    </row>
    <row r="161" spans="1:47" s="2" customFormat="1" ht="11.25">
      <c r="A161" s="31"/>
      <c r="B161" s="32"/>
      <c r="C161" s="31"/>
      <c r="D161" s="150" t="s">
        <v>129</v>
      </c>
      <c r="E161" s="31"/>
      <c r="F161" s="151" t="s">
        <v>272</v>
      </c>
      <c r="G161" s="31"/>
      <c r="H161" s="31"/>
      <c r="I161" s="152"/>
      <c r="J161" s="31"/>
      <c r="K161" s="31"/>
      <c r="L161" s="32"/>
      <c r="M161" s="153"/>
      <c r="N161" s="154"/>
      <c r="O161" s="52"/>
      <c r="P161" s="52"/>
      <c r="Q161" s="52"/>
      <c r="R161" s="52"/>
      <c r="S161" s="52"/>
      <c r="T161" s="53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6" t="s">
        <v>129</v>
      </c>
      <c r="AU161" s="16" t="s">
        <v>84</v>
      </c>
    </row>
    <row r="162" spans="2:51" s="14" customFormat="1" ht="11.25">
      <c r="B162" s="168"/>
      <c r="D162" s="150" t="s">
        <v>192</v>
      </c>
      <c r="E162" s="169" t="s">
        <v>3</v>
      </c>
      <c r="F162" s="170" t="s">
        <v>274</v>
      </c>
      <c r="H162" s="169" t="s">
        <v>3</v>
      </c>
      <c r="I162" s="171"/>
      <c r="L162" s="168"/>
      <c r="M162" s="172"/>
      <c r="N162" s="173"/>
      <c r="O162" s="173"/>
      <c r="P162" s="173"/>
      <c r="Q162" s="173"/>
      <c r="R162" s="173"/>
      <c r="S162" s="173"/>
      <c r="T162" s="174"/>
      <c r="AT162" s="169" t="s">
        <v>192</v>
      </c>
      <c r="AU162" s="169" t="s">
        <v>84</v>
      </c>
      <c r="AV162" s="14" t="s">
        <v>22</v>
      </c>
      <c r="AW162" s="14" t="s">
        <v>37</v>
      </c>
      <c r="AX162" s="14" t="s">
        <v>75</v>
      </c>
      <c r="AY162" s="169" t="s">
        <v>119</v>
      </c>
    </row>
    <row r="163" spans="2:51" s="13" customFormat="1" ht="11.25">
      <c r="B163" s="160"/>
      <c r="D163" s="150" t="s">
        <v>192</v>
      </c>
      <c r="E163" s="161" t="s">
        <v>3</v>
      </c>
      <c r="F163" s="162" t="s">
        <v>466</v>
      </c>
      <c r="H163" s="163">
        <v>35.118</v>
      </c>
      <c r="I163" s="164"/>
      <c r="L163" s="160"/>
      <c r="M163" s="165"/>
      <c r="N163" s="166"/>
      <c r="O163" s="166"/>
      <c r="P163" s="166"/>
      <c r="Q163" s="166"/>
      <c r="R163" s="166"/>
      <c r="S163" s="166"/>
      <c r="T163" s="167"/>
      <c r="AT163" s="161" t="s">
        <v>192</v>
      </c>
      <c r="AU163" s="161" t="s">
        <v>84</v>
      </c>
      <c r="AV163" s="13" t="s">
        <v>84</v>
      </c>
      <c r="AW163" s="13" t="s">
        <v>37</v>
      </c>
      <c r="AX163" s="13" t="s">
        <v>22</v>
      </c>
      <c r="AY163" s="161" t="s">
        <v>119</v>
      </c>
    </row>
    <row r="164" spans="1:65" s="2" customFormat="1" ht="16.5" customHeight="1">
      <c r="A164" s="31"/>
      <c r="B164" s="136"/>
      <c r="C164" s="137" t="s">
        <v>8</v>
      </c>
      <c r="D164" s="137" t="s">
        <v>122</v>
      </c>
      <c r="E164" s="138" t="s">
        <v>277</v>
      </c>
      <c r="F164" s="139" t="s">
        <v>278</v>
      </c>
      <c r="G164" s="140" t="s">
        <v>189</v>
      </c>
      <c r="H164" s="141">
        <v>1738.748</v>
      </c>
      <c r="I164" s="142"/>
      <c r="J164" s="143">
        <f>ROUND(I164*H164,2)</f>
        <v>0</v>
      </c>
      <c r="K164" s="139" t="s">
        <v>126</v>
      </c>
      <c r="L164" s="32"/>
      <c r="M164" s="144" t="s">
        <v>3</v>
      </c>
      <c r="N164" s="145" t="s">
        <v>46</v>
      </c>
      <c r="O164" s="52"/>
      <c r="P164" s="146">
        <f>O164*H164</f>
        <v>0</v>
      </c>
      <c r="Q164" s="146">
        <v>0.345</v>
      </c>
      <c r="R164" s="146">
        <f>Q164*H164</f>
        <v>599.86806</v>
      </c>
      <c r="S164" s="146">
        <v>0</v>
      </c>
      <c r="T164" s="147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48" t="s">
        <v>142</v>
      </c>
      <c r="AT164" s="148" t="s">
        <v>122</v>
      </c>
      <c r="AU164" s="148" t="s">
        <v>84</v>
      </c>
      <c r="AY164" s="16" t="s">
        <v>119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6" t="s">
        <v>22</v>
      </c>
      <c r="BK164" s="149">
        <f>ROUND(I164*H164,2)</f>
        <v>0</v>
      </c>
      <c r="BL164" s="16" t="s">
        <v>142</v>
      </c>
      <c r="BM164" s="148" t="s">
        <v>279</v>
      </c>
    </row>
    <row r="165" spans="1:47" s="2" customFormat="1" ht="11.25">
      <c r="A165" s="31"/>
      <c r="B165" s="32"/>
      <c r="C165" s="31"/>
      <c r="D165" s="150" t="s">
        <v>129</v>
      </c>
      <c r="E165" s="31"/>
      <c r="F165" s="151" t="s">
        <v>280</v>
      </c>
      <c r="G165" s="31"/>
      <c r="H165" s="31"/>
      <c r="I165" s="152"/>
      <c r="J165" s="31"/>
      <c r="K165" s="31"/>
      <c r="L165" s="32"/>
      <c r="M165" s="153"/>
      <c r="N165" s="154"/>
      <c r="O165" s="52"/>
      <c r="P165" s="52"/>
      <c r="Q165" s="52"/>
      <c r="R165" s="52"/>
      <c r="S165" s="52"/>
      <c r="T165" s="53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6" t="s">
        <v>129</v>
      </c>
      <c r="AU165" s="16" t="s">
        <v>84</v>
      </c>
    </row>
    <row r="166" spans="2:51" s="14" customFormat="1" ht="11.25">
      <c r="B166" s="168"/>
      <c r="D166" s="150" t="s">
        <v>192</v>
      </c>
      <c r="E166" s="169" t="s">
        <v>3</v>
      </c>
      <c r="F166" s="170" t="s">
        <v>281</v>
      </c>
      <c r="H166" s="169" t="s">
        <v>3</v>
      </c>
      <c r="I166" s="171"/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192</v>
      </c>
      <c r="AU166" s="169" t="s">
        <v>84</v>
      </c>
      <c r="AV166" s="14" t="s">
        <v>22</v>
      </c>
      <c r="AW166" s="14" t="s">
        <v>37</v>
      </c>
      <c r="AX166" s="14" t="s">
        <v>75</v>
      </c>
      <c r="AY166" s="169" t="s">
        <v>119</v>
      </c>
    </row>
    <row r="167" spans="2:51" s="13" customFormat="1" ht="11.25">
      <c r="B167" s="160"/>
      <c r="D167" s="150" t="s">
        <v>192</v>
      </c>
      <c r="E167" s="161" t="s">
        <v>3</v>
      </c>
      <c r="F167" s="162" t="s">
        <v>467</v>
      </c>
      <c r="H167" s="163">
        <v>1738.748</v>
      </c>
      <c r="I167" s="164"/>
      <c r="L167" s="160"/>
      <c r="M167" s="165"/>
      <c r="N167" s="166"/>
      <c r="O167" s="166"/>
      <c r="P167" s="166"/>
      <c r="Q167" s="166"/>
      <c r="R167" s="166"/>
      <c r="S167" s="166"/>
      <c r="T167" s="167"/>
      <c r="AT167" s="161" t="s">
        <v>192</v>
      </c>
      <c r="AU167" s="161" t="s">
        <v>84</v>
      </c>
      <c r="AV167" s="13" t="s">
        <v>84</v>
      </c>
      <c r="AW167" s="13" t="s">
        <v>37</v>
      </c>
      <c r="AX167" s="13" t="s">
        <v>22</v>
      </c>
      <c r="AY167" s="161" t="s">
        <v>119</v>
      </c>
    </row>
    <row r="168" spans="1:65" s="2" customFormat="1" ht="16.5" customHeight="1">
      <c r="A168" s="31"/>
      <c r="B168" s="136"/>
      <c r="C168" s="137" t="s">
        <v>316</v>
      </c>
      <c r="D168" s="137" t="s">
        <v>122</v>
      </c>
      <c r="E168" s="138" t="s">
        <v>284</v>
      </c>
      <c r="F168" s="139" t="s">
        <v>285</v>
      </c>
      <c r="G168" s="140" t="s">
        <v>189</v>
      </c>
      <c r="H168" s="141">
        <v>1878.977</v>
      </c>
      <c r="I168" s="142"/>
      <c r="J168" s="143">
        <f>ROUND(I168*H168,2)</f>
        <v>0</v>
      </c>
      <c r="K168" s="139" t="s">
        <v>126</v>
      </c>
      <c r="L168" s="32"/>
      <c r="M168" s="144" t="s">
        <v>3</v>
      </c>
      <c r="N168" s="145" t="s">
        <v>46</v>
      </c>
      <c r="O168" s="52"/>
      <c r="P168" s="146">
        <f>O168*H168</f>
        <v>0</v>
      </c>
      <c r="Q168" s="146">
        <v>0.46</v>
      </c>
      <c r="R168" s="146">
        <f>Q168*H168</f>
        <v>864.32942</v>
      </c>
      <c r="S168" s="146">
        <v>0</v>
      </c>
      <c r="T168" s="147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48" t="s">
        <v>142</v>
      </c>
      <c r="AT168" s="148" t="s">
        <v>122</v>
      </c>
      <c r="AU168" s="148" t="s">
        <v>84</v>
      </c>
      <c r="AY168" s="16" t="s">
        <v>119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6" t="s">
        <v>22</v>
      </c>
      <c r="BK168" s="149">
        <f>ROUND(I168*H168,2)</f>
        <v>0</v>
      </c>
      <c r="BL168" s="16" t="s">
        <v>142</v>
      </c>
      <c r="BM168" s="148" t="s">
        <v>286</v>
      </c>
    </row>
    <row r="169" spans="1:47" s="2" customFormat="1" ht="11.25">
      <c r="A169" s="31"/>
      <c r="B169" s="32"/>
      <c r="C169" s="31"/>
      <c r="D169" s="150" t="s">
        <v>129</v>
      </c>
      <c r="E169" s="31"/>
      <c r="F169" s="151" t="s">
        <v>287</v>
      </c>
      <c r="G169" s="31"/>
      <c r="H169" s="31"/>
      <c r="I169" s="152"/>
      <c r="J169" s="31"/>
      <c r="K169" s="31"/>
      <c r="L169" s="32"/>
      <c r="M169" s="153"/>
      <c r="N169" s="154"/>
      <c r="O169" s="52"/>
      <c r="P169" s="52"/>
      <c r="Q169" s="52"/>
      <c r="R169" s="52"/>
      <c r="S169" s="52"/>
      <c r="T169" s="53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6" t="s">
        <v>129</v>
      </c>
      <c r="AU169" s="16" t="s">
        <v>84</v>
      </c>
    </row>
    <row r="170" spans="2:51" s="14" customFormat="1" ht="11.25">
      <c r="B170" s="168"/>
      <c r="D170" s="150" t="s">
        <v>192</v>
      </c>
      <c r="E170" s="169" t="s">
        <v>3</v>
      </c>
      <c r="F170" s="170" t="s">
        <v>288</v>
      </c>
      <c r="H170" s="169" t="s">
        <v>3</v>
      </c>
      <c r="I170" s="171"/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192</v>
      </c>
      <c r="AU170" s="169" t="s">
        <v>84</v>
      </c>
      <c r="AV170" s="14" t="s">
        <v>22</v>
      </c>
      <c r="AW170" s="14" t="s">
        <v>37</v>
      </c>
      <c r="AX170" s="14" t="s">
        <v>75</v>
      </c>
      <c r="AY170" s="169" t="s">
        <v>119</v>
      </c>
    </row>
    <row r="171" spans="2:51" s="13" customFormat="1" ht="11.25">
      <c r="B171" s="160"/>
      <c r="D171" s="150" t="s">
        <v>192</v>
      </c>
      <c r="E171" s="161" t="s">
        <v>3</v>
      </c>
      <c r="F171" s="162" t="s">
        <v>468</v>
      </c>
      <c r="H171" s="163">
        <v>1878.977</v>
      </c>
      <c r="I171" s="164"/>
      <c r="L171" s="160"/>
      <c r="M171" s="165"/>
      <c r="N171" s="166"/>
      <c r="O171" s="166"/>
      <c r="P171" s="166"/>
      <c r="Q171" s="166"/>
      <c r="R171" s="166"/>
      <c r="S171" s="166"/>
      <c r="T171" s="167"/>
      <c r="AT171" s="161" t="s">
        <v>192</v>
      </c>
      <c r="AU171" s="161" t="s">
        <v>84</v>
      </c>
      <c r="AV171" s="13" t="s">
        <v>84</v>
      </c>
      <c r="AW171" s="13" t="s">
        <v>37</v>
      </c>
      <c r="AX171" s="13" t="s">
        <v>22</v>
      </c>
      <c r="AY171" s="161" t="s">
        <v>119</v>
      </c>
    </row>
    <row r="172" spans="1:65" s="2" customFormat="1" ht="16.5" customHeight="1">
      <c r="A172" s="31"/>
      <c r="B172" s="136"/>
      <c r="C172" s="137" t="s">
        <v>469</v>
      </c>
      <c r="D172" s="137" t="s">
        <v>122</v>
      </c>
      <c r="E172" s="138" t="s">
        <v>291</v>
      </c>
      <c r="F172" s="139" t="s">
        <v>292</v>
      </c>
      <c r="G172" s="140" t="s">
        <v>189</v>
      </c>
      <c r="H172" s="141">
        <v>1353.67</v>
      </c>
      <c r="I172" s="142"/>
      <c r="J172" s="143">
        <f>ROUND(I172*H172,2)</f>
        <v>0</v>
      </c>
      <c r="K172" s="139" t="s">
        <v>126</v>
      </c>
      <c r="L172" s="32"/>
      <c r="M172" s="144" t="s">
        <v>3</v>
      </c>
      <c r="N172" s="145" t="s">
        <v>46</v>
      </c>
      <c r="O172" s="52"/>
      <c r="P172" s="146">
        <f>O172*H172</f>
        <v>0</v>
      </c>
      <c r="Q172" s="146">
        <v>0</v>
      </c>
      <c r="R172" s="146">
        <f>Q172*H172</f>
        <v>0</v>
      </c>
      <c r="S172" s="146">
        <v>0</v>
      </c>
      <c r="T172" s="147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48" t="s">
        <v>142</v>
      </c>
      <c r="AT172" s="148" t="s">
        <v>122</v>
      </c>
      <c r="AU172" s="148" t="s">
        <v>84</v>
      </c>
      <c r="AY172" s="16" t="s">
        <v>119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6" t="s">
        <v>22</v>
      </c>
      <c r="BK172" s="149">
        <f>ROUND(I172*H172,2)</f>
        <v>0</v>
      </c>
      <c r="BL172" s="16" t="s">
        <v>142</v>
      </c>
      <c r="BM172" s="148" t="s">
        <v>293</v>
      </c>
    </row>
    <row r="173" spans="1:47" s="2" customFormat="1" ht="19.5">
      <c r="A173" s="31"/>
      <c r="B173" s="32"/>
      <c r="C173" s="31"/>
      <c r="D173" s="150" t="s">
        <v>129</v>
      </c>
      <c r="E173" s="31"/>
      <c r="F173" s="151" t="s">
        <v>294</v>
      </c>
      <c r="G173" s="31"/>
      <c r="H173" s="31"/>
      <c r="I173" s="152"/>
      <c r="J173" s="31"/>
      <c r="K173" s="31"/>
      <c r="L173" s="32"/>
      <c r="M173" s="153"/>
      <c r="N173" s="154"/>
      <c r="O173" s="52"/>
      <c r="P173" s="52"/>
      <c r="Q173" s="52"/>
      <c r="R173" s="52"/>
      <c r="S173" s="52"/>
      <c r="T173" s="53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6" t="s">
        <v>129</v>
      </c>
      <c r="AU173" s="16" t="s">
        <v>84</v>
      </c>
    </row>
    <row r="174" spans="2:51" s="14" customFormat="1" ht="11.25">
      <c r="B174" s="168"/>
      <c r="D174" s="150" t="s">
        <v>192</v>
      </c>
      <c r="E174" s="169" t="s">
        <v>3</v>
      </c>
      <c r="F174" s="170" t="s">
        <v>295</v>
      </c>
      <c r="H174" s="169" t="s">
        <v>3</v>
      </c>
      <c r="I174" s="171"/>
      <c r="L174" s="168"/>
      <c r="M174" s="172"/>
      <c r="N174" s="173"/>
      <c r="O174" s="173"/>
      <c r="P174" s="173"/>
      <c r="Q174" s="173"/>
      <c r="R174" s="173"/>
      <c r="S174" s="173"/>
      <c r="T174" s="174"/>
      <c r="AT174" s="169" t="s">
        <v>192</v>
      </c>
      <c r="AU174" s="169" t="s">
        <v>84</v>
      </c>
      <c r="AV174" s="14" t="s">
        <v>22</v>
      </c>
      <c r="AW174" s="14" t="s">
        <v>37</v>
      </c>
      <c r="AX174" s="14" t="s">
        <v>75</v>
      </c>
      <c r="AY174" s="169" t="s">
        <v>119</v>
      </c>
    </row>
    <row r="175" spans="2:51" s="13" customFormat="1" ht="11.25">
      <c r="B175" s="160"/>
      <c r="D175" s="150" t="s">
        <v>192</v>
      </c>
      <c r="E175" s="161" t="s">
        <v>3</v>
      </c>
      <c r="F175" s="162" t="s">
        <v>470</v>
      </c>
      <c r="H175" s="163">
        <v>1353.67</v>
      </c>
      <c r="I175" s="164"/>
      <c r="L175" s="160"/>
      <c r="M175" s="165"/>
      <c r="N175" s="166"/>
      <c r="O175" s="166"/>
      <c r="P175" s="166"/>
      <c r="Q175" s="166"/>
      <c r="R175" s="166"/>
      <c r="S175" s="166"/>
      <c r="T175" s="167"/>
      <c r="AT175" s="161" t="s">
        <v>192</v>
      </c>
      <c r="AU175" s="161" t="s">
        <v>84</v>
      </c>
      <c r="AV175" s="13" t="s">
        <v>84</v>
      </c>
      <c r="AW175" s="13" t="s">
        <v>37</v>
      </c>
      <c r="AX175" s="13" t="s">
        <v>22</v>
      </c>
      <c r="AY175" s="161" t="s">
        <v>119</v>
      </c>
    </row>
    <row r="176" spans="1:65" s="2" customFormat="1" ht="16.5" customHeight="1">
      <c r="A176" s="31"/>
      <c r="B176" s="136"/>
      <c r="C176" s="137" t="s">
        <v>324</v>
      </c>
      <c r="D176" s="137" t="s">
        <v>122</v>
      </c>
      <c r="E176" s="138" t="s">
        <v>298</v>
      </c>
      <c r="F176" s="139" t="s">
        <v>299</v>
      </c>
      <c r="G176" s="140" t="s">
        <v>189</v>
      </c>
      <c r="H176" s="141">
        <v>268.22</v>
      </c>
      <c r="I176" s="142"/>
      <c r="J176" s="143">
        <f>ROUND(I176*H176,2)</f>
        <v>0</v>
      </c>
      <c r="K176" s="139" t="s">
        <v>126</v>
      </c>
      <c r="L176" s="32"/>
      <c r="M176" s="144" t="s">
        <v>3</v>
      </c>
      <c r="N176" s="145" t="s">
        <v>46</v>
      </c>
      <c r="O176" s="52"/>
      <c r="P176" s="146">
        <f>O176*H176</f>
        <v>0</v>
      </c>
      <c r="Q176" s="146">
        <v>0.19695</v>
      </c>
      <c r="R176" s="146">
        <f>Q176*H176</f>
        <v>52.825929</v>
      </c>
      <c r="S176" s="146">
        <v>0</v>
      </c>
      <c r="T176" s="147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48" t="s">
        <v>142</v>
      </c>
      <c r="AT176" s="148" t="s">
        <v>122</v>
      </c>
      <c r="AU176" s="148" t="s">
        <v>84</v>
      </c>
      <c r="AY176" s="16" t="s">
        <v>119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6" t="s">
        <v>22</v>
      </c>
      <c r="BK176" s="149">
        <f>ROUND(I176*H176,2)</f>
        <v>0</v>
      </c>
      <c r="BL176" s="16" t="s">
        <v>142</v>
      </c>
      <c r="BM176" s="148" t="s">
        <v>300</v>
      </c>
    </row>
    <row r="177" spans="1:47" s="2" customFormat="1" ht="11.25">
      <c r="A177" s="31"/>
      <c r="B177" s="32"/>
      <c r="C177" s="31"/>
      <c r="D177" s="150" t="s">
        <v>129</v>
      </c>
      <c r="E177" s="31"/>
      <c r="F177" s="151" t="s">
        <v>301</v>
      </c>
      <c r="G177" s="31"/>
      <c r="H177" s="31"/>
      <c r="I177" s="152"/>
      <c r="J177" s="31"/>
      <c r="K177" s="31"/>
      <c r="L177" s="32"/>
      <c r="M177" s="153"/>
      <c r="N177" s="154"/>
      <c r="O177" s="52"/>
      <c r="P177" s="52"/>
      <c r="Q177" s="52"/>
      <c r="R177" s="52"/>
      <c r="S177" s="52"/>
      <c r="T177" s="53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6" t="s">
        <v>129</v>
      </c>
      <c r="AU177" s="16" t="s">
        <v>84</v>
      </c>
    </row>
    <row r="178" spans="1:47" s="2" customFormat="1" ht="19.5">
      <c r="A178" s="31"/>
      <c r="B178" s="32"/>
      <c r="C178" s="31"/>
      <c r="D178" s="150" t="s">
        <v>130</v>
      </c>
      <c r="E178" s="31"/>
      <c r="F178" s="155" t="s">
        <v>302</v>
      </c>
      <c r="G178" s="31"/>
      <c r="H178" s="31"/>
      <c r="I178" s="152"/>
      <c r="J178" s="31"/>
      <c r="K178" s="31"/>
      <c r="L178" s="32"/>
      <c r="M178" s="153"/>
      <c r="N178" s="154"/>
      <c r="O178" s="52"/>
      <c r="P178" s="52"/>
      <c r="Q178" s="52"/>
      <c r="R178" s="52"/>
      <c r="S178" s="52"/>
      <c r="T178" s="53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T178" s="16" t="s">
        <v>130</v>
      </c>
      <c r="AU178" s="16" t="s">
        <v>84</v>
      </c>
    </row>
    <row r="179" spans="2:51" s="13" customFormat="1" ht="11.25">
      <c r="B179" s="160"/>
      <c r="D179" s="150" t="s">
        <v>192</v>
      </c>
      <c r="E179" s="161" t="s">
        <v>3</v>
      </c>
      <c r="F179" s="162" t="s">
        <v>471</v>
      </c>
      <c r="H179" s="163">
        <v>268.22</v>
      </c>
      <c r="I179" s="164"/>
      <c r="L179" s="160"/>
      <c r="M179" s="165"/>
      <c r="N179" s="166"/>
      <c r="O179" s="166"/>
      <c r="P179" s="166"/>
      <c r="Q179" s="166"/>
      <c r="R179" s="166"/>
      <c r="S179" s="166"/>
      <c r="T179" s="167"/>
      <c r="AT179" s="161" t="s">
        <v>192</v>
      </c>
      <c r="AU179" s="161" t="s">
        <v>84</v>
      </c>
      <c r="AV179" s="13" t="s">
        <v>84</v>
      </c>
      <c r="AW179" s="13" t="s">
        <v>37</v>
      </c>
      <c r="AX179" s="13" t="s">
        <v>22</v>
      </c>
      <c r="AY179" s="161" t="s">
        <v>119</v>
      </c>
    </row>
    <row r="180" spans="1:65" s="2" customFormat="1" ht="16.5" customHeight="1">
      <c r="A180" s="31"/>
      <c r="B180" s="136"/>
      <c r="C180" s="137" t="s">
        <v>336</v>
      </c>
      <c r="D180" s="137" t="s">
        <v>122</v>
      </c>
      <c r="E180" s="138" t="s">
        <v>305</v>
      </c>
      <c r="F180" s="139" t="s">
        <v>306</v>
      </c>
      <c r="G180" s="140" t="s">
        <v>189</v>
      </c>
      <c r="H180" s="141">
        <v>1353.67</v>
      </c>
      <c r="I180" s="142"/>
      <c r="J180" s="143">
        <f>ROUND(I180*H180,2)</f>
        <v>0</v>
      </c>
      <c r="K180" s="139" t="s">
        <v>126</v>
      </c>
      <c r="L180" s="32"/>
      <c r="M180" s="144" t="s">
        <v>3</v>
      </c>
      <c r="N180" s="145" t="s">
        <v>46</v>
      </c>
      <c r="O180" s="52"/>
      <c r="P180" s="146">
        <f>O180*H180</f>
        <v>0</v>
      </c>
      <c r="Q180" s="146">
        <v>0</v>
      </c>
      <c r="R180" s="146">
        <f>Q180*H180</f>
        <v>0</v>
      </c>
      <c r="S180" s="146">
        <v>0</v>
      </c>
      <c r="T180" s="147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48" t="s">
        <v>142</v>
      </c>
      <c r="AT180" s="148" t="s">
        <v>122</v>
      </c>
      <c r="AU180" s="148" t="s">
        <v>84</v>
      </c>
      <c r="AY180" s="16" t="s">
        <v>119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6" t="s">
        <v>22</v>
      </c>
      <c r="BK180" s="149">
        <f>ROUND(I180*H180,2)</f>
        <v>0</v>
      </c>
      <c r="BL180" s="16" t="s">
        <v>142</v>
      </c>
      <c r="BM180" s="148" t="s">
        <v>472</v>
      </c>
    </row>
    <row r="181" spans="1:47" s="2" customFormat="1" ht="11.25">
      <c r="A181" s="31"/>
      <c r="B181" s="32"/>
      <c r="C181" s="31"/>
      <c r="D181" s="150" t="s">
        <v>129</v>
      </c>
      <c r="E181" s="31"/>
      <c r="F181" s="151" t="s">
        <v>308</v>
      </c>
      <c r="G181" s="31"/>
      <c r="H181" s="31"/>
      <c r="I181" s="152"/>
      <c r="J181" s="31"/>
      <c r="K181" s="31"/>
      <c r="L181" s="32"/>
      <c r="M181" s="153"/>
      <c r="N181" s="154"/>
      <c r="O181" s="52"/>
      <c r="P181" s="52"/>
      <c r="Q181" s="52"/>
      <c r="R181" s="52"/>
      <c r="S181" s="52"/>
      <c r="T181" s="53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6" t="s">
        <v>129</v>
      </c>
      <c r="AU181" s="16" t="s">
        <v>84</v>
      </c>
    </row>
    <row r="182" spans="2:51" s="14" customFormat="1" ht="11.25">
      <c r="B182" s="168"/>
      <c r="D182" s="150" t="s">
        <v>192</v>
      </c>
      <c r="E182" s="169" t="s">
        <v>3</v>
      </c>
      <c r="F182" s="170" t="s">
        <v>309</v>
      </c>
      <c r="H182" s="169" t="s">
        <v>3</v>
      </c>
      <c r="I182" s="171"/>
      <c r="L182" s="168"/>
      <c r="M182" s="172"/>
      <c r="N182" s="173"/>
      <c r="O182" s="173"/>
      <c r="P182" s="173"/>
      <c r="Q182" s="173"/>
      <c r="R182" s="173"/>
      <c r="S182" s="173"/>
      <c r="T182" s="174"/>
      <c r="AT182" s="169" t="s">
        <v>192</v>
      </c>
      <c r="AU182" s="169" t="s">
        <v>84</v>
      </c>
      <c r="AV182" s="14" t="s">
        <v>22</v>
      </c>
      <c r="AW182" s="14" t="s">
        <v>37</v>
      </c>
      <c r="AX182" s="14" t="s">
        <v>75</v>
      </c>
      <c r="AY182" s="169" t="s">
        <v>119</v>
      </c>
    </row>
    <row r="183" spans="2:51" s="13" customFormat="1" ht="11.25">
      <c r="B183" s="160"/>
      <c r="D183" s="150" t="s">
        <v>192</v>
      </c>
      <c r="E183" s="161" t="s">
        <v>3</v>
      </c>
      <c r="F183" s="162" t="s">
        <v>470</v>
      </c>
      <c r="H183" s="163">
        <v>1353.67</v>
      </c>
      <c r="I183" s="164"/>
      <c r="L183" s="160"/>
      <c r="M183" s="165"/>
      <c r="N183" s="166"/>
      <c r="O183" s="166"/>
      <c r="P183" s="166"/>
      <c r="Q183" s="166"/>
      <c r="R183" s="166"/>
      <c r="S183" s="166"/>
      <c r="T183" s="167"/>
      <c r="AT183" s="161" t="s">
        <v>192</v>
      </c>
      <c r="AU183" s="161" t="s">
        <v>84</v>
      </c>
      <c r="AV183" s="13" t="s">
        <v>84</v>
      </c>
      <c r="AW183" s="13" t="s">
        <v>37</v>
      </c>
      <c r="AX183" s="13" t="s">
        <v>22</v>
      </c>
      <c r="AY183" s="161" t="s">
        <v>119</v>
      </c>
    </row>
    <row r="184" spans="1:65" s="2" customFormat="1" ht="16.5" customHeight="1">
      <c r="A184" s="31"/>
      <c r="B184" s="136"/>
      <c r="C184" s="137" t="s">
        <v>342</v>
      </c>
      <c r="D184" s="137" t="s">
        <v>122</v>
      </c>
      <c r="E184" s="138" t="s">
        <v>311</v>
      </c>
      <c r="F184" s="139" t="s">
        <v>312</v>
      </c>
      <c r="G184" s="140" t="s">
        <v>189</v>
      </c>
      <c r="H184" s="141">
        <v>1353.67</v>
      </c>
      <c r="I184" s="142"/>
      <c r="J184" s="143">
        <f>ROUND(I184*H184,2)</f>
        <v>0</v>
      </c>
      <c r="K184" s="139" t="s">
        <v>3</v>
      </c>
      <c r="L184" s="32"/>
      <c r="M184" s="144" t="s">
        <v>3</v>
      </c>
      <c r="N184" s="145" t="s">
        <v>46</v>
      </c>
      <c r="O184" s="52"/>
      <c r="P184" s="146">
        <f>O184*H184</f>
        <v>0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48" t="s">
        <v>142</v>
      </c>
      <c r="AT184" s="148" t="s">
        <v>122</v>
      </c>
      <c r="AU184" s="148" t="s">
        <v>84</v>
      </c>
      <c r="AY184" s="16" t="s">
        <v>119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6" t="s">
        <v>22</v>
      </c>
      <c r="BK184" s="149">
        <f>ROUND(I184*H184,2)</f>
        <v>0</v>
      </c>
      <c r="BL184" s="16" t="s">
        <v>142</v>
      </c>
      <c r="BM184" s="148" t="s">
        <v>473</v>
      </c>
    </row>
    <row r="185" spans="1:47" s="2" customFormat="1" ht="11.25">
      <c r="A185" s="31"/>
      <c r="B185" s="32"/>
      <c r="C185" s="31"/>
      <c r="D185" s="150" t="s">
        <v>129</v>
      </c>
      <c r="E185" s="31"/>
      <c r="F185" s="151" t="s">
        <v>314</v>
      </c>
      <c r="G185" s="31"/>
      <c r="H185" s="31"/>
      <c r="I185" s="152"/>
      <c r="J185" s="31"/>
      <c r="K185" s="31"/>
      <c r="L185" s="32"/>
      <c r="M185" s="153"/>
      <c r="N185" s="154"/>
      <c r="O185" s="52"/>
      <c r="P185" s="52"/>
      <c r="Q185" s="52"/>
      <c r="R185" s="52"/>
      <c r="S185" s="52"/>
      <c r="T185" s="53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T185" s="16" t="s">
        <v>129</v>
      </c>
      <c r="AU185" s="16" t="s">
        <v>84</v>
      </c>
    </row>
    <row r="186" spans="2:51" s="14" customFormat="1" ht="11.25">
      <c r="B186" s="168"/>
      <c r="D186" s="150" t="s">
        <v>192</v>
      </c>
      <c r="E186" s="169" t="s">
        <v>3</v>
      </c>
      <c r="F186" s="170" t="s">
        <v>315</v>
      </c>
      <c r="H186" s="169" t="s">
        <v>3</v>
      </c>
      <c r="I186" s="171"/>
      <c r="L186" s="168"/>
      <c r="M186" s="172"/>
      <c r="N186" s="173"/>
      <c r="O186" s="173"/>
      <c r="P186" s="173"/>
      <c r="Q186" s="173"/>
      <c r="R186" s="173"/>
      <c r="S186" s="173"/>
      <c r="T186" s="174"/>
      <c r="AT186" s="169" t="s">
        <v>192</v>
      </c>
      <c r="AU186" s="169" t="s">
        <v>84</v>
      </c>
      <c r="AV186" s="14" t="s">
        <v>22</v>
      </c>
      <c r="AW186" s="14" t="s">
        <v>37</v>
      </c>
      <c r="AX186" s="14" t="s">
        <v>75</v>
      </c>
      <c r="AY186" s="169" t="s">
        <v>119</v>
      </c>
    </row>
    <row r="187" spans="2:51" s="13" customFormat="1" ht="11.25">
      <c r="B187" s="160"/>
      <c r="D187" s="150" t="s">
        <v>192</v>
      </c>
      <c r="E187" s="161" t="s">
        <v>3</v>
      </c>
      <c r="F187" s="162" t="s">
        <v>470</v>
      </c>
      <c r="H187" s="163">
        <v>1353.67</v>
      </c>
      <c r="I187" s="164"/>
      <c r="L187" s="160"/>
      <c r="M187" s="165"/>
      <c r="N187" s="166"/>
      <c r="O187" s="166"/>
      <c r="P187" s="166"/>
      <c r="Q187" s="166"/>
      <c r="R187" s="166"/>
      <c r="S187" s="166"/>
      <c r="T187" s="167"/>
      <c r="AT187" s="161" t="s">
        <v>192</v>
      </c>
      <c r="AU187" s="161" t="s">
        <v>84</v>
      </c>
      <c r="AV187" s="13" t="s">
        <v>84</v>
      </c>
      <c r="AW187" s="13" t="s">
        <v>37</v>
      </c>
      <c r="AX187" s="13" t="s">
        <v>22</v>
      </c>
      <c r="AY187" s="161" t="s">
        <v>119</v>
      </c>
    </row>
    <row r="188" spans="1:65" s="2" customFormat="1" ht="21.75" customHeight="1">
      <c r="A188" s="31"/>
      <c r="B188" s="136"/>
      <c r="C188" s="137" t="s">
        <v>349</v>
      </c>
      <c r="D188" s="137" t="s">
        <v>122</v>
      </c>
      <c r="E188" s="138" t="s">
        <v>317</v>
      </c>
      <c r="F188" s="139" t="s">
        <v>318</v>
      </c>
      <c r="G188" s="140" t="s">
        <v>189</v>
      </c>
      <c r="H188" s="141">
        <v>1353.67</v>
      </c>
      <c r="I188" s="142"/>
      <c r="J188" s="143">
        <f>ROUND(I188*H188,2)</f>
        <v>0</v>
      </c>
      <c r="K188" s="139" t="s">
        <v>126</v>
      </c>
      <c r="L188" s="32"/>
      <c r="M188" s="144" t="s">
        <v>3</v>
      </c>
      <c r="N188" s="145" t="s">
        <v>46</v>
      </c>
      <c r="O188" s="52"/>
      <c r="P188" s="146">
        <f>O188*H188</f>
        <v>0</v>
      </c>
      <c r="Q188" s="146">
        <v>0</v>
      </c>
      <c r="R188" s="146">
        <f>Q188*H188</f>
        <v>0</v>
      </c>
      <c r="S188" s="146">
        <v>0</v>
      </c>
      <c r="T188" s="147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48" t="s">
        <v>142</v>
      </c>
      <c r="AT188" s="148" t="s">
        <v>122</v>
      </c>
      <c r="AU188" s="148" t="s">
        <v>84</v>
      </c>
      <c r="AY188" s="16" t="s">
        <v>119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6" t="s">
        <v>22</v>
      </c>
      <c r="BK188" s="149">
        <f>ROUND(I188*H188,2)</f>
        <v>0</v>
      </c>
      <c r="BL188" s="16" t="s">
        <v>142</v>
      </c>
      <c r="BM188" s="148" t="s">
        <v>319</v>
      </c>
    </row>
    <row r="189" spans="1:47" s="2" customFormat="1" ht="19.5">
      <c r="A189" s="31"/>
      <c r="B189" s="32"/>
      <c r="C189" s="31"/>
      <c r="D189" s="150" t="s">
        <v>129</v>
      </c>
      <c r="E189" s="31"/>
      <c r="F189" s="151" t="s">
        <v>320</v>
      </c>
      <c r="G189" s="31"/>
      <c r="H189" s="31"/>
      <c r="I189" s="152"/>
      <c r="J189" s="31"/>
      <c r="K189" s="31"/>
      <c r="L189" s="32"/>
      <c r="M189" s="153"/>
      <c r="N189" s="154"/>
      <c r="O189" s="52"/>
      <c r="P189" s="52"/>
      <c r="Q189" s="52"/>
      <c r="R189" s="52"/>
      <c r="S189" s="52"/>
      <c r="T189" s="53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T189" s="16" t="s">
        <v>129</v>
      </c>
      <c r="AU189" s="16" t="s">
        <v>84</v>
      </c>
    </row>
    <row r="190" spans="2:51" s="14" customFormat="1" ht="11.25">
      <c r="B190" s="168"/>
      <c r="D190" s="150" t="s">
        <v>192</v>
      </c>
      <c r="E190" s="169" t="s">
        <v>3</v>
      </c>
      <c r="F190" s="170" t="s">
        <v>321</v>
      </c>
      <c r="H190" s="169" t="s">
        <v>3</v>
      </c>
      <c r="I190" s="171"/>
      <c r="L190" s="168"/>
      <c r="M190" s="172"/>
      <c r="N190" s="173"/>
      <c r="O190" s="173"/>
      <c r="P190" s="173"/>
      <c r="Q190" s="173"/>
      <c r="R190" s="173"/>
      <c r="S190" s="173"/>
      <c r="T190" s="174"/>
      <c r="AT190" s="169" t="s">
        <v>192</v>
      </c>
      <c r="AU190" s="169" t="s">
        <v>84</v>
      </c>
      <c r="AV190" s="14" t="s">
        <v>22</v>
      </c>
      <c r="AW190" s="14" t="s">
        <v>37</v>
      </c>
      <c r="AX190" s="14" t="s">
        <v>75</v>
      </c>
      <c r="AY190" s="169" t="s">
        <v>119</v>
      </c>
    </row>
    <row r="191" spans="2:51" s="13" customFormat="1" ht="11.25">
      <c r="B191" s="160"/>
      <c r="D191" s="150" t="s">
        <v>192</v>
      </c>
      <c r="E191" s="161" t="s">
        <v>3</v>
      </c>
      <c r="F191" s="162" t="s">
        <v>474</v>
      </c>
      <c r="H191" s="163">
        <v>1353.67</v>
      </c>
      <c r="I191" s="164"/>
      <c r="L191" s="160"/>
      <c r="M191" s="165"/>
      <c r="N191" s="166"/>
      <c r="O191" s="166"/>
      <c r="P191" s="166"/>
      <c r="Q191" s="166"/>
      <c r="R191" s="166"/>
      <c r="S191" s="166"/>
      <c r="T191" s="167"/>
      <c r="AT191" s="161" t="s">
        <v>192</v>
      </c>
      <c r="AU191" s="161" t="s">
        <v>84</v>
      </c>
      <c r="AV191" s="13" t="s">
        <v>84</v>
      </c>
      <c r="AW191" s="13" t="s">
        <v>37</v>
      </c>
      <c r="AX191" s="13" t="s">
        <v>22</v>
      </c>
      <c r="AY191" s="161" t="s">
        <v>119</v>
      </c>
    </row>
    <row r="192" spans="1:65" s="2" customFormat="1" ht="16.5" customHeight="1">
      <c r="A192" s="31"/>
      <c r="B192" s="136"/>
      <c r="C192" s="137" t="s">
        <v>355</v>
      </c>
      <c r="D192" s="137" t="s">
        <v>122</v>
      </c>
      <c r="E192" s="138" t="s">
        <v>475</v>
      </c>
      <c r="F192" s="139" t="s">
        <v>476</v>
      </c>
      <c r="G192" s="140" t="s">
        <v>189</v>
      </c>
      <c r="H192" s="141">
        <v>6</v>
      </c>
      <c r="I192" s="142"/>
      <c r="J192" s="143">
        <f>ROUND(I192*H192,2)</f>
        <v>0</v>
      </c>
      <c r="K192" s="139" t="s">
        <v>126</v>
      </c>
      <c r="L192" s="32"/>
      <c r="M192" s="144" t="s">
        <v>3</v>
      </c>
      <c r="N192" s="145" t="s">
        <v>46</v>
      </c>
      <c r="O192" s="52"/>
      <c r="P192" s="146">
        <f>O192*H192</f>
        <v>0</v>
      </c>
      <c r="Q192" s="146">
        <v>0.61404</v>
      </c>
      <c r="R192" s="146">
        <f>Q192*H192</f>
        <v>3.68424</v>
      </c>
      <c r="S192" s="146">
        <v>0</v>
      </c>
      <c r="T192" s="147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48" t="s">
        <v>142</v>
      </c>
      <c r="AT192" s="148" t="s">
        <v>122</v>
      </c>
      <c r="AU192" s="148" t="s">
        <v>84</v>
      </c>
      <c r="AY192" s="16" t="s">
        <v>119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6" t="s">
        <v>22</v>
      </c>
      <c r="BK192" s="149">
        <f>ROUND(I192*H192,2)</f>
        <v>0</v>
      </c>
      <c r="BL192" s="16" t="s">
        <v>142</v>
      </c>
      <c r="BM192" s="148" t="s">
        <v>477</v>
      </c>
    </row>
    <row r="193" spans="1:47" s="2" customFormat="1" ht="19.5">
      <c r="A193" s="31"/>
      <c r="B193" s="32"/>
      <c r="C193" s="31"/>
      <c r="D193" s="150" t="s">
        <v>129</v>
      </c>
      <c r="E193" s="31"/>
      <c r="F193" s="151" t="s">
        <v>478</v>
      </c>
      <c r="G193" s="31"/>
      <c r="H193" s="31"/>
      <c r="I193" s="152"/>
      <c r="J193" s="31"/>
      <c r="K193" s="31"/>
      <c r="L193" s="32"/>
      <c r="M193" s="153"/>
      <c r="N193" s="154"/>
      <c r="O193" s="52"/>
      <c r="P193" s="52"/>
      <c r="Q193" s="52"/>
      <c r="R193" s="52"/>
      <c r="S193" s="52"/>
      <c r="T193" s="53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6" t="s">
        <v>129</v>
      </c>
      <c r="AU193" s="16" t="s">
        <v>84</v>
      </c>
    </row>
    <row r="194" spans="1:47" s="2" customFormat="1" ht="19.5">
      <c r="A194" s="31"/>
      <c r="B194" s="32"/>
      <c r="C194" s="31"/>
      <c r="D194" s="150" t="s">
        <v>130</v>
      </c>
      <c r="E194" s="31"/>
      <c r="F194" s="155" t="s">
        <v>479</v>
      </c>
      <c r="G194" s="31"/>
      <c r="H194" s="31"/>
      <c r="I194" s="152"/>
      <c r="J194" s="31"/>
      <c r="K194" s="31"/>
      <c r="L194" s="32"/>
      <c r="M194" s="153"/>
      <c r="N194" s="154"/>
      <c r="O194" s="52"/>
      <c r="P194" s="52"/>
      <c r="Q194" s="52"/>
      <c r="R194" s="52"/>
      <c r="S194" s="52"/>
      <c r="T194" s="53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T194" s="16" t="s">
        <v>130</v>
      </c>
      <c r="AU194" s="16" t="s">
        <v>84</v>
      </c>
    </row>
    <row r="195" spans="2:51" s="13" customFormat="1" ht="11.25">
      <c r="B195" s="160"/>
      <c r="D195" s="150" t="s">
        <v>192</v>
      </c>
      <c r="E195" s="161" t="s">
        <v>3</v>
      </c>
      <c r="F195" s="162" t="s">
        <v>152</v>
      </c>
      <c r="H195" s="163">
        <v>6</v>
      </c>
      <c r="I195" s="164"/>
      <c r="L195" s="160"/>
      <c r="M195" s="165"/>
      <c r="N195" s="166"/>
      <c r="O195" s="166"/>
      <c r="P195" s="166"/>
      <c r="Q195" s="166"/>
      <c r="R195" s="166"/>
      <c r="S195" s="166"/>
      <c r="T195" s="167"/>
      <c r="AT195" s="161" t="s">
        <v>192</v>
      </c>
      <c r="AU195" s="161" t="s">
        <v>84</v>
      </c>
      <c r="AV195" s="13" t="s">
        <v>84</v>
      </c>
      <c r="AW195" s="13" t="s">
        <v>37</v>
      </c>
      <c r="AX195" s="13" t="s">
        <v>22</v>
      </c>
      <c r="AY195" s="161" t="s">
        <v>119</v>
      </c>
    </row>
    <row r="196" spans="2:63" s="12" customFormat="1" ht="22.9" customHeight="1">
      <c r="B196" s="123"/>
      <c r="D196" s="124" t="s">
        <v>74</v>
      </c>
      <c r="E196" s="134" t="s">
        <v>171</v>
      </c>
      <c r="F196" s="134" t="s">
        <v>323</v>
      </c>
      <c r="I196" s="126"/>
      <c r="J196" s="135">
        <f>BK196</f>
        <v>0</v>
      </c>
      <c r="L196" s="123"/>
      <c r="M196" s="128"/>
      <c r="N196" s="129"/>
      <c r="O196" s="129"/>
      <c r="P196" s="130">
        <f>SUM(P197:P222)</f>
        <v>0</v>
      </c>
      <c r="Q196" s="129"/>
      <c r="R196" s="130">
        <f>SUM(R197:R222)</f>
        <v>30.37307632</v>
      </c>
      <c r="S196" s="129"/>
      <c r="T196" s="131">
        <f>SUM(T197:T222)</f>
        <v>92.664</v>
      </c>
      <c r="AR196" s="124" t="s">
        <v>22</v>
      </c>
      <c r="AT196" s="132" t="s">
        <v>74</v>
      </c>
      <c r="AU196" s="132" t="s">
        <v>22</v>
      </c>
      <c r="AY196" s="124" t="s">
        <v>119</v>
      </c>
      <c r="BK196" s="133">
        <f>SUM(BK197:BK222)</f>
        <v>0</v>
      </c>
    </row>
    <row r="197" spans="1:65" s="2" customFormat="1" ht="16.5" customHeight="1">
      <c r="A197" s="31"/>
      <c r="B197" s="136"/>
      <c r="C197" s="137" t="s">
        <v>364</v>
      </c>
      <c r="D197" s="137" t="s">
        <v>122</v>
      </c>
      <c r="E197" s="138" t="s">
        <v>325</v>
      </c>
      <c r="F197" s="139" t="s">
        <v>326</v>
      </c>
      <c r="G197" s="140" t="s">
        <v>327</v>
      </c>
      <c r="H197" s="141">
        <v>10</v>
      </c>
      <c r="I197" s="142"/>
      <c r="J197" s="143">
        <f>ROUND(I197*H197,2)</f>
        <v>0</v>
      </c>
      <c r="K197" s="139" t="s">
        <v>126</v>
      </c>
      <c r="L197" s="32"/>
      <c r="M197" s="144" t="s">
        <v>3</v>
      </c>
      <c r="N197" s="145" t="s">
        <v>46</v>
      </c>
      <c r="O197" s="52"/>
      <c r="P197" s="146">
        <f>O197*H197</f>
        <v>0</v>
      </c>
      <c r="Q197" s="146">
        <v>0</v>
      </c>
      <c r="R197" s="146">
        <f>Q197*H197</f>
        <v>0</v>
      </c>
      <c r="S197" s="146">
        <v>0</v>
      </c>
      <c r="T197" s="147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48" t="s">
        <v>142</v>
      </c>
      <c r="AT197" s="148" t="s">
        <v>122</v>
      </c>
      <c r="AU197" s="148" t="s">
        <v>84</v>
      </c>
      <c r="AY197" s="16" t="s">
        <v>119</v>
      </c>
      <c r="BE197" s="149">
        <f>IF(N197="základní",J197,0)</f>
        <v>0</v>
      </c>
      <c r="BF197" s="149">
        <f>IF(N197="snížená",J197,0)</f>
        <v>0</v>
      </c>
      <c r="BG197" s="149">
        <f>IF(N197="zákl. přenesená",J197,0)</f>
        <v>0</v>
      </c>
      <c r="BH197" s="149">
        <f>IF(N197="sníž. přenesená",J197,0)</f>
        <v>0</v>
      </c>
      <c r="BI197" s="149">
        <f>IF(N197="nulová",J197,0)</f>
        <v>0</v>
      </c>
      <c r="BJ197" s="16" t="s">
        <v>22</v>
      </c>
      <c r="BK197" s="149">
        <f>ROUND(I197*H197,2)</f>
        <v>0</v>
      </c>
      <c r="BL197" s="16" t="s">
        <v>142</v>
      </c>
      <c r="BM197" s="148" t="s">
        <v>328</v>
      </c>
    </row>
    <row r="198" spans="1:47" s="2" customFormat="1" ht="11.25">
      <c r="A198" s="31"/>
      <c r="B198" s="32"/>
      <c r="C198" s="31"/>
      <c r="D198" s="150" t="s">
        <v>129</v>
      </c>
      <c r="E198" s="31"/>
      <c r="F198" s="151" t="s">
        <v>329</v>
      </c>
      <c r="G198" s="31"/>
      <c r="H198" s="31"/>
      <c r="I198" s="152"/>
      <c r="J198" s="31"/>
      <c r="K198" s="31"/>
      <c r="L198" s="32"/>
      <c r="M198" s="153"/>
      <c r="N198" s="154"/>
      <c r="O198" s="52"/>
      <c r="P198" s="52"/>
      <c r="Q198" s="52"/>
      <c r="R198" s="52"/>
      <c r="S198" s="52"/>
      <c r="T198" s="53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T198" s="16" t="s">
        <v>129</v>
      </c>
      <c r="AU198" s="16" t="s">
        <v>84</v>
      </c>
    </row>
    <row r="199" spans="1:47" s="2" customFormat="1" ht="19.5">
      <c r="A199" s="31"/>
      <c r="B199" s="32"/>
      <c r="C199" s="31"/>
      <c r="D199" s="150" t="s">
        <v>130</v>
      </c>
      <c r="E199" s="31"/>
      <c r="F199" s="155" t="s">
        <v>330</v>
      </c>
      <c r="G199" s="31"/>
      <c r="H199" s="31"/>
      <c r="I199" s="152"/>
      <c r="J199" s="31"/>
      <c r="K199" s="31"/>
      <c r="L199" s="32"/>
      <c r="M199" s="153"/>
      <c r="N199" s="154"/>
      <c r="O199" s="52"/>
      <c r="P199" s="52"/>
      <c r="Q199" s="52"/>
      <c r="R199" s="52"/>
      <c r="S199" s="52"/>
      <c r="T199" s="53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6" t="s">
        <v>130</v>
      </c>
      <c r="AU199" s="16" t="s">
        <v>84</v>
      </c>
    </row>
    <row r="200" spans="1:65" s="2" customFormat="1" ht="16.5" customHeight="1">
      <c r="A200" s="31"/>
      <c r="B200" s="136"/>
      <c r="C200" s="137" t="s">
        <v>372</v>
      </c>
      <c r="D200" s="137" t="s">
        <v>122</v>
      </c>
      <c r="E200" s="138" t="s">
        <v>332</v>
      </c>
      <c r="F200" s="139" t="s">
        <v>333</v>
      </c>
      <c r="G200" s="140" t="s">
        <v>327</v>
      </c>
      <c r="H200" s="141">
        <v>10</v>
      </c>
      <c r="I200" s="142"/>
      <c r="J200" s="143">
        <f>ROUND(I200*H200,2)</f>
        <v>0</v>
      </c>
      <c r="K200" s="139" t="s">
        <v>126</v>
      </c>
      <c r="L200" s="32"/>
      <c r="M200" s="144" t="s">
        <v>3</v>
      </c>
      <c r="N200" s="145" t="s">
        <v>46</v>
      </c>
      <c r="O200" s="52"/>
      <c r="P200" s="146">
        <f>O200*H200</f>
        <v>0</v>
      </c>
      <c r="Q200" s="146">
        <v>0.00011</v>
      </c>
      <c r="R200" s="146">
        <f>Q200*H200</f>
        <v>0.0011</v>
      </c>
      <c r="S200" s="146">
        <v>0</v>
      </c>
      <c r="T200" s="147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48" t="s">
        <v>142</v>
      </c>
      <c r="AT200" s="148" t="s">
        <v>122</v>
      </c>
      <c r="AU200" s="148" t="s">
        <v>84</v>
      </c>
      <c r="AY200" s="16" t="s">
        <v>119</v>
      </c>
      <c r="BE200" s="149">
        <f>IF(N200="základní",J200,0)</f>
        <v>0</v>
      </c>
      <c r="BF200" s="149">
        <f>IF(N200="snížená",J200,0)</f>
        <v>0</v>
      </c>
      <c r="BG200" s="149">
        <f>IF(N200="zákl. přenesená",J200,0)</f>
        <v>0</v>
      </c>
      <c r="BH200" s="149">
        <f>IF(N200="sníž. přenesená",J200,0)</f>
        <v>0</v>
      </c>
      <c r="BI200" s="149">
        <f>IF(N200="nulová",J200,0)</f>
        <v>0</v>
      </c>
      <c r="BJ200" s="16" t="s">
        <v>22</v>
      </c>
      <c r="BK200" s="149">
        <f>ROUND(I200*H200,2)</f>
        <v>0</v>
      </c>
      <c r="BL200" s="16" t="s">
        <v>142</v>
      </c>
      <c r="BM200" s="148" t="s">
        <v>480</v>
      </c>
    </row>
    <row r="201" spans="1:47" s="2" customFormat="1" ht="19.5">
      <c r="A201" s="31"/>
      <c r="B201" s="32"/>
      <c r="C201" s="31"/>
      <c r="D201" s="150" t="s">
        <v>129</v>
      </c>
      <c r="E201" s="31"/>
      <c r="F201" s="151" t="s">
        <v>335</v>
      </c>
      <c r="G201" s="31"/>
      <c r="H201" s="31"/>
      <c r="I201" s="152"/>
      <c r="J201" s="31"/>
      <c r="K201" s="31"/>
      <c r="L201" s="32"/>
      <c r="M201" s="153"/>
      <c r="N201" s="154"/>
      <c r="O201" s="52"/>
      <c r="P201" s="52"/>
      <c r="Q201" s="52"/>
      <c r="R201" s="52"/>
      <c r="S201" s="52"/>
      <c r="T201" s="53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6" t="s">
        <v>129</v>
      </c>
      <c r="AU201" s="16" t="s">
        <v>84</v>
      </c>
    </row>
    <row r="202" spans="2:51" s="13" customFormat="1" ht="11.25">
      <c r="B202" s="160"/>
      <c r="D202" s="150" t="s">
        <v>192</v>
      </c>
      <c r="E202" s="161" t="s">
        <v>3</v>
      </c>
      <c r="F202" s="162" t="s">
        <v>27</v>
      </c>
      <c r="H202" s="163">
        <v>10</v>
      </c>
      <c r="I202" s="164"/>
      <c r="L202" s="160"/>
      <c r="M202" s="165"/>
      <c r="N202" s="166"/>
      <c r="O202" s="166"/>
      <c r="P202" s="166"/>
      <c r="Q202" s="166"/>
      <c r="R202" s="166"/>
      <c r="S202" s="166"/>
      <c r="T202" s="167"/>
      <c r="AT202" s="161" t="s">
        <v>192</v>
      </c>
      <c r="AU202" s="161" t="s">
        <v>84</v>
      </c>
      <c r="AV202" s="13" t="s">
        <v>84</v>
      </c>
      <c r="AW202" s="13" t="s">
        <v>37</v>
      </c>
      <c r="AX202" s="13" t="s">
        <v>22</v>
      </c>
      <c r="AY202" s="161" t="s">
        <v>119</v>
      </c>
    </row>
    <row r="203" spans="1:65" s="2" customFormat="1" ht="16.5" customHeight="1">
      <c r="A203" s="31"/>
      <c r="B203" s="136"/>
      <c r="C203" s="137" t="s">
        <v>379</v>
      </c>
      <c r="D203" s="137" t="s">
        <v>122</v>
      </c>
      <c r="E203" s="138" t="s">
        <v>481</v>
      </c>
      <c r="F203" s="139" t="s">
        <v>482</v>
      </c>
      <c r="G203" s="140" t="s">
        <v>358</v>
      </c>
      <c r="H203" s="141">
        <v>2</v>
      </c>
      <c r="I203" s="142"/>
      <c r="J203" s="143">
        <f>ROUND(I203*H203,2)</f>
        <v>0</v>
      </c>
      <c r="K203" s="139" t="s">
        <v>126</v>
      </c>
      <c r="L203" s="32"/>
      <c r="M203" s="144" t="s">
        <v>3</v>
      </c>
      <c r="N203" s="145" t="s">
        <v>46</v>
      </c>
      <c r="O203" s="52"/>
      <c r="P203" s="146">
        <f>O203*H203</f>
        <v>0</v>
      </c>
      <c r="Q203" s="146">
        <v>7.00566</v>
      </c>
      <c r="R203" s="146">
        <f>Q203*H203</f>
        <v>14.01132</v>
      </c>
      <c r="S203" s="146">
        <v>0</v>
      </c>
      <c r="T203" s="147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48" t="s">
        <v>142</v>
      </c>
      <c r="AT203" s="148" t="s">
        <v>122</v>
      </c>
      <c r="AU203" s="148" t="s">
        <v>84</v>
      </c>
      <c r="AY203" s="16" t="s">
        <v>119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16" t="s">
        <v>22</v>
      </c>
      <c r="BK203" s="149">
        <f>ROUND(I203*H203,2)</f>
        <v>0</v>
      </c>
      <c r="BL203" s="16" t="s">
        <v>142</v>
      </c>
      <c r="BM203" s="148" t="s">
        <v>483</v>
      </c>
    </row>
    <row r="204" spans="1:47" s="2" customFormat="1" ht="11.25">
      <c r="A204" s="31"/>
      <c r="B204" s="32"/>
      <c r="C204" s="31"/>
      <c r="D204" s="150" t="s">
        <v>129</v>
      </c>
      <c r="E204" s="31"/>
      <c r="F204" s="151" t="s">
        <v>484</v>
      </c>
      <c r="G204" s="31"/>
      <c r="H204" s="31"/>
      <c r="I204" s="152"/>
      <c r="J204" s="31"/>
      <c r="K204" s="31"/>
      <c r="L204" s="32"/>
      <c r="M204" s="153"/>
      <c r="N204" s="154"/>
      <c r="O204" s="52"/>
      <c r="P204" s="52"/>
      <c r="Q204" s="52"/>
      <c r="R204" s="52"/>
      <c r="S204" s="52"/>
      <c r="T204" s="53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6" t="s">
        <v>129</v>
      </c>
      <c r="AU204" s="16" t="s">
        <v>84</v>
      </c>
    </row>
    <row r="205" spans="1:65" s="2" customFormat="1" ht="16.5" customHeight="1">
      <c r="A205" s="31"/>
      <c r="B205" s="136"/>
      <c r="C205" s="137" t="s">
        <v>386</v>
      </c>
      <c r="D205" s="137" t="s">
        <v>122</v>
      </c>
      <c r="E205" s="138" t="s">
        <v>485</v>
      </c>
      <c r="F205" s="139" t="s">
        <v>486</v>
      </c>
      <c r="G205" s="140" t="s">
        <v>327</v>
      </c>
      <c r="H205" s="141">
        <v>9.7</v>
      </c>
      <c r="I205" s="142"/>
      <c r="J205" s="143">
        <f>ROUND(I205*H205,2)</f>
        <v>0</v>
      </c>
      <c r="K205" s="139" t="s">
        <v>126</v>
      </c>
      <c r="L205" s="32"/>
      <c r="M205" s="144" t="s">
        <v>3</v>
      </c>
      <c r="N205" s="145" t="s">
        <v>46</v>
      </c>
      <c r="O205" s="52"/>
      <c r="P205" s="146">
        <f>O205*H205</f>
        <v>0</v>
      </c>
      <c r="Q205" s="146">
        <v>0.74932</v>
      </c>
      <c r="R205" s="146">
        <f>Q205*H205</f>
        <v>7.268403999999999</v>
      </c>
      <c r="S205" s="146">
        <v>0</v>
      </c>
      <c r="T205" s="147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48" t="s">
        <v>142</v>
      </c>
      <c r="AT205" s="148" t="s">
        <v>122</v>
      </c>
      <c r="AU205" s="148" t="s">
        <v>84</v>
      </c>
      <c r="AY205" s="16" t="s">
        <v>119</v>
      </c>
      <c r="BE205" s="149">
        <f>IF(N205="základní",J205,0)</f>
        <v>0</v>
      </c>
      <c r="BF205" s="149">
        <f>IF(N205="snížená",J205,0)</f>
        <v>0</v>
      </c>
      <c r="BG205" s="149">
        <f>IF(N205="zákl. přenesená",J205,0)</f>
        <v>0</v>
      </c>
      <c r="BH205" s="149">
        <f>IF(N205="sníž. přenesená",J205,0)</f>
        <v>0</v>
      </c>
      <c r="BI205" s="149">
        <f>IF(N205="nulová",J205,0)</f>
        <v>0</v>
      </c>
      <c r="BJ205" s="16" t="s">
        <v>22</v>
      </c>
      <c r="BK205" s="149">
        <f>ROUND(I205*H205,2)</f>
        <v>0</v>
      </c>
      <c r="BL205" s="16" t="s">
        <v>142</v>
      </c>
      <c r="BM205" s="148" t="s">
        <v>487</v>
      </c>
    </row>
    <row r="206" spans="1:47" s="2" customFormat="1" ht="11.25">
      <c r="A206" s="31"/>
      <c r="B206" s="32"/>
      <c r="C206" s="31"/>
      <c r="D206" s="150" t="s">
        <v>129</v>
      </c>
      <c r="E206" s="31"/>
      <c r="F206" s="151" t="s">
        <v>488</v>
      </c>
      <c r="G206" s="31"/>
      <c r="H206" s="31"/>
      <c r="I206" s="152"/>
      <c r="J206" s="31"/>
      <c r="K206" s="31"/>
      <c r="L206" s="32"/>
      <c r="M206" s="153"/>
      <c r="N206" s="154"/>
      <c r="O206" s="52"/>
      <c r="P206" s="52"/>
      <c r="Q206" s="52"/>
      <c r="R206" s="52"/>
      <c r="S206" s="52"/>
      <c r="T206" s="53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6" t="s">
        <v>129</v>
      </c>
      <c r="AU206" s="16" t="s">
        <v>84</v>
      </c>
    </row>
    <row r="207" spans="1:65" s="2" customFormat="1" ht="16.5" customHeight="1">
      <c r="A207" s="31"/>
      <c r="B207" s="136"/>
      <c r="C207" s="137" t="s">
        <v>393</v>
      </c>
      <c r="D207" s="137" t="s">
        <v>122</v>
      </c>
      <c r="E207" s="138" t="s">
        <v>489</v>
      </c>
      <c r="F207" s="139" t="s">
        <v>490</v>
      </c>
      <c r="G207" s="140" t="s">
        <v>202</v>
      </c>
      <c r="H207" s="141">
        <v>2.231</v>
      </c>
      <c r="I207" s="142"/>
      <c r="J207" s="143">
        <f>ROUND(I207*H207,2)</f>
        <v>0</v>
      </c>
      <c r="K207" s="139" t="s">
        <v>126</v>
      </c>
      <c r="L207" s="32"/>
      <c r="M207" s="144" t="s">
        <v>3</v>
      </c>
      <c r="N207" s="145" t="s">
        <v>46</v>
      </c>
      <c r="O207" s="52"/>
      <c r="P207" s="146">
        <f>O207*H207</f>
        <v>0</v>
      </c>
      <c r="Q207" s="146">
        <v>2.26672</v>
      </c>
      <c r="R207" s="146">
        <f>Q207*H207</f>
        <v>5.0570523199999995</v>
      </c>
      <c r="S207" s="146">
        <v>0</v>
      </c>
      <c r="T207" s="147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48" t="s">
        <v>142</v>
      </c>
      <c r="AT207" s="148" t="s">
        <v>122</v>
      </c>
      <c r="AU207" s="148" t="s">
        <v>84</v>
      </c>
      <c r="AY207" s="16" t="s">
        <v>119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16" t="s">
        <v>22</v>
      </c>
      <c r="BK207" s="149">
        <f>ROUND(I207*H207,2)</f>
        <v>0</v>
      </c>
      <c r="BL207" s="16" t="s">
        <v>142</v>
      </c>
      <c r="BM207" s="148" t="s">
        <v>491</v>
      </c>
    </row>
    <row r="208" spans="1:47" s="2" customFormat="1" ht="11.25">
      <c r="A208" s="31"/>
      <c r="B208" s="32"/>
      <c r="C208" s="31"/>
      <c r="D208" s="150" t="s">
        <v>129</v>
      </c>
      <c r="E208" s="31"/>
      <c r="F208" s="151" t="s">
        <v>492</v>
      </c>
      <c r="G208" s="31"/>
      <c r="H208" s="31"/>
      <c r="I208" s="152"/>
      <c r="J208" s="31"/>
      <c r="K208" s="31"/>
      <c r="L208" s="32"/>
      <c r="M208" s="153"/>
      <c r="N208" s="154"/>
      <c r="O208" s="52"/>
      <c r="P208" s="52"/>
      <c r="Q208" s="52"/>
      <c r="R208" s="52"/>
      <c r="S208" s="52"/>
      <c r="T208" s="53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T208" s="16" t="s">
        <v>129</v>
      </c>
      <c r="AU208" s="16" t="s">
        <v>84</v>
      </c>
    </row>
    <row r="209" spans="2:51" s="14" customFormat="1" ht="11.25">
      <c r="B209" s="168"/>
      <c r="D209" s="150" t="s">
        <v>192</v>
      </c>
      <c r="E209" s="169" t="s">
        <v>3</v>
      </c>
      <c r="F209" s="170" t="s">
        <v>493</v>
      </c>
      <c r="H209" s="169" t="s">
        <v>3</v>
      </c>
      <c r="I209" s="171"/>
      <c r="L209" s="168"/>
      <c r="M209" s="172"/>
      <c r="N209" s="173"/>
      <c r="O209" s="173"/>
      <c r="P209" s="173"/>
      <c r="Q209" s="173"/>
      <c r="R209" s="173"/>
      <c r="S209" s="173"/>
      <c r="T209" s="174"/>
      <c r="AT209" s="169" t="s">
        <v>192</v>
      </c>
      <c r="AU209" s="169" t="s">
        <v>84</v>
      </c>
      <c r="AV209" s="14" t="s">
        <v>22</v>
      </c>
      <c r="AW209" s="14" t="s">
        <v>37</v>
      </c>
      <c r="AX209" s="14" t="s">
        <v>75</v>
      </c>
      <c r="AY209" s="169" t="s">
        <v>119</v>
      </c>
    </row>
    <row r="210" spans="2:51" s="13" customFormat="1" ht="11.25">
      <c r="B210" s="160"/>
      <c r="D210" s="150" t="s">
        <v>192</v>
      </c>
      <c r="E210" s="161" t="s">
        <v>3</v>
      </c>
      <c r="F210" s="162" t="s">
        <v>494</v>
      </c>
      <c r="H210" s="163">
        <v>2.231</v>
      </c>
      <c r="I210" s="164"/>
      <c r="L210" s="160"/>
      <c r="M210" s="165"/>
      <c r="N210" s="166"/>
      <c r="O210" s="166"/>
      <c r="P210" s="166"/>
      <c r="Q210" s="166"/>
      <c r="R210" s="166"/>
      <c r="S210" s="166"/>
      <c r="T210" s="167"/>
      <c r="AT210" s="161" t="s">
        <v>192</v>
      </c>
      <c r="AU210" s="161" t="s">
        <v>84</v>
      </c>
      <c r="AV210" s="13" t="s">
        <v>84</v>
      </c>
      <c r="AW210" s="13" t="s">
        <v>37</v>
      </c>
      <c r="AX210" s="13" t="s">
        <v>22</v>
      </c>
      <c r="AY210" s="161" t="s">
        <v>119</v>
      </c>
    </row>
    <row r="211" spans="1:65" s="2" customFormat="1" ht="16.5" customHeight="1">
      <c r="A211" s="31"/>
      <c r="B211" s="136"/>
      <c r="C211" s="137" t="s">
        <v>495</v>
      </c>
      <c r="D211" s="137" t="s">
        <v>122</v>
      </c>
      <c r="E211" s="138" t="s">
        <v>343</v>
      </c>
      <c r="F211" s="139" t="s">
        <v>344</v>
      </c>
      <c r="G211" s="140" t="s">
        <v>327</v>
      </c>
      <c r="H211" s="141">
        <v>7</v>
      </c>
      <c r="I211" s="142"/>
      <c r="J211" s="143">
        <f>ROUND(I211*H211,2)</f>
        <v>0</v>
      </c>
      <c r="K211" s="139" t="s">
        <v>126</v>
      </c>
      <c r="L211" s="32"/>
      <c r="M211" s="144" t="s">
        <v>3</v>
      </c>
      <c r="N211" s="145" t="s">
        <v>46</v>
      </c>
      <c r="O211" s="52"/>
      <c r="P211" s="146">
        <f>O211*H211</f>
        <v>0</v>
      </c>
      <c r="Q211" s="146">
        <v>0</v>
      </c>
      <c r="R211" s="146">
        <f>Q211*H211</f>
        <v>0</v>
      </c>
      <c r="S211" s="146">
        <v>0</v>
      </c>
      <c r="T211" s="147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48" t="s">
        <v>142</v>
      </c>
      <c r="AT211" s="148" t="s">
        <v>122</v>
      </c>
      <c r="AU211" s="148" t="s">
        <v>84</v>
      </c>
      <c r="AY211" s="16" t="s">
        <v>119</v>
      </c>
      <c r="BE211" s="149">
        <f>IF(N211="základní",J211,0)</f>
        <v>0</v>
      </c>
      <c r="BF211" s="149">
        <f>IF(N211="snížená",J211,0)</f>
        <v>0</v>
      </c>
      <c r="BG211" s="149">
        <f>IF(N211="zákl. přenesená",J211,0)</f>
        <v>0</v>
      </c>
      <c r="BH211" s="149">
        <f>IF(N211="sníž. přenesená",J211,0)</f>
        <v>0</v>
      </c>
      <c r="BI211" s="149">
        <f>IF(N211="nulová",J211,0)</f>
        <v>0</v>
      </c>
      <c r="BJ211" s="16" t="s">
        <v>22</v>
      </c>
      <c r="BK211" s="149">
        <f>ROUND(I211*H211,2)</f>
        <v>0</v>
      </c>
      <c r="BL211" s="16" t="s">
        <v>142</v>
      </c>
      <c r="BM211" s="148" t="s">
        <v>345</v>
      </c>
    </row>
    <row r="212" spans="1:47" s="2" customFormat="1" ht="11.25">
      <c r="A212" s="31"/>
      <c r="B212" s="32"/>
      <c r="C212" s="31"/>
      <c r="D212" s="150" t="s">
        <v>129</v>
      </c>
      <c r="E212" s="31"/>
      <c r="F212" s="151" t="s">
        <v>346</v>
      </c>
      <c r="G212" s="31"/>
      <c r="H212" s="31"/>
      <c r="I212" s="152"/>
      <c r="J212" s="31"/>
      <c r="K212" s="31"/>
      <c r="L212" s="32"/>
      <c r="M212" s="153"/>
      <c r="N212" s="154"/>
      <c r="O212" s="52"/>
      <c r="P212" s="52"/>
      <c r="Q212" s="52"/>
      <c r="R212" s="52"/>
      <c r="S212" s="52"/>
      <c r="T212" s="53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T212" s="16" t="s">
        <v>129</v>
      </c>
      <c r="AU212" s="16" t="s">
        <v>84</v>
      </c>
    </row>
    <row r="213" spans="1:47" s="2" customFormat="1" ht="19.5">
      <c r="A213" s="31"/>
      <c r="B213" s="32"/>
      <c r="C213" s="31"/>
      <c r="D213" s="150" t="s">
        <v>130</v>
      </c>
      <c r="E213" s="31"/>
      <c r="F213" s="155" t="s">
        <v>347</v>
      </c>
      <c r="G213" s="31"/>
      <c r="H213" s="31"/>
      <c r="I213" s="152"/>
      <c r="J213" s="31"/>
      <c r="K213" s="31"/>
      <c r="L213" s="32"/>
      <c r="M213" s="153"/>
      <c r="N213" s="154"/>
      <c r="O213" s="52"/>
      <c r="P213" s="52"/>
      <c r="Q213" s="52"/>
      <c r="R213" s="52"/>
      <c r="S213" s="52"/>
      <c r="T213" s="53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T213" s="16" t="s">
        <v>130</v>
      </c>
      <c r="AU213" s="16" t="s">
        <v>84</v>
      </c>
    </row>
    <row r="214" spans="2:51" s="13" customFormat="1" ht="11.25">
      <c r="B214" s="160"/>
      <c r="D214" s="150" t="s">
        <v>192</v>
      </c>
      <c r="E214" s="161" t="s">
        <v>348</v>
      </c>
      <c r="F214" s="162" t="s">
        <v>156</v>
      </c>
      <c r="H214" s="163">
        <v>7</v>
      </c>
      <c r="I214" s="164"/>
      <c r="L214" s="160"/>
      <c r="M214" s="165"/>
      <c r="N214" s="166"/>
      <c r="O214" s="166"/>
      <c r="P214" s="166"/>
      <c r="Q214" s="166"/>
      <c r="R214" s="166"/>
      <c r="S214" s="166"/>
      <c r="T214" s="167"/>
      <c r="AT214" s="161" t="s">
        <v>192</v>
      </c>
      <c r="AU214" s="161" t="s">
        <v>84</v>
      </c>
      <c r="AV214" s="13" t="s">
        <v>84</v>
      </c>
      <c r="AW214" s="13" t="s">
        <v>37</v>
      </c>
      <c r="AX214" s="13" t="s">
        <v>22</v>
      </c>
      <c r="AY214" s="161" t="s">
        <v>119</v>
      </c>
    </row>
    <row r="215" spans="1:65" s="2" customFormat="1" ht="16.5" customHeight="1">
      <c r="A215" s="31"/>
      <c r="B215" s="136"/>
      <c r="C215" s="137" t="s">
        <v>496</v>
      </c>
      <c r="D215" s="137" t="s">
        <v>122</v>
      </c>
      <c r="E215" s="138" t="s">
        <v>350</v>
      </c>
      <c r="F215" s="139" t="s">
        <v>351</v>
      </c>
      <c r="G215" s="140" t="s">
        <v>327</v>
      </c>
      <c r="H215" s="141">
        <v>286</v>
      </c>
      <c r="I215" s="142"/>
      <c r="J215" s="143">
        <f>ROUND(I215*H215,2)</f>
        <v>0</v>
      </c>
      <c r="K215" s="139" t="s">
        <v>126</v>
      </c>
      <c r="L215" s="32"/>
      <c r="M215" s="144" t="s">
        <v>3</v>
      </c>
      <c r="N215" s="145" t="s">
        <v>46</v>
      </c>
      <c r="O215" s="52"/>
      <c r="P215" s="146">
        <f>O215*H215</f>
        <v>0</v>
      </c>
      <c r="Q215" s="146">
        <v>0</v>
      </c>
      <c r="R215" s="146">
        <f>Q215*H215</f>
        <v>0</v>
      </c>
      <c r="S215" s="146">
        <v>0.324</v>
      </c>
      <c r="T215" s="147">
        <f>S215*H215</f>
        <v>92.664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48" t="s">
        <v>142</v>
      </c>
      <c r="AT215" s="148" t="s">
        <v>122</v>
      </c>
      <c r="AU215" s="148" t="s">
        <v>84</v>
      </c>
      <c r="AY215" s="16" t="s">
        <v>119</v>
      </c>
      <c r="BE215" s="149">
        <f>IF(N215="základní",J215,0)</f>
        <v>0</v>
      </c>
      <c r="BF215" s="149">
        <f>IF(N215="snížená",J215,0)</f>
        <v>0</v>
      </c>
      <c r="BG215" s="149">
        <f>IF(N215="zákl. přenesená",J215,0)</f>
        <v>0</v>
      </c>
      <c r="BH215" s="149">
        <f>IF(N215="sníž. přenesená",J215,0)</f>
        <v>0</v>
      </c>
      <c r="BI215" s="149">
        <f>IF(N215="nulová",J215,0)</f>
        <v>0</v>
      </c>
      <c r="BJ215" s="16" t="s">
        <v>22</v>
      </c>
      <c r="BK215" s="149">
        <f>ROUND(I215*H215,2)</f>
        <v>0</v>
      </c>
      <c r="BL215" s="16" t="s">
        <v>142</v>
      </c>
      <c r="BM215" s="148" t="s">
        <v>352</v>
      </c>
    </row>
    <row r="216" spans="1:47" s="2" customFormat="1" ht="29.25">
      <c r="A216" s="31"/>
      <c r="B216" s="32"/>
      <c r="C216" s="31"/>
      <c r="D216" s="150" t="s">
        <v>129</v>
      </c>
      <c r="E216" s="31"/>
      <c r="F216" s="151" t="s">
        <v>353</v>
      </c>
      <c r="G216" s="31"/>
      <c r="H216" s="31"/>
      <c r="I216" s="152"/>
      <c r="J216" s="31"/>
      <c r="K216" s="31"/>
      <c r="L216" s="32"/>
      <c r="M216" s="153"/>
      <c r="N216" s="154"/>
      <c r="O216" s="52"/>
      <c r="P216" s="52"/>
      <c r="Q216" s="52"/>
      <c r="R216" s="52"/>
      <c r="S216" s="52"/>
      <c r="T216" s="53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6" t="s">
        <v>129</v>
      </c>
      <c r="AU216" s="16" t="s">
        <v>84</v>
      </c>
    </row>
    <row r="217" spans="1:47" s="2" customFormat="1" ht="19.5">
      <c r="A217" s="31"/>
      <c r="B217" s="32"/>
      <c r="C217" s="31"/>
      <c r="D217" s="150" t="s">
        <v>130</v>
      </c>
      <c r="E217" s="31"/>
      <c r="F217" s="155" t="s">
        <v>354</v>
      </c>
      <c r="G217" s="31"/>
      <c r="H217" s="31"/>
      <c r="I217" s="152"/>
      <c r="J217" s="31"/>
      <c r="K217" s="31"/>
      <c r="L217" s="32"/>
      <c r="M217" s="153"/>
      <c r="N217" s="154"/>
      <c r="O217" s="52"/>
      <c r="P217" s="52"/>
      <c r="Q217" s="52"/>
      <c r="R217" s="52"/>
      <c r="S217" s="52"/>
      <c r="T217" s="53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T217" s="16" t="s">
        <v>130</v>
      </c>
      <c r="AU217" s="16" t="s">
        <v>84</v>
      </c>
    </row>
    <row r="218" spans="1:65" s="2" customFormat="1" ht="16.5" customHeight="1">
      <c r="A218" s="31"/>
      <c r="B218" s="136"/>
      <c r="C218" s="137" t="s">
        <v>304</v>
      </c>
      <c r="D218" s="137" t="s">
        <v>122</v>
      </c>
      <c r="E218" s="138" t="s">
        <v>356</v>
      </c>
      <c r="F218" s="139" t="s">
        <v>357</v>
      </c>
      <c r="G218" s="140" t="s">
        <v>358</v>
      </c>
      <c r="H218" s="141">
        <v>3</v>
      </c>
      <c r="I218" s="142"/>
      <c r="J218" s="143">
        <f>ROUND(I218*H218,2)</f>
        <v>0</v>
      </c>
      <c r="K218" s="139" t="s">
        <v>3</v>
      </c>
      <c r="L218" s="32"/>
      <c r="M218" s="144" t="s">
        <v>3</v>
      </c>
      <c r="N218" s="145" t="s">
        <v>46</v>
      </c>
      <c r="O218" s="52"/>
      <c r="P218" s="146">
        <f>O218*H218</f>
        <v>0</v>
      </c>
      <c r="Q218" s="146">
        <v>0</v>
      </c>
      <c r="R218" s="146">
        <f>Q218*H218</f>
        <v>0</v>
      </c>
      <c r="S218" s="146">
        <v>0</v>
      </c>
      <c r="T218" s="147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48" t="s">
        <v>359</v>
      </c>
      <c r="AT218" s="148" t="s">
        <v>122</v>
      </c>
      <c r="AU218" s="148" t="s">
        <v>84</v>
      </c>
      <c r="AY218" s="16" t="s">
        <v>119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6" t="s">
        <v>22</v>
      </c>
      <c r="BK218" s="149">
        <f>ROUND(I218*H218,2)</f>
        <v>0</v>
      </c>
      <c r="BL218" s="16" t="s">
        <v>359</v>
      </c>
      <c r="BM218" s="148" t="s">
        <v>497</v>
      </c>
    </row>
    <row r="219" spans="1:47" s="2" customFormat="1" ht="11.25">
      <c r="A219" s="31"/>
      <c r="B219" s="32"/>
      <c r="C219" s="31"/>
      <c r="D219" s="150" t="s">
        <v>129</v>
      </c>
      <c r="E219" s="31"/>
      <c r="F219" s="151" t="s">
        <v>361</v>
      </c>
      <c r="G219" s="31"/>
      <c r="H219" s="31"/>
      <c r="I219" s="152"/>
      <c r="J219" s="31"/>
      <c r="K219" s="31"/>
      <c r="L219" s="32"/>
      <c r="M219" s="153"/>
      <c r="N219" s="154"/>
      <c r="O219" s="52"/>
      <c r="P219" s="52"/>
      <c r="Q219" s="52"/>
      <c r="R219" s="52"/>
      <c r="S219" s="52"/>
      <c r="T219" s="53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6" t="s">
        <v>129</v>
      </c>
      <c r="AU219" s="16" t="s">
        <v>84</v>
      </c>
    </row>
    <row r="220" spans="1:65" s="2" customFormat="1" ht="16.5" customHeight="1">
      <c r="A220" s="31"/>
      <c r="B220" s="136"/>
      <c r="C220" s="175" t="s">
        <v>310</v>
      </c>
      <c r="D220" s="175" t="s">
        <v>241</v>
      </c>
      <c r="E220" s="176" t="s">
        <v>498</v>
      </c>
      <c r="F220" s="177" t="s">
        <v>499</v>
      </c>
      <c r="G220" s="178" t="s">
        <v>327</v>
      </c>
      <c r="H220" s="179">
        <v>9.7</v>
      </c>
      <c r="I220" s="180"/>
      <c r="J220" s="181">
        <f>ROUND(I220*H220,2)</f>
        <v>0</v>
      </c>
      <c r="K220" s="177" t="s">
        <v>126</v>
      </c>
      <c r="L220" s="182"/>
      <c r="M220" s="183" t="s">
        <v>3</v>
      </c>
      <c r="N220" s="184" t="s">
        <v>46</v>
      </c>
      <c r="O220" s="52"/>
      <c r="P220" s="146">
        <f>O220*H220</f>
        <v>0</v>
      </c>
      <c r="Q220" s="146">
        <v>0.416</v>
      </c>
      <c r="R220" s="146">
        <f>Q220*H220</f>
        <v>4.0352</v>
      </c>
      <c r="S220" s="146">
        <v>0</v>
      </c>
      <c r="T220" s="147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48" t="s">
        <v>161</v>
      </c>
      <c r="AT220" s="148" t="s">
        <v>241</v>
      </c>
      <c r="AU220" s="148" t="s">
        <v>84</v>
      </c>
      <c r="AY220" s="16" t="s">
        <v>119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6" t="s">
        <v>22</v>
      </c>
      <c r="BK220" s="149">
        <f>ROUND(I220*H220,2)</f>
        <v>0</v>
      </c>
      <c r="BL220" s="16" t="s">
        <v>142</v>
      </c>
      <c r="BM220" s="148" t="s">
        <v>500</v>
      </c>
    </row>
    <row r="221" spans="1:47" s="2" customFormat="1" ht="11.25">
      <c r="A221" s="31"/>
      <c r="B221" s="32"/>
      <c r="C221" s="31"/>
      <c r="D221" s="150" t="s">
        <v>129</v>
      </c>
      <c r="E221" s="31"/>
      <c r="F221" s="151" t="s">
        <v>499</v>
      </c>
      <c r="G221" s="31"/>
      <c r="H221" s="31"/>
      <c r="I221" s="152"/>
      <c r="J221" s="31"/>
      <c r="K221" s="31"/>
      <c r="L221" s="32"/>
      <c r="M221" s="153"/>
      <c r="N221" s="154"/>
      <c r="O221" s="52"/>
      <c r="P221" s="52"/>
      <c r="Q221" s="52"/>
      <c r="R221" s="52"/>
      <c r="S221" s="52"/>
      <c r="T221" s="53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T221" s="16" t="s">
        <v>129</v>
      </c>
      <c r="AU221" s="16" t="s">
        <v>84</v>
      </c>
    </row>
    <row r="222" spans="2:51" s="13" customFormat="1" ht="11.25">
      <c r="B222" s="160"/>
      <c r="D222" s="150" t="s">
        <v>192</v>
      </c>
      <c r="E222" s="161" t="s">
        <v>3</v>
      </c>
      <c r="F222" s="162" t="s">
        <v>501</v>
      </c>
      <c r="H222" s="163">
        <v>9.7</v>
      </c>
      <c r="I222" s="164"/>
      <c r="L222" s="160"/>
      <c r="M222" s="165"/>
      <c r="N222" s="166"/>
      <c r="O222" s="166"/>
      <c r="P222" s="166"/>
      <c r="Q222" s="166"/>
      <c r="R222" s="166"/>
      <c r="S222" s="166"/>
      <c r="T222" s="167"/>
      <c r="AT222" s="161" t="s">
        <v>192</v>
      </c>
      <c r="AU222" s="161" t="s">
        <v>84</v>
      </c>
      <c r="AV222" s="13" t="s">
        <v>84</v>
      </c>
      <c r="AW222" s="13" t="s">
        <v>37</v>
      </c>
      <c r="AX222" s="13" t="s">
        <v>22</v>
      </c>
      <c r="AY222" s="161" t="s">
        <v>119</v>
      </c>
    </row>
    <row r="223" spans="2:63" s="12" customFormat="1" ht="22.9" customHeight="1">
      <c r="B223" s="123"/>
      <c r="D223" s="124" t="s">
        <v>74</v>
      </c>
      <c r="E223" s="134" t="s">
        <v>362</v>
      </c>
      <c r="F223" s="134" t="s">
        <v>363</v>
      </c>
      <c r="I223" s="126"/>
      <c r="J223" s="135">
        <f>BK223</f>
        <v>0</v>
      </c>
      <c r="L223" s="123"/>
      <c r="M223" s="128"/>
      <c r="N223" s="129"/>
      <c r="O223" s="129"/>
      <c r="P223" s="130">
        <f>SUM(P224:P226)</f>
        <v>0</v>
      </c>
      <c r="Q223" s="129"/>
      <c r="R223" s="130">
        <f>SUM(R224:R226)</f>
        <v>0</v>
      </c>
      <c r="S223" s="129"/>
      <c r="T223" s="131">
        <f>SUM(T224:T226)</f>
        <v>300</v>
      </c>
      <c r="AR223" s="124" t="s">
        <v>22</v>
      </c>
      <c r="AT223" s="132" t="s">
        <v>74</v>
      </c>
      <c r="AU223" s="132" t="s">
        <v>22</v>
      </c>
      <c r="AY223" s="124" t="s">
        <v>119</v>
      </c>
      <c r="BK223" s="133">
        <f>SUM(BK224:BK226)</f>
        <v>0</v>
      </c>
    </row>
    <row r="224" spans="1:65" s="2" customFormat="1" ht="16.5" customHeight="1">
      <c r="A224" s="31"/>
      <c r="B224" s="136"/>
      <c r="C224" s="137" t="s">
        <v>331</v>
      </c>
      <c r="D224" s="137" t="s">
        <v>122</v>
      </c>
      <c r="E224" s="138" t="s">
        <v>365</v>
      </c>
      <c r="F224" s="139" t="s">
        <v>366</v>
      </c>
      <c r="G224" s="140" t="s">
        <v>189</v>
      </c>
      <c r="H224" s="141">
        <v>15000</v>
      </c>
      <c r="I224" s="142"/>
      <c r="J224" s="143">
        <f>ROUND(I224*H224,2)</f>
        <v>0</v>
      </c>
      <c r="K224" s="139" t="s">
        <v>126</v>
      </c>
      <c r="L224" s="32"/>
      <c r="M224" s="144" t="s">
        <v>3</v>
      </c>
      <c r="N224" s="145" t="s">
        <v>46</v>
      </c>
      <c r="O224" s="52"/>
      <c r="P224" s="146">
        <f>O224*H224</f>
        <v>0</v>
      </c>
      <c r="Q224" s="146">
        <v>0</v>
      </c>
      <c r="R224" s="146">
        <f>Q224*H224</f>
        <v>0</v>
      </c>
      <c r="S224" s="146">
        <v>0.02</v>
      </c>
      <c r="T224" s="147">
        <f>S224*H224</f>
        <v>300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48" t="s">
        <v>142</v>
      </c>
      <c r="AT224" s="148" t="s">
        <v>122</v>
      </c>
      <c r="AU224" s="148" t="s">
        <v>84</v>
      </c>
      <c r="AY224" s="16" t="s">
        <v>119</v>
      </c>
      <c r="BE224" s="149">
        <f>IF(N224="základní",J224,0)</f>
        <v>0</v>
      </c>
      <c r="BF224" s="149">
        <f>IF(N224="snížená",J224,0)</f>
        <v>0</v>
      </c>
      <c r="BG224" s="149">
        <f>IF(N224="zákl. přenesená",J224,0)</f>
        <v>0</v>
      </c>
      <c r="BH224" s="149">
        <f>IF(N224="sníž. přenesená",J224,0)</f>
        <v>0</v>
      </c>
      <c r="BI224" s="149">
        <f>IF(N224="nulová",J224,0)</f>
        <v>0</v>
      </c>
      <c r="BJ224" s="16" t="s">
        <v>22</v>
      </c>
      <c r="BK224" s="149">
        <f>ROUND(I224*H224,2)</f>
        <v>0</v>
      </c>
      <c r="BL224" s="16" t="s">
        <v>142</v>
      </c>
      <c r="BM224" s="148" t="s">
        <v>367</v>
      </c>
    </row>
    <row r="225" spans="1:47" s="2" customFormat="1" ht="19.5">
      <c r="A225" s="31"/>
      <c r="B225" s="32"/>
      <c r="C225" s="31"/>
      <c r="D225" s="150" t="s">
        <v>129</v>
      </c>
      <c r="E225" s="31"/>
      <c r="F225" s="151" t="s">
        <v>368</v>
      </c>
      <c r="G225" s="31"/>
      <c r="H225" s="31"/>
      <c r="I225" s="152"/>
      <c r="J225" s="31"/>
      <c r="K225" s="31"/>
      <c r="L225" s="32"/>
      <c r="M225" s="153"/>
      <c r="N225" s="154"/>
      <c r="O225" s="52"/>
      <c r="P225" s="52"/>
      <c r="Q225" s="52"/>
      <c r="R225" s="52"/>
      <c r="S225" s="52"/>
      <c r="T225" s="53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T225" s="16" t="s">
        <v>129</v>
      </c>
      <c r="AU225" s="16" t="s">
        <v>84</v>
      </c>
    </row>
    <row r="226" spans="1:47" s="2" customFormat="1" ht="19.5">
      <c r="A226" s="31"/>
      <c r="B226" s="32"/>
      <c r="C226" s="31"/>
      <c r="D226" s="150" t="s">
        <v>130</v>
      </c>
      <c r="E226" s="31"/>
      <c r="F226" s="155" t="s">
        <v>369</v>
      </c>
      <c r="G226" s="31"/>
      <c r="H226" s="31"/>
      <c r="I226" s="152"/>
      <c r="J226" s="31"/>
      <c r="K226" s="31"/>
      <c r="L226" s="32"/>
      <c r="M226" s="153"/>
      <c r="N226" s="154"/>
      <c r="O226" s="52"/>
      <c r="P226" s="52"/>
      <c r="Q226" s="52"/>
      <c r="R226" s="52"/>
      <c r="S226" s="52"/>
      <c r="T226" s="53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T226" s="16" t="s">
        <v>130</v>
      </c>
      <c r="AU226" s="16" t="s">
        <v>84</v>
      </c>
    </row>
    <row r="227" spans="2:63" s="12" customFormat="1" ht="22.9" customHeight="1">
      <c r="B227" s="123"/>
      <c r="D227" s="124" t="s">
        <v>74</v>
      </c>
      <c r="E227" s="134" t="s">
        <v>370</v>
      </c>
      <c r="F227" s="134" t="s">
        <v>371</v>
      </c>
      <c r="I227" s="126"/>
      <c r="J227" s="135">
        <f>BK227</f>
        <v>0</v>
      </c>
      <c r="L227" s="123"/>
      <c r="M227" s="128"/>
      <c r="N227" s="129"/>
      <c r="O227" s="129"/>
      <c r="P227" s="130">
        <f>SUM(P228:P229)</f>
        <v>0</v>
      </c>
      <c r="Q227" s="129"/>
      <c r="R227" s="130">
        <f>SUM(R228:R229)</f>
        <v>0</v>
      </c>
      <c r="S227" s="129"/>
      <c r="T227" s="131">
        <f>SUM(T228:T229)</f>
        <v>0</v>
      </c>
      <c r="AR227" s="124" t="s">
        <v>22</v>
      </c>
      <c r="AT227" s="132" t="s">
        <v>74</v>
      </c>
      <c r="AU227" s="132" t="s">
        <v>22</v>
      </c>
      <c r="AY227" s="124" t="s">
        <v>119</v>
      </c>
      <c r="BK227" s="133">
        <f>SUM(BK228:BK229)</f>
        <v>0</v>
      </c>
    </row>
    <row r="228" spans="1:65" s="2" customFormat="1" ht="21.75" customHeight="1">
      <c r="A228" s="31"/>
      <c r="B228" s="136"/>
      <c r="C228" s="137" t="s">
        <v>232</v>
      </c>
      <c r="D228" s="137" t="s">
        <v>122</v>
      </c>
      <c r="E228" s="138" t="s">
        <v>373</v>
      </c>
      <c r="F228" s="139" t="s">
        <v>374</v>
      </c>
      <c r="G228" s="140" t="s">
        <v>235</v>
      </c>
      <c r="H228" s="141">
        <v>1590.277</v>
      </c>
      <c r="I228" s="142"/>
      <c r="J228" s="143">
        <f>ROUND(I228*H228,2)</f>
        <v>0</v>
      </c>
      <c r="K228" s="139" t="s">
        <v>126</v>
      </c>
      <c r="L228" s="32"/>
      <c r="M228" s="144" t="s">
        <v>3</v>
      </c>
      <c r="N228" s="145" t="s">
        <v>46</v>
      </c>
      <c r="O228" s="52"/>
      <c r="P228" s="146">
        <f>O228*H228</f>
        <v>0</v>
      </c>
      <c r="Q228" s="146">
        <v>0</v>
      </c>
      <c r="R228" s="146">
        <f>Q228*H228</f>
        <v>0</v>
      </c>
      <c r="S228" s="146">
        <v>0</v>
      </c>
      <c r="T228" s="147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48" t="s">
        <v>142</v>
      </c>
      <c r="AT228" s="148" t="s">
        <v>122</v>
      </c>
      <c r="AU228" s="148" t="s">
        <v>84</v>
      </c>
      <c r="AY228" s="16" t="s">
        <v>119</v>
      </c>
      <c r="BE228" s="149">
        <f>IF(N228="základní",J228,0)</f>
        <v>0</v>
      </c>
      <c r="BF228" s="149">
        <f>IF(N228="snížená",J228,0)</f>
        <v>0</v>
      </c>
      <c r="BG228" s="149">
        <f>IF(N228="zákl. přenesená",J228,0)</f>
        <v>0</v>
      </c>
      <c r="BH228" s="149">
        <f>IF(N228="sníž. přenesená",J228,0)</f>
        <v>0</v>
      </c>
      <c r="BI228" s="149">
        <f>IF(N228="nulová",J228,0)</f>
        <v>0</v>
      </c>
      <c r="BJ228" s="16" t="s">
        <v>22</v>
      </c>
      <c r="BK228" s="149">
        <f>ROUND(I228*H228,2)</f>
        <v>0</v>
      </c>
      <c r="BL228" s="16" t="s">
        <v>142</v>
      </c>
      <c r="BM228" s="148" t="s">
        <v>375</v>
      </c>
    </row>
    <row r="229" spans="1:47" s="2" customFormat="1" ht="19.5">
      <c r="A229" s="31"/>
      <c r="B229" s="32"/>
      <c r="C229" s="31"/>
      <c r="D229" s="150" t="s">
        <v>129</v>
      </c>
      <c r="E229" s="31"/>
      <c r="F229" s="151" t="s">
        <v>376</v>
      </c>
      <c r="G229" s="31"/>
      <c r="H229" s="31"/>
      <c r="I229" s="152"/>
      <c r="J229" s="31"/>
      <c r="K229" s="31"/>
      <c r="L229" s="32"/>
      <c r="M229" s="153"/>
      <c r="N229" s="154"/>
      <c r="O229" s="52"/>
      <c r="P229" s="52"/>
      <c r="Q229" s="52"/>
      <c r="R229" s="52"/>
      <c r="S229" s="52"/>
      <c r="T229" s="53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T229" s="16" t="s">
        <v>129</v>
      </c>
      <c r="AU229" s="16" t="s">
        <v>84</v>
      </c>
    </row>
    <row r="230" spans="2:63" s="12" customFormat="1" ht="22.9" customHeight="1">
      <c r="B230" s="123"/>
      <c r="D230" s="124" t="s">
        <v>74</v>
      </c>
      <c r="E230" s="134" t="s">
        <v>377</v>
      </c>
      <c r="F230" s="134" t="s">
        <v>378</v>
      </c>
      <c r="I230" s="126"/>
      <c r="J230" s="135">
        <f>BK230</f>
        <v>0</v>
      </c>
      <c r="L230" s="123"/>
      <c r="M230" s="128"/>
      <c r="N230" s="129"/>
      <c r="O230" s="129"/>
      <c r="P230" s="130">
        <f>SUM(P231:P248)</f>
        <v>0</v>
      </c>
      <c r="Q230" s="129"/>
      <c r="R230" s="130">
        <f>SUM(R231:R248)</f>
        <v>0</v>
      </c>
      <c r="S230" s="129"/>
      <c r="T230" s="131">
        <f>SUM(T231:T248)</f>
        <v>0</v>
      </c>
      <c r="AR230" s="124" t="s">
        <v>22</v>
      </c>
      <c r="AT230" s="132" t="s">
        <v>74</v>
      </c>
      <c r="AU230" s="132" t="s">
        <v>22</v>
      </c>
      <c r="AY230" s="124" t="s">
        <v>119</v>
      </c>
      <c r="BK230" s="133">
        <f>SUM(BK231:BK248)</f>
        <v>0</v>
      </c>
    </row>
    <row r="231" spans="1:65" s="2" customFormat="1" ht="16.5" customHeight="1">
      <c r="A231" s="31"/>
      <c r="B231" s="136"/>
      <c r="C231" s="137" t="s">
        <v>240</v>
      </c>
      <c r="D231" s="137" t="s">
        <v>122</v>
      </c>
      <c r="E231" s="138" t="s">
        <v>380</v>
      </c>
      <c r="F231" s="139" t="s">
        <v>381</v>
      </c>
      <c r="G231" s="140" t="s">
        <v>235</v>
      </c>
      <c r="H231" s="141">
        <v>476.34</v>
      </c>
      <c r="I231" s="142"/>
      <c r="J231" s="143">
        <f>ROUND(I231*H231,2)</f>
        <v>0</v>
      </c>
      <c r="K231" s="139" t="s">
        <v>126</v>
      </c>
      <c r="L231" s="32"/>
      <c r="M231" s="144" t="s">
        <v>3</v>
      </c>
      <c r="N231" s="145" t="s">
        <v>46</v>
      </c>
      <c r="O231" s="52"/>
      <c r="P231" s="146">
        <f>O231*H231</f>
        <v>0</v>
      </c>
      <c r="Q231" s="146">
        <v>0</v>
      </c>
      <c r="R231" s="146">
        <f>Q231*H231</f>
        <v>0</v>
      </c>
      <c r="S231" s="146">
        <v>0</v>
      </c>
      <c r="T231" s="147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48" t="s">
        <v>142</v>
      </c>
      <c r="AT231" s="148" t="s">
        <v>122</v>
      </c>
      <c r="AU231" s="148" t="s">
        <v>84</v>
      </c>
      <c r="AY231" s="16" t="s">
        <v>119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6" t="s">
        <v>22</v>
      </c>
      <c r="BK231" s="149">
        <f>ROUND(I231*H231,2)</f>
        <v>0</v>
      </c>
      <c r="BL231" s="16" t="s">
        <v>142</v>
      </c>
      <c r="BM231" s="148" t="s">
        <v>382</v>
      </c>
    </row>
    <row r="232" spans="1:47" s="2" customFormat="1" ht="11.25">
      <c r="A232" s="31"/>
      <c r="B232" s="32"/>
      <c r="C232" s="31"/>
      <c r="D232" s="150" t="s">
        <v>129</v>
      </c>
      <c r="E232" s="31"/>
      <c r="F232" s="151" t="s">
        <v>383</v>
      </c>
      <c r="G232" s="31"/>
      <c r="H232" s="31"/>
      <c r="I232" s="152"/>
      <c r="J232" s="31"/>
      <c r="K232" s="31"/>
      <c r="L232" s="32"/>
      <c r="M232" s="153"/>
      <c r="N232" s="154"/>
      <c r="O232" s="52"/>
      <c r="P232" s="52"/>
      <c r="Q232" s="52"/>
      <c r="R232" s="52"/>
      <c r="S232" s="52"/>
      <c r="T232" s="53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T232" s="16" t="s">
        <v>129</v>
      </c>
      <c r="AU232" s="16" t="s">
        <v>84</v>
      </c>
    </row>
    <row r="233" spans="1:47" s="2" customFormat="1" ht="19.5">
      <c r="A233" s="31"/>
      <c r="B233" s="32"/>
      <c r="C233" s="31"/>
      <c r="D233" s="150" t="s">
        <v>130</v>
      </c>
      <c r="E233" s="31"/>
      <c r="F233" s="155" t="s">
        <v>384</v>
      </c>
      <c r="G233" s="31"/>
      <c r="H233" s="31"/>
      <c r="I233" s="152"/>
      <c r="J233" s="31"/>
      <c r="K233" s="31"/>
      <c r="L233" s="32"/>
      <c r="M233" s="153"/>
      <c r="N233" s="154"/>
      <c r="O233" s="52"/>
      <c r="P233" s="52"/>
      <c r="Q233" s="52"/>
      <c r="R233" s="52"/>
      <c r="S233" s="52"/>
      <c r="T233" s="53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6" t="s">
        <v>130</v>
      </c>
      <c r="AU233" s="16" t="s">
        <v>84</v>
      </c>
    </row>
    <row r="234" spans="2:51" s="13" customFormat="1" ht="11.25">
      <c r="B234" s="160"/>
      <c r="D234" s="150" t="s">
        <v>192</v>
      </c>
      <c r="E234" s="161" t="s">
        <v>3</v>
      </c>
      <c r="F234" s="162" t="s">
        <v>502</v>
      </c>
      <c r="H234" s="163">
        <v>476.34</v>
      </c>
      <c r="I234" s="164"/>
      <c r="L234" s="160"/>
      <c r="M234" s="165"/>
      <c r="N234" s="166"/>
      <c r="O234" s="166"/>
      <c r="P234" s="166"/>
      <c r="Q234" s="166"/>
      <c r="R234" s="166"/>
      <c r="S234" s="166"/>
      <c r="T234" s="167"/>
      <c r="AT234" s="161" t="s">
        <v>192</v>
      </c>
      <c r="AU234" s="161" t="s">
        <v>84</v>
      </c>
      <c r="AV234" s="13" t="s">
        <v>84</v>
      </c>
      <c r="AW234" s="13" t="s">
        <v>37</v>
      </c>
      <c r="AX234" s="13" t="s">
        <v>22</v>
      </c>
      <c r="AY234" s="161" t="s">
        <v>119</v>
      </c>
    </row>
    <row r="235" spans="1:65" s="2" customFormat="1" ht="16.5" customHeight="1">
      <c r="A235" s="31"/>
      <c r="B235" s="136"/>
      <c r="C235" s="137" t="s">
        <v>503</v>
      </c>
      <c r="D235" s="137" t="s">
        <v>122</v>
      </c>
      <c r="E235" s="138" t="s">
        <v>387</v>
      </c>
      <c r="F235" s="139" t="s">
        <v>388</v>
      </c>
      <c r="G235" s="140" t="s">
        <v>235</v>
      </c>
      <c r="H235" s="141">
        <v>476.34</v>
      </c>
      <c r="I235" s="142"/>
      <c r="J235" s="143">
        <f>ROUND(I235*H235,2)</f>
        <v>0</v>
      </c>
      <c r="K235" s="139" t="s">
        <v>126</v>
      </c>
      <c r="L235" s="32"/>
      <c r="M235" s="144" t="s">
        <v>3</v>
      </c>
      <c r="N235" s="145" t="s">
        <v>46</v>
      </c>
      <c r="O235" s="52"/>
      <c r="P235" s="146">
        <f>O235*H235</f>
        <v>0</v>
      </c>
      <c r="Q235" s="146">
        <v>0</v>
      </c>
      <c r="R235" s="146">
        <f>Q235*H235</f>
        <v>0</v>
      </c>
      <c r="S235" s="146">
        <v>0</v>
      </c>
      <c r="T235" s="147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48" t="s">
        <v>142</v>
      </c>
      <c r="AT235" s="148" t="s">
        <v>122</v>
      </c>
      <c r="AU235" s="148" t="s">
        <v>84</v>
      </c>
      <c r="AY235" s="16" t="s">
        <v>119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6" t="s">
        <v>22</v>
      </c>
      <c r="BK235" s="149">
        <f>ROUND(I235*H235,2)</f>
        <v>0</v>
      </c>
      <c r="BL235" s="16" t="s">
        <v>142</v>
      </c>
      <c r="BM235" s="148" t="s">
        <v>389</v>
      </c>
    </row>
    <row r="236" spans="1:47" s="2" customFormat="1" ht="11.25">
      <c r="A236" s="31"/>
      <c r="B236" s="32"/>
      <c r="C236" s="31"/>
      <c r="D236" s="150" t="s">
        <v>129</v>
      </c>
      <c r="E236" s="31"/>
      <c r="F236" s="151" t="s">
        <v>390</v>
      </c>
      <c r="G236" s="31"/>
      <c r="H236" s="31"/>
      <c r="I236" s="152"/>
      <c r="J236" s="31"/>
      <c r="K236" s="31"/>
      <c r="L236" s="32"/>
      <c r="M236" s="153"/>
      <c r="N236" s="154"/>
      <c r="O236" s="52"/>
      <c r="P236" s="52"/>
      <c r="Q236" s="52"/>
      <c r="R236" s="52"/>
      <c r="S236" s="52"/>
      <c r="T236" s="53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T236" s="16" t="s">
        <v>129</v>
      </c>
      <c r="AU236" s="16" t="s">
        <v>84</v>
      </c>
    </row>
    <row r="237" spans="1:47" s="2" customFormat="1" ht="19.5">
      <c r="A237" s="31"/>
      <c r="B237" s="32"/>
      <c r="C237" s="31"/>
      <c r="D237" s="150" t="s">
        <v>130</v>
      </c>
      <c r="E237" s="31"/>
      <c r="F237" s="155" t="s">
        <v>391</v>
      </c>
      <c r="G237" s="31"/>
      <c r="H237" s="31"/>
      <c r="I237" s="152"/>
      <c r="J237" s="31"/>
      <c r="K237" s="31"/>
      <c r="L237" s="32"/>
      <c r="M237" s="153"/>
      <c r="N237" s="154"/>
      <c r="O237" s="52"/>
      <c r="P237" s="52"/>
      <c r="Q237" s="52"/>
      <c r="R237" s="52"/>
      <c r="S237" s="52"/>
      <c r="T237" s="53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T237" s="16" t="s">
        <v>130</v>
      </c>
      <c r="AU237" s="16" t="s">
        <v>84</v>
      </c>
    </row>
    <row r="238" spans="2:51" s="13" customFormat="1" ht="11.25">
      <c r="B238" s="160"/>
      <c r="D238" s="150" t="s">
        <v>192</v>
      </c>
      <c r="E238" s="161" t="s">
        <v>3</v>
      </c>
      <c r="F238" s="162" t="s">
        <v>504</v>
      </c>
      <c r="H238" s="163">
        <v>476.34</v>
      </c>
      <c r="I238" s="164"/>
      <c r="L238" s="160"/>
      <c r="M238" s="165"/>
      <c r="N238" s="166"/>
      <c r="O238" s="166"/>
      <c r="P238" s="166"/>
      <c r="Q238" s="166"/>
      <c r="R238" s="166"/>
      <c r="S238" s="166"/>
      <c r="T238" s="167"/>
      <c r="AT238" s="161" t="s">
        <v>192</v>
      </c>
      <c r="AU238" s="161" t="s">
        <v>84</v>
      </c>
      <c r="AV238" s="13" t="s">
        <v>84</v>
      </c>
      <c r="AW238" s="13" t="s">
        <v>37</v>
      </c>
      <c r="AX238" s="13" t="s">
        <v>22</v>
      </c>
      <c r="AY238" s="161" t="s">
        <v>119</v>
      </c>
    </row>
    <row r="239" spans="1:65" s="2" customFormat="1" ht="16.5" customHeight="1">
      <c r="A239" s="31"/>
      <c r="B239" s="136"/>
      <c r="C239" s="137" t="s">
        <v>206</v>
      </c>
      <c r="D239" s="137" t="s">
        <v>122</v>
      </c>
      <c r="E239" s="138" t="s">
        <v>394</v>
      </c>
      <c r="F239" s="139" t="s">
        <v>395</v>
      </c>
      <c r="G239" s="140" t="s">
        <v>235</v>
      </c>
      <c r="H239" s="141">
        <v>13813.86</v>
      </c>
      <c r="I239" s="142"/>
      <c r="J239" s="143">
        <f>ROUND(I239*H239,2)</f>
        <v>0</v>
      </c>
      <c r="K239" s="139" t="s">
        <v>126</v>
      </c>
      <c r="L239" s="32"/>
      <c r="M239" s="144" t="s">
        <v>3</v>
      </c>
      <c r="N239" s="145" t="s">
        <v>46</v>
      </c>
      <c r="O239" s="52"/>
      <c r="P239" s="146">
        <f>O239*H239</f>
        <v>0</v>
      </c>
      <c r="Q239" s="146">
        <v>0</v>
      </c>
      <c r="R239" s="146">
        <f>Q239*H239</f>
        <v>0</v>
      </c>
      <c r="S239" s="146">
        <v>0</v>
      </c>
      <c r="T239" s="147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48" t="s">
        <v>142</v>
      </c>
      <c r="AT239" s="148" t="s">
        <v>122</v>
      </c>
      <c r="AU239" s="148" t="s">
        <v>84</v>
      </c>
      <c r="AY239" s="16" t="s">
        <v>119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6" t="s">
        <v>22</v>
      </c>
      <c r="BK239" s="149">
        <f>ROUND(I239*H239,2)</f>
        <v>0</v>
      </c>
      <c r="BL239" s="16" t="s">
        <v>142</v>
      </c>
      <c r="BM239" s="148" t="s">
        <v>396</v>
      </c>
    </row>
    <row r="240" spans="1:47" s="2" customFormat="1" ht="19.5">
      <c r="A240" s="31"/>
      <c r="B240" s="32"/>
      <c r="C240" s="31"/>
      <c r="D240" s="150" t="s">
        <v>129</v>
      </c>
      <c r="E240" s="31"/>
      <c r="F240" s="151" t="s">
        <v>397</v>
      </c>
      <c r="G240" s="31"/>
      <c r="H240" s="31"/>
      <c r="I240" s="152"/>
      <c r="J240" s="31"/>
      <c r="K240" s="31"/>
      <c r="L240" s="32"/>
      <c r="M240" s="153"/>
      <c r="N240" s="154"/>
      <c r="O240" s="52"/>
      <c r="P240" s="52"/>
      <c r="Q240" s="52"/>
      <c r="R240" s="52"/>
      <c r="S240" s="52"/>
      <c r="T240" s="53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T240" s="16" t="s">
        <v>129</v>
      </c>
      <c r="AU240" s="16" t="s">
        <v>84</v>
      </c>
    </row>
    <row r="241" spans="1:47" s="2" customFormat="1" ht="19.5">
      <c r="A241" s="31"/>
      <c r="B241" s="32"/>
      <c r="C241" s="31"/>
      <c r="D241" s="150" t="s">
        <v>130</v>
      </c>
      <c r="E241" s="31"/>
      <c r="F241" s="155" t="s">
        <v>398</v>
      </c>
      <c r="G241" s="31"/>
      <c r="H241" s="31"/>
      <c r="I241" s="152"/>
      <c r="J241" s="31"/>
      <c r="K241" s="31"/>
      <c r="L241" s="32"/>
      <c r="M241" s="153"/>
      <c r="N241" s="154"/>
      <c r="O241" s="52"/>
      <c r="P241" s="52"/>
      <c r="Q241" s="52"/>
      <c r="R241" s="52"/>
      <c r="S241" s="52"/>
      <c r="T241" s="53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T241" s="16" t="s">
        <v>130</v>
      </c>
      <c r="AU241" s="16" t="s">
        <v>84</v>
      </c>
    </row>
    <row r="242" spans="2:51" s="13" customFormat="1" ht="11.25">
      <c r="B242" s="160"/>
      <c r="D242" s="150" t="s">
        <v>192</v>
      </c>
      <c r="E242" s="161" t="s">
        <v>3</v>
      </c>
      <c r="F242" s="162" t="s">
        <v>505</v>
      </c>
      <c r="H242" s="163">
        <v>13813.86</v>
      </c>
      <c r="I242" s="164"/>
      <c r="L242" s="160"/>
      <c r="M242" s="165"/>
      <c r="N242" s="166"/>
      <c r="O242" s="166"/>
      <c r="P242" s="166"/>
      <c r="Q242" s="166"/>
      <c r="R242" s="166"/>
      <c r="S242" s="166"/>
      <c r="T242" s="167"/>
      <c r="AT242" s="161" t="s">
        <v>192</v>
      </c>
      <c r="AU242" s="161" t="s">
        <v>84</v>
      </c>
      <c r="AV242" s="13" t="s">
        <v>84</v>
      </c>
      <c r="AW242" s="13" t="s">
        <v>37</v>
      </c>
      <c r="AX242" s="13" t="s">
        <v>22</v>
      </c>
      <c r="AY242" s="161" t="s">
        <v>119</v>
      </c>
    </row>
    <row r="243" spans="1:65" s="2" customFormat="1" ht="21.75" customHeight="1">
      <c r="A243" s="31"/>
      <c r="B243" s="136"/>
      <c r="C243" s="137" t="s">
        <v>213</v>
      </c>
      <c r="D243" s="137" t="s">
        <v>122</v>
      </c>
      <c r="E243" s="138" t="s">
        <v>401</v>
      </c>
      <c r="F243" s="139" t="s">
        <v>402</v>
      </c>
      <c r="G243" s="140" t="s">
        <v>235</v>
      </c>
      <c r="H243" s="141">
        <v>205.48</v>
      </c>
      <c r="I243" s="142"/>
      <c r="J243" s="143">
        <f>ROUND(I243*H243,2)</f>
        <v>0</v>
      </c>
      <c r="K243" s="139" t="s">
        <v>126</v>
      </c>
      <c r="L243" s="32"/>
      <c r="M243" s="144" t="s">
        <v>3</v>
      </c>
      <c r="N243" s="145" t="s">
        <v>46</v>
      </c>
      <c r="O243" s="52"/>
      <c r="P243" s="146">
        <f>O243*H243</f>
        <v>0</v>
      </c>
      <c r="Q243" s="146">
        <v>0</v>
      </c>
      <c r="R243" s="146">
        <f>Q243*H243</f>
        <v>0</v>
      </c>
      <c r="S243" s="146">
        <v>0</v>
      </c>
      <c r="T243" s="147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48" t="s">
        <v>142</v>
      </c>
      <c r="AT243" s="148" t="s">
        <v>122</v>
      </c>
      <c r="AU243" s="148" t="s">
        <v>84</v>
      </c>
      <c r="AY243" s="16" t="s">
        <v>119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16" t="s">
        <v>22</v>
      </c>
      <c r="BK243" s="149">
        <f>ROUND(I243*H243,2)</f>
        <v>0</v>
      </c>
      <c r="BL243" s="16" t="s">
        <v>142</v>
      </c>
      <c r="BM243" s="148" t="s">
        <v>506</v>
      </c>
    </row>
    <row r="244" spans="1:47" s="2" customFormat="1" ht="19.5">
      <c r="A244" s="31"/>
      <c r="B244" s="32"/>
      <c r="C244" s="31"/>
      <c r="D244" s="150" t="s">
        <v>129</v>
      </c>
      <c r="E244" s="31"/>
      <c r="F244" s="151" t="s">
        <v>404</v>
      </c>
      <c r="G244" s="31"/>
      <c r="H244" s="31"/>
      <c r="I244" s="152"/>
      <c r="J244" s="31"/>
      <c r="K244" s="31"/>
      <c r="L244" s="32"/>
      <c r="M244" s="153"/>
      <c r="N244" s="154"/>
      <c r="O244" s="52"/>
      <c r="P244" s="52"/>
      <c r="Q244" s="52"/>
      <c r="R244" s="52"/>
      <c r="S244" s="52"/>
      <c r="T244" s="53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T244" s="16" t="s">
        <v>129</v>
      </c>
      <c r="AU244" s="16" t="s">
        <v>84</v>
      </c>
    </row>
    <row r="245" spans="2:51" s="13" customFormat="1" ht="11.25">
      <c r="B245" s="160"/>
      <c r="D245" s="150" t="s">
        <v>192</v>
      </c>
      <c r="E245" s="161" t="s">
        <v>3</v>
      </c>
      <c r="F245" s="162" t="s">
        <v>507</v>
      </c>
      <c r="H245" s="163">
        <v>205.48</v>
      </c>
      <c r="I245" s="164"/>
      <c r="L245" s="160"/>
      <c r="M245" s="165"/>
      <c r="N245" s="166"/>
      <c r="O245" s="166"/>
      <c r="P245" s="166"/>
      <c r="Q245" s="166"/>
      <c r="R245" s="166"/>
      <c r="S245" s="166"/>
      <c r="T245" s="167"/>
      <c r="AT245" s="161" t="s">
        <v>192</v>
      </c>
      <c r="AU245" s="161" t="s">
        <v>84</v>
      </c>
      <c r="AV245" s="13" t="s">
        <v>84</v>
      </c>
      <c r="AW245" s="13" t="s">
        <v>37</v>
      </c>
      <c r="AX245" s="13" t="s">
        <v>22</v>
      </c>
      <c r="AY245" s="161" t="s">
        <v>119</v>
      </c>
    </row>
    <row r="246" spans="1:65" s="2" customFormat="1" ht="16.5" customHeight="1">
      <c r="A246" s="31"/>
      <c r="B246" s="136"/>
      <c r="C246" s="137" t="s">
        <v>221</v>
      </c>
      <c r="D246" s="137" t="s">
        <v>122</v>
      </c>
      <c r="E246" s="138" t="s">
        <v>407</v>
      </c>
      <c r="F246" s="139" t="s">
        <v>234</v>
      </c>
      <c r="G246" s="140" t="s">
        <v>235</v>
      </c>
      <c r="H246" s="141">
        <v>270.86</v>
      </c>
      <c r="I246" s="142"/>
      <c r="J246" s="143">
        <f>ROUND(I246*H246,2)</f>
        <v>0</v>
      </c>
      <c r="K246" s="139" t="s">
        <v>126</v>
      </c>
      <c r="L246" s="32"/>
      <c r="M246" s="144" t="s">
        <v>3</v>
      </c>
      <c r="N246" s="145" t="s">
        <v>46</v>
      </c>
      <c r="O246" s="52"/>
      <c r="P246" s="146">
        <f>O246*H246</f>
        <v>0</v>
      </c>
      <c r="Q246" s="146">
        <v>0</v>
      </c>
      <c r="R246" s="146">
        <f>Q246*H246</f>
        <v>0</v>
      </c>
      <c r="S246" s="146">
        <v>0</v>
      </c>
      <c r="T246" s="147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48" t="s">
        <v>142</v>
      </c>
      <c r="AT246" s="148" t="s">
        <v>122</v>
      </c>
      <c r="AU246" s="148" t="s">
        <v>84</v>
      </c>
      <c r="AY246" s="16" t="s">
        <v>119</v>
      </c>
      <c r="BE246" s="149">
        <f>IF(N246="základní",J246,0)</f>
        <v>0</v>
      </c>
      <c r="BF246" s="149">
        <f>IF(N246="snížená",J246,0)</f>
        <v>0</v>
      </c>
      <c r="BG246" s="149">
        <f>IF(N246="zákl. přenesená",J246,0)</f>
        <v>0</v>
      </c>
      <c r="BH246" s="149">
        <f>IF(N246="sníž. přenesená",J246,0)</f>
        <v>0</v>
      </c>
      <c r="BI246" s="149">
        <f>IF(N246="nulová",J246,0)</f>
        <v>0</v>
      </c>
      <c r="BJ246" s="16" t="s">
        <v>22</v>
      </c>
      <c r="BK246" s="149">
        <f>ROUND(I246*H246,2)</f>
        <v>0</v>
      </c>
      <c r="BL246" s="16" t="s">
        <v>142</v>
      </c>
      <c r="BM246" s="148" t="s">
        <v>508</v>
      </c>
    </row>
    <row r="247" spans="1:47" s="2" customFormat="1" ht="11.25">
      <c r="A247" s="31"/>
      <c r="B247" s="32"/>
      <c r="C247" s="31"/>
      <c r="D247" s="150" t="s">
        <v>129</v>
      </c>
      <c r="E247" s="31"/>
      <c r="F247" s="151" t="s">
        <v>237</v>
      </c>
      <c r="G247" s="31"/>
      <c r="H247" s="31"/>
      <c r="I247" s="152"/>
      <c r="J247" s="31"/>
      <c r="K247" s="31"/>
      <c r="L247" s="32"/>
      <c r="M247" s="153"/>
      <c r="N247" s="154"/>
      <c r="O247" s="52"/>
      <c r="P247" s="52"/>
      <c r="Q247" s="52"/>
      <c r="R247" s="52"/>
      <c r="S247" s="52"/>
      <c r="T247" s="53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T247" s="16" t="s">
        <v>129</v>
      </c>
      <c r="AU247" s="16" t="s">
        <v>84</v>
      </c>
    </row>
    <row r="248" spans="2:51" s="13" customFormat="1" ht="11.25">
      <c r="B248" s="160"/>
      <c r="D248" s="150" t="s">
        <v>192</v>
      </c>
      <c r="E248" s="161" t="s">
        <v>3</v>
      </c>
      <c r="F248" s="162" t="s">
        <v>509</v>
      </c>
      <c r="H248" s="163">
        <v>270.86</v>
      </c>
      <c r="I248" s="164"/>
      <c r="L248" s="160"/>
      <c r="M248" s="185"/>
      <c r="N248" s="186"/>
      <c r="O248" s="186"/>
      <c r="P248" s="186"/>
      <c r="Q248" s="186"/>
      <c r="R248" s="186"/>
      <c r="S248" s="186"/>
      <c r="T248" s="187"/>
      <c r="AT248" s="161" t="s">
        <v>192</v>
      </c>
      <c r="AU248" s="161" t="s">
        <v>84</v>
      </c>
      <c r="AV248" s="13" t="s">
        <v>84</v>
      </c>
      <c r="AW248" s="13" t="s">
        <v>37</v>
      </c>
      <c r="AX248" s="13" t="s">
        <v>22</v>
      </c>
      <c r="AY248" s="161" t="s">
        <v>119</v>
      </c>
    </row>
    <row r="249" spans="1:31" s="2" customFormat="1" ht="6.95" customHeight="1">
      <c r="A249" s="31"/>
      <c r="B249" s="41"/>
      <c r="C249" s="42"/>
      <c r="D249" s="42"/>
      <c r="E249" s="42"/>
      <c r="F249" s="42"/>
      <c r="G249" s="42"/>
      <c r="H249" s="42"/>
      <c r="I249" s="42"/>
      <c r="J249" s="42"/>
      <c r="K249" s="42"/>
      <c r="L249" s="32"/>
      <c r="M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</row>
  </sheetData>
  <autoFilter ref="C86:K24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pavel.ibl</dc:creator>
  <cp:keywords/>
  <dc:description/>
  <cp:lastModifiedBy>pavel.ibl</cp:lastModifiedBy>
  <dcterms:created xsi:type="dcterms:W3CDTF">2021-05-12T11:38:17Z</dcterms:created>
  <dcterms:modified xsi:type="dcterms:W3CDTF">2021-05-12T11:45:24Z</dcterms:modified>
  <cp:category/>
  <cp:version/>
  <cp:contentType/>
  <cp:contentStatus/>
</cp:coreProperties>
</file>