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458-19-01-03 - SO2 Vedlej..." sheetId="2" r:id="rId2"/>
    <sheet name="458-19-01-04 - SO2 Pol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'458-19-01-03 - SO2 Vedlej...'!$C$120:$K$147</definedName>
    <definedName name="_xlnm.Print_Area" localSheetId="1">'458-19-01-03 - SO2 Vedlej...'!$C$4:$J$39,'458-19-01-03 - SO2 Vedlej...'!$C$50:$J$76,'458-19-01-03 - SO2 Vedlej...'!$C$82:$J$102,'458-19-01-03 - SO2 Vedlej...'!$C$108:$K$147</definedName>
    <definedName name="_xlnm.Print_Titles" localSheetId="1">'458-19-01-03 - SO2 Vedlej...'!$120:$120</definedName>
    <definedName name="_xlnm._FilterDatabase" localSheetId="2" hidden="1">'458-19-01-04 - SO2 Polní ...'!$C$126:$K$280</definedName>
    <definedName name="_xlnm.Print_Area" localSheetId="2">'458-19-01-04 - SO2 Polní ...'!$C$4:$J$39,'458-19-01-04 - SO2 Polní ...'!$C$50:$J$76,'458-19-01-04 - SO2 Polní ...'!$C$82:$J$108,'458-19-01-04 - SO2 Polní ...'!$C$114:$K$280</definedName>
    <definedName name="_xlnm.Print_Titles" localSheetId="2">'458-19-01-04 - SO2 Polní ...'!$126:$126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278"/>
  <c r="BH278"/>
  <c r="BG278"/>
  <c r="BF278"/>
  <c r="T278"/>
  <c r="T277"/>
  <c r="T276"/>
  <c r="R278"/>
  <c r="R277"/>
  <c r="R276"/>
  <c r="P278"/>
  <c r="P277"/>
  <c r="P276"/>
  <c r="BK278"/>
  <c r="BK277"/>
  <c r="J277"/>
  <c r="BK276"/>
  <c r="J276"/>
  <c r="J278"/>
  <c r="BE278"/>
  <c r="J107"/>
  <c r="J106"/>
  <c r="BI274"/>
  <c r="BH274"/>
  <c r="BG274"/>
  <c r="BF274"/>
  <c r="T274"/>
  <c r="T273"/>
  <c r="R274"/>
  <c r="R273"/>
  <c r="P274"/>
  <c r="P273"/>
  <c r="BK274"/>
  <c r="BK273"/>
  <c r="J273"/>
  <c r="J274"/>
  <c r="BE274"/>
  <c r="J105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T243"/>
  <c r="R244"/>
  <c r="R243"/>
  <c r="P244"/>
  <c r="P243"/>
  <c r="BK244"/>
  <c r="BK243"/>
  <c r="J243"/>
  <c r="J244"/>
  <c r="BE244"/>
  <c r="J104"/>
  <c r="BI241"/>
  <c r="BH241"/>
  <c r="BG241"/>
  <c r="BF241"/>
  <c r="T241"/>
  <c r="R241"/>
  <c r="P241"/>
  <c r="BK241"/>
  <c r="J241"/>
  <c r="BE241"/>
  <c r="BI239"/>
  <c r="BH239"/>
  <c r="BG239"/>
  <c r="BF239"/>
  <c r="T239"/>
  <c r="T238"/>
  <c r="R239"/>
  <c r="R238"/>
  <c r="P239"/>
  <c r="P238"/>
  <c r="BK239"/>
  <c r="BK238"/>
  <c r="J238"/>
  <c r="J239"/>
  <c r="BE239"/>
  <c r="J103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T208"/>
  <c r="R209"/>
  <c r="R208"/>
  <c r="P209"/>
  <c r="P208"/>
  <c r="BK209"/>
  <c r="BK208"/>
  <c r="J208"/>
  <c r="J209"/>
  <c r="BE209"/>
  <c r="J102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4"/>
  <c r="BH194"/>
  <c r="BG194"/>
  <c r="BF194"/>
  <c r="T194"/>
  <c r="T193"/>
  <c r="R194"/>
  <c r="R193"/>
  <c r="P194"/>
  <c r="P193"/>
  <c r="BK194"/>
  <c r="BK193"/>
  <c r="J193"/>
  <c r="J194"/>
  <c r="BE194"/>
  <c r="J101"/>
  <c r="BI191"/>
  <c r="BH191"/>
  <c r="BG191"/>
  <c r="BF191"/>
  <c r="T191"/>
  <c r="T190"/>
  <c r="R191"/>
  <c r="R190"/>
  <c r="P191"/>
  <c r="P190"/>
  <c r="BK191"/>
  <c r="BK190"/>
  <c r="J190"/>
  <c r="J191"/>
  <c r="BE191"/>
  <c r="J10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T179"/>
  <c r="R180"/>
  <c r="R179"/>
  <c r="P180"/>
  <c r="P179"/>
  <c r="BK180"/>
  <c r="BK179"/>
  <c r="J179"/>
  <c r="J180"/>
  <c r="BE180"/>
  <c r="J9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0"/>
  <c r="F37"/>
  <c i="1" r="BD96"/>
  <c i="3" r="BH130"/>
  <c r="F36"/>
  <c i="1" r="BC96"/>
  <c i="3" r="BG130"/>
  <c r="F35"/>
  <c i="1" r="BB96"/>
  <c i="3" r="BF130"/>
  <c r="J34"/>
  <c i="1" r="AW96"/>
  <c i="3" r="F34"/>
  <c i="1" r="BA96"/>
  <c i="3" r="T130"/>
  <c r="T129"/>
  <c r="T128"/>
  <c r="T127"/>
  <c r="R130"/>
  <c r="R129"/>
  <c r="R128"/>
  <c r="R127"/>
  <c r="P130"/>
  <c r="P129"/>
  <c r="P128"/>
  <c r="P127"/>
  <c i="1" r="AU96"/>
  <c i="3" r="BK130"/>
  <c r="BK129"/>
  <c r="J129"/>
  <c r="BK128"/>
  <c r="J128"/>
  <c r="BK127"/>
  <c r="J127"/>
  <c r="J96"/>
  <c r="J30"/>
  <c i="1" r="AG96"/>
  <c i="3" r="J130"/>
  <c r="BE130"/>
  <c r="J33"/>
  <c i="1" r="AV96"/>
  <c i="3" r="F33"/>
  <c i="1" r="AZ96"/>
  <c i="3" r="J98"/>
  <c r="J97"/>
  <c r="F121"/>
  <c r="E119"/>
  <c r="F89"/>
  <c r="E87"/>
  <c r="J39"/>
  <c r="J24"/>
  <c r="E24"/>
  <c r="J124"/>
  <c r="J92"/>
  <c r="J23"/>
  <c r="J21"/>
  <c r="E21"/>
  <c r="J123"/>
  <c r="J91"/>
  <c r="J20"/>
  <c r="J18"/>
  <c r="E18"/>
  <c r="F124"/>
  <c r="F92"/>
  <c r="J17"/>
  <c r="J15"/>
  <c r="E15"/>
  <c r="F123"/>
  <c r="F91"/>
  <c r="J14"/>
  <c r="J12"/>
  <c r="J121"/>
  <c r="J89"/>
  <c r="E7"/>
  <c r="E117"/>
  <c r="E85"/>
  <c i="2" r="J37"/>
  <c r="J36"/>
  <c i="1" r="AY95"/>
  <c i="2" r="J35"/>
  <c i="1" r="AX95"/>
  <c i="2" r="BI147"/>
  <c r="BH147"/>
  <c r="BG147"/>
  <c r="BF147"/>
  <c r="T147"/>
  <c r="T146"/>
  <c r="R147"/>
  <c r="R146"/>
  <c r="P147"/>
  <c r="P146"/>
  <c r="BK147"/>
  <c r="BK146"/>
  <c r="J146"/>
  <c r="J147"/>
  <c r="BE147"/>
  <c r="J101"/>
  <c r="BI144"/>
  <c r="BH144"/>
  <c r="BG144"/>
  <c r="BF144"/>
  <c r="T144"/>
  <c r="T143"/>
  <c r="R144"/>
  <c r="R143"/>
  <c r="P144"/>
  <c r="P143"/>
  <c r="BK144"/>
  <c r="BK143"/>
  <c r="J143"/>
  <c r="J144"/>
  <c r="BE144"/>
  <c r="J100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T136"/>
  <c r="R137"/>
  <c r="R136"/>
  <c r="P137"/>
  <c r="P136"/>
  <c r="BK137"/>
  <c r="BK136"/>
  <c r="J136"/>
  <c r="J137"/>
  <c r="BE137"/>
  <c r="J99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F37"/>
  <c i="1" r="BD95"/>
  <c i="2" r="BH124"/>
  <c r="F36"/>
  <c i="1" r="BC95"/>
  <c i="2" r="BG124"/>
  <c r="F35"/>
  <c i="1" r="BB95"/>
  <c i="2" r="BF124"/>
  <c r="J34"/>
  <c i="1" r="AW95"/>
  <c i="2" r="F34"/>
  <c i="1" r="BA95"/>
  <c i="2" r="T124"/>
  <c r="T123"/>
  <c r="T122"/>
  <c r="T121"/>
  <c r="R124"/>
  <c r="R123"/>
  <c r="R122"/>
  <c r="R121"/>
  <c r="P124"/>
  <c r="P123"/>
  <c r="P122"/>
  <c r="P121"/>
  <c i="1" r="AU95"/>
  <c i="2" r="BK124"/>
  <c r="BK123"/>
  <c r="J123"/>
  <c r="BK122"/>
  <c r="J122"/>
  <c r="BK121"/>
  <c r="J121"/>
  <c r="J96"/>
  <c r="J30"/>
  <c i="1" r="AG95"/>
  <c i="2" r="J124"/>
  <c r="BE124"/>
  <c r="J33"/>
  <c i="1" r="AV95"/>
  <c i="2" r="F33"/>
  <c i="1" r="AZ95"/>
  <c i="2" r="J98"/>
  <c r="J97"/>
  <c r="F115"/>
  <c r="E113"/>
  <c r="F89"/>
  <c r="E87"/>
  <c r="J39"/>
  <c r="J24"/>
  <c r="E24"/>
  <c r="J118"/>
  <c r="J92"/>
  <c r="J23"/>
  <c r="J21"/>
  <c r="E21"/>
  <c r="J117"/>
  <c r="J91"/>
  <c r="J20"/>
  <c r="J18"/>
  <c r="E18"/>
  <c r="F118"/>
  <c r="F92"/>
  <c r="J17"/>
  <c r="J15"/>
  <c r="E15"/>
  <c r="F117"/>
  <c r="F91"/>
  <c r="J14"/>
  <c r="J12"/>
  <c r="J115"/>
  <c r="J89"/>
  <c r="E7"/>
  <c r="E111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<sst xmlns="http://schemas.openxmlformats.org/spreadsheetml/2006/main">
  <si>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</si>
  <si>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</si>
  <si>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</si>
  <si>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</si>
  <si>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{fb2c256a-3b1d-4772-b48f-79bc68e5b300}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</si>
  <si>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</si>
  <si>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</si>
  <si>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</si>
  <si>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</si>
  <si>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</si>
  <si>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</si>
  <si>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</si>
  <si>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</si>
  <si>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</si>
  <si>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458/19-01R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</si>
  <si>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</si>
  <si>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</si>
  <si>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Výstavba a rekonstrukce polní cesty HC6,  k.ú. Kolešovice</t>
  </si>
  <si>
    <t>KSO:</t>
  </si>
  <si>
    <t>CC-CZ:</t>
  </si>
  <si>
    <t>Místo:</t>
  </si>
  <si>
    <t xml:space="preserve"> </t>
  </si>
  <si>
    <t>Datum:</t>
  </si>
  <si>
    <t>29. 5. 2019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</si>
  <si>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</si>
  <si>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</si>
  <si>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</si>
  <si>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</si>
  <si>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</si>
  <si>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</si>
  <si>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</si>
  <si>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</si>
  <si>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</si>
  <si>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</si>
  <si>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</si>
  <si>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</si>
  <si>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</si>
  <si>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</si>
  <si>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</si>
  <si>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</si>
  <si>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</si>
  <si>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</si>
  <si>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</si>
  <si>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</si>
  <si>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</si>
  <si>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</si>
  <si>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</si>
  <si>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</si>
  <si>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</si>
  <si>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</si>
  <si>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</si>
  <si>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</si>
  <si>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</si>
  <si>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</si>
  <si>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</si>
  <si>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</si>
  <si>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</si>
  <si>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</si>
  <si>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</si>
  <si>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</si>
  <si>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</si>
  <si>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</si>
  <si>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</si>
  <si>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</si>
  <si>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</si>
  <si>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</si>
  <si>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</si>
  <si>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</si>
  <si>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</si>
  <si>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</si>
  <si>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</si>
  <si>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</si>
  <si>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</si>
  <si>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</si>
  <si>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</si>
  <si>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</si>
  <si>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</si>
  <si>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</si>
  <si>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458/19-01-03</t>
  </si>
  <si>
    <t>SO2 Vedlejší a ostatní rozpočtové náklady</t>
  </si>
  <si>
    <t>STA</t>
  </si>
  <si>
    <t>1</t>
  </si>
  <si>
    <t>{56ed1470-b129-464e-bf72-5cb9552da20d}</t>
  </si>
  <si>
    <t>2</t>
  </si>
  <si>
    <t>458/19-01-04</t>
  </si>
  <si>
    <t>SO2 Polní cesta</t>
  </si>
  <si>
    <t>{80c8aa82-e431-4f5c-8661-2a3bc2e5c13e}</t>
  </si>
  <si>
    <t>KRYCÍ LIST SOUPISU PRACÍ</t>
  </si>
  <si>
    <t>Objekt:</t>
  </si>
  <si>
    <t>458/19-01-03 - SO2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</si>
  <si>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</si>
  <si>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</si>
  <si>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</si>
  <si>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</si>
  <si>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</si>
  <si>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</si>
  <si>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</si>
  <si>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</si>
  <si>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</si>
  <si>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</si>
  <si>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</si>
  <si>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</si>
  <si>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</si>
  <si>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</si>
  <si>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</si>
  <si>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</si>
  <si>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</si>
  <si>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</si>
  <si>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</si>
  <si>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</si>
  <si>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</si>
  <si>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</si>
  <si>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</si>
  <si>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</si>
  <si>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</si>
  <si>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</si>
  <si>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</si>
  <si>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</si>
  <si>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</si>
  <si>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</si>
  <si>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011114000</t>
  </si>
  <si>
    <t>Inženýrsko-geologický průzkum</t>
  </si>
  <si>
    <t>soubor</t>
  </si>
  <si>
    <t>CS ÚRS 2018 02</t>
  </si>
  <si>
    <t>1024</t>
  </si>
  <si>
    <t>1235991184</t>
  </si>
  <si>
    <t>PP</t>
  </si>
  <si>
    <t>Geologický průzkum během stavby včetně rozboru zemin pro stanovení dávkování pojiva pro sanace</t>
  </si>
  <si>
    <t>011314000</t>
  </si>
  <si>
    <t>Archeologický dohled</t>
  </si>
  <si>
    <t>2006933260</t>
  </si>
  <si>
    <t>3</t>
  </si>
  <si>
    <t>012002000</t>
  </si>
  <si>
    <t>Geodetické práce</t>
  </si>
  <si>
    <t>1023435402</t>
  </si>
  <si>
    <t>P</t>
  </si>
  <si>
    <t>Poznámka k položce:_x000d_
vytyčení stavby, pozemku</t>
  </si>
  <si>
    <t>4</t>
  </si>
  <si>
    <t>012303000</t>
  </si>
  <si>
    <t>Geodetické práce po výstavbě</t>
  </si>
  <si>
    <t>292089349</t>
  </si>
  <si>
    <t>Zaměření skutečného provedení</t>
  </si>
  <si>
    <t>Poznámka k položce:_x000d_
zaměření skutečného provedení stavby</t>
  </si>
  <si>
    <t>013254000</t>
  </si>
  <si>
    <t>Dokumentace skutečného provedení stavby</t>
  </si>
  <si>
    <t>paré</t>
  </si>
  <si>
    <t>-202784429</t>
  </si>
  <si>
    <t>VRN3</t>
  </si>
  <si>
    <t>Zařízení staveniště</t>
  </si>
  <si>
    <t>6</t>
  </si>
  <si>
    <t>030001000</t>
  </si>
  <si>
    <t>1181556984</t>
  </si>
  <si>
    <t>7</t>
  </si>
  <si>
    <t>R.3.</t>
  </si>
  <si>
    <t>Zhotovení a instalace prezentační tabule</t>
  </si>
  <si>
    <t>kus</t>
  </si>
  <si>
    <t>2006957356</t>
  </si>
  <si>
    <t xml:space="preserve">Nejpozději do jednoho měsíce od převeztí staveniště na místě realizace a následná instalace prezentační cedule po dokončení stavby.
</t>
  </si>
  <si>
    <t>8</t>
  </si>
  <si>
    <t>R1</t>
  </si>
  <si>
    <t>DIO</t>
  </si>
  <si>
    <t>1367216419</t>
  </si>
  <si>
    <t>VRN4</t>
  </si>
  <si>
    <t>Inženýrská činnost</t>
  </si>
  <si>
    <t>9</t>
  </si>
  <si>
    <t>043002000</t>
  </si>
  <si>
    <t>Zkoušky a ostatní měření - hutnící zkoušky</t>
  </si>
  <si>
    <t>-1348052852</t>
  </si>
  <si>
    <t>Zkoušky a ostatní měření</t>
  </si>
  <si>
    <t>VRN7</t>
  </si>
  <si>
    <t>Provozní vlivy</t>
  </si>
  <si>
    <t>10</t>
  </si>
  <si>
    <t>075603000R</t>
  </si>
  <si>
    <t>Ochranná pásma optického, elektrického a plynového vedení</t>
  </si>
  <si>
    <t>338947478</t>
  </si>
  <si>
    <t>458/19-01-04 - SO2 Polní cesta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</si>
  <si>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</si>
  <si>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</si>
  <si>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</si>
  <si>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</si>
  <si>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</si>
  <si>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</si>
  <si>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</si>
  <si>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</si>
  <si>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998 - Přesun hmot</t>
  </si>
  <si>
    <t>M - Práce a dodávky M</t>
  </si>
  <si>
    <t xml:space="preserve">    23-M - Montáže potrubí</t>
  </si>
  <si>
    <t>HSV</t>
  </si>
  <si>
    <t>Práce a dodávky HSV</t>
  </si>
  <si>
    <t>Zemní práce</t>
  </si>
  <si>
    <t>121101103</t>
  </si>
  <si>
    <t>Sejmutí ornice s přemístěním na vzdálenost do 250 m</t>
  </si>
  <si>
    <t>m3</t>
  </si>
  <si>
    <t>CS ÚRS 2019 01</t>
  </si>
  <si>
    <t>1085050745</t>
  </si>
  <si>
    <t xml:space="preserve">Sejmutí ornice nebo lesní půdy  s vodorovným přemístěním na hromady v místě upotřebení nebo na dočasné či trvalé skládky se složením, na vzdálenost přes 100 do 250 m</t>
  </si>
  <si>
    <t>Poznámka k položce:_x000d_
ornice tl. 300mm</t>
  </si>
  <si>
    <t>122201102</t>
  </si>
  <si>
    <t>Odkopávky a prokopávky nezapažené v hornině tř. 3 objem do 1000 m3</t>
  </si>
  <si>
    <t>1749739951</t>
  </si>
  <si>
    <t xml:space="preserve">Odkopávky a prokopávky nezapažené  s přehozením výkopku na vzdálenost do 3 m nebo s naložením na dopravní prostředek v hornině tř. 3 přes 100 do 1 000 m3</t>
  </si>
  <si>
    <t>122202209</t>
  </si>
  <si>
    <t>Příplatek k odkopávkám a prokopávkám pro silnice v hornině tř. 3 za lepivost</t>
  </si>
  <si>
    <t>650276807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</si>
  <si>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</si>
  <si>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132201101</t>
  </si>
  <si>
    <t>Hloubení rýh š do 600 mm v hornině tř. 3 objemu do 100 m3</t>
  </si>
  <si>
    <t>-1662269684</t>
  </si>
  <si>
    <t xml:space="preserve">Hloubení zapažených i nezapažených rýh šířky do 600 mm  s urovnáním dna do předepsaného profilu a spádu v hornině tř. 3 do 100 m3</t>
  </si>
  <si>
    <t>132201109</t>
  </si>
  <si>
    <t>Příplatek za lepivost k hloubení rýh š do 600 mm v hornině tř. 3</t>
  </si>
  <si>
    <t>-1922237525</t>
  </si>
  <si>
    <t xml:space="preserve">Hloubení zapažených i nezapažených rýh šířky do 600 mm  s urovnáním dna do předepsaného profilu a spádu v hornině tř. 3 Příplatek k cenám za lepivost horniny tř. 3</t>
  </si>
  <si>
    <t>132201202</t>
  </si>
  <si>
    <t>Hloubení rýh š do 2000 mm v hornině tř. 3 objemu do 1000 m3</t>
  </si>
  <si>
    <t>-135392774</t>
  </si>
  <si>
    <t xml:space="preserve">Hloubení zapažených i nezapažených rýh šířky přes 600 do 2 000 mm  s urovnáním dna do předepsaného profilu a spádu v hornině tř. 3 přes 100 do 1 000 m3</t>
  </si>
  <si>
    <t>132201209</t>
  </si>
  <si>
    <t>Příplatek za lepivost k hloubení rýh š do 2000 mm v hornině tř. 3</t>
  </si>
  <si>
    <t>1038637429</t>
  </si>
  <si>
    <t xml:space="preserve">Hloubení zapažených i nezapažených rýh šířky přes 600 do 2 000 mm  s urovnáním dna do předepsaného profilu a spádu v hornině tř. 3 Příplatek k cenám za lepivost horniny tř. 3</t>
  </si>
  <si>
    <t>162601102</t>
  </si>
  <si>
    <t>Vodorovné přemístění do 5000 m výkopku/sypaniny z horniny tř. 1 až 4</t>
  </si>
  <si>
    <t>-533227569</t>
  </si>
  <si>
    <t xml:space="preserve">Vodorovné přemístění výkopku nebo sypaniny po suchu  na obvyklém dopravním prostředku, bez naložení výkopku, avšak se složením bez rozhrnutí z horniny tř. 1 až 4 na vzdálenost přes 4 000 do 5 000 m</t>
  </si>
  <si>
    <t>167101102</t>
  </si>
  <si>
    <t>Nakládání výkopku z hornin tř. 1 až 4 přes 100 m3</t>
  </si>
  <si>
    <t>1041510044</t>
  </si>
  <si>
    <t xml:space="preserve">Nakládání, skládání a překládání neulehlého výkopku nebo sypaniny  nakládání, množství přes 100 m3, z hornin tř. 1 až 4</t>
  </si>
  <si>
    <t>171102103</t>
  </si>
  <si>
    <t>Uložení sypaniny z hornin soudržných do násypů zhutněných do 100 % PS dálnic</t>
  </si>
  <si>
    <t>-1252623727</t>
  </si>
  <si>
    <t xml:space="preserve">Uložení sypaniny do zhutněných násypů pro dálnice a letiště  s rozprostřením sypaniny ve vrstvách, s hrubým urovnáním a uzavřením povrchu násypu z hornin soudržných s předepsanou mírou zhutnění v procentech výsledků zkoušek Proctor-Standard (dále jen PS) na 100 % PS</t>
  </si>
  <si>
    <t>11</t>
  </si>
  <si>
    <t>171201201</t>
  </si>
  <si>
    <t>Uložení sypaniny na skládky</t>
  </si>
  <si>
    <t>365944104</t>
  </si>
  <si>
    <t xml:space="preserve">Uložení sypaniny  na skládky</t>
  </si>
  <si>
    <t>12</t>
  </si>
  <si>
    <t>171201211</t>
  </si>
  <si>
    <t>Poplatek za uložení stavebního odpadu - zeminy a kameniva na skládce</t>
  </si>
  <si>
    <t>t</t>
  </si>
  <si>
    <t>-928813555</t>
  </si>
  <si>
    <t>Poplatek za uložení stavebního odpadu na skládce (skládkovné) zeminy a kameniva zatříděného do Katalogu odpadů pod kódem 170 504</t>
  </si>
  <si>
    <t>13</t>
  </si>
  <si>
    <t>174101101</t>
  </si>
  <si>
    <t>Zásyp jam, šachet rýh nebo kolem objektů sypaninou se zhutněním</t>
  </si>
  <si>
    <t>-50895029</t>
  </si>
  <si>
    <t xml:space="preserve">Zásyp sypaninou z jakékoliv horniny  s uložením výkopku ve vrstvách se zhutněním jam, šachet, rýh nebo kolem objektů v těchto vykopávkách</t>
  </si>
  <si>
    <t>Poznámka k položce:_x000d_
zásyp propustků a výplň drenážních rýh, kabelů..</t>
  </si>
  <si>
    <t>58</t>
  </si>
  <si>
    <t>174201101</t>
  </si>
  <si>
    <t>Zásyp jam, šachet rýh nebo kolem objektů sypaninou bez zhutnění</t>
  </si>
  <si>
    <t>-49132702</t>
  </si>
  <si>
    <t xml:space="preserve">Zásyp sypaninou z jakékoliv horniny  s uložením výkopku ve vrstvách bez zhutnění jam, šachet, rýh nebo kolem objektů v těchto vykopávkách</t>
  </si>
  <si>
    <t>Poznámka k položce:_x000d_
zásyp plynovodu</t>
  </si>
  <si>
    <t>59</t>
  </si>
  <si>
    <t>M</t>
  </si>
  <si>
    <t>58337344</t>
  </si>
  <si>
    <t>štěrkopísek frakce 0/32</t>
  </si>
  <si>
    <t>-1464386624</t>
  </si>
  <si>
    <t>Poznámka k položce:_x000d_
materiál zásypu plynovodu</t>
  </si>
  <si>
    <t>14</t>
  </si>
  <si>
    <t>181411123</t>
  </si>
  <si>
    <t>Založení lučního trávníku výsevem plochy do 1000 m2 ve svahu do 1:1</t>
  </si>
  <si>
    <t>m2</t>
  </si>
  <si>
    <t>2018165452</t>
  </si>
  <si>
    <t>Založení trávníku na půdě předem připravené plochy do 1000 m2 výsevem včetně utažení lučního na svahu přes 1:2 do 1:1</t>
  </si>
  <si>
    <t>00572470</t>
  </si>
  <si>
    <t>osivo směs travní univerzál</t>
  </si>
  <si>
    <t>kg</t>
  </si>
  <si>
    <t>59284099</t>
  </si>
  <si>
    <t>VV</t>
  </si>
  <si>
    <t>6858*0,015 'Přepočtené koeficientem množství</t>
  </si>
  <si>
    <t>16</t>
  </si>
  <si>
    <t>181951102</t>
  </si>
  <si>
    <t>Úprava pláně v hornině tř. 1 až 4 se zhutněním</t>
  </si>
  <si>
    <t>1732210183</t>
  </si>
  <si>
    <t xml:space="preserve">Úprava pláně vyrovnáním výškových rozdílů  v hornině tř. 1 až 4 se zhutněním</t>
  </si>
  <si>
    <t>17</t>
  </si>
  <si>
    <t>182301132</t>
  </si>
  <si>
    <t>Rozprostření ornice pl přes 500 m2 ve svahu přes 1:5 tl vrstvy do 150 mm</t>
  </si>
  <si>
    <t>-1816459228</t>
  </si>
  <si>
    <t>Rozprostření a urovnání ornice ve svahu sklonu přes 1:5 při souvislé ploše přes 500 m2, tl. vrstvy přes 100 do 150 mm</t>
  </si>
  <si>
    <t>18</t>
  </si>
  <si>
    <t>185804312</t>
  </si>
  <si>
    <t>Zalití rostlin vodou plocha přes 20 m2</t>
  </si>
  <si>
    <t>-1366549378</t>
  </si>
  <si>
    <t>Zalití rostlin vodou plochy záhonů jednotlivě přes 20 m2</t>
  </si>
  <si>
    <t>19</t>
  </si>
  <si>
    <t>185851121</t>
  </si>
  <si>
    <t>Dovoz vody pro zálivku rostlin za vzdálenost do 1000 m</t>
  </si>
  <si>
    <t>1571480981</t>
  </si>
  <si>
    <t xml:space="preserve">Dovoz vody pro zálivku rostlin  na vzdálenost do 1000 m</t>
  </si>
  <si>
    <t>20</t>
  </si>
  <si>
    <t>185851129</t>
  </si>
  <si>
    <t>Příplatek k dovozu vody pro zálivku rostlin do 1000 m ZKD 1000 m</t>
  </si>
  <si>
    <t>1310880720</t>
  </si>
  <si>
    <t xml:space="preserve">Dovoz vody pro zálivku rostlin  Příplatek k ceně za každých dalších i započatých 1000 m</t>
  </si>
  <si>
    <t>Zakládání</t>
  </si>
  <si>
    <t>273351122</t>
  </si>
  <si>
    <t>Odstranění bednění základových desek</t>
  </si>
  <si>
    <t>805791531</t>
  </si>
  <si>
    <t>Bednění základů desek odstranění</t>
  </si>
  <si>
    <t>22</t>
  </si>
  <si>
    <t>273362021</t>
  </si>
  <si>
    <t>Výztuž základových desek svařovanými sítěmi Kari</t>
  </si>
  <si>
    <t>-1004641741</t>
  </si>
  <si>
    <t>Výztuž základů desek ze svařovaných sítí z drátů typu KARI</t>
  </si>
  <si>
    <t>23</t>
  </si>
  <si>
    <t>274322511</t>
  </si>
  <si>
    <t>Základové pasy ze ŽB se zvýšenými nároky na prostředí tř. C 25/30</t>
  </si>
  <si>
    <t>625819436</t>
  </si>
  <si>
    <t>Základy z betonu železového (bez výztuže) pasy z betonu se zvýšenými nároky na prostředí tř. C 25/30</t>
  </si>
  <si>
    <t>24</t>
  </si>
  <si>
    <t>274351111</t>
  </si>
  <si>
    <t>Bednění základových pasů tradiční oboustranné</t>
  </si>
  <si>
    <t>50836499</t>
  </si>
  <si>
    <t>Bednění základových konstrukcí pasů tradiční oboustranné</t>
  </si>
  <si>
    <t>25</t>
  </si>
  <si>
    <t>274362021</t>
  </si>
  <si>
    <t>Výztuž základových pásů svařovanými sítěmi Kari</t>
  </si>
  <si>
    <t>-683696702</t>
  </si>
  <si>
    <t>Výztuž základů pasů ze svařovaných sítí z drátů typu KARI</t>
  </si>
  <si>
    <t>Svislé a kompletní konstrukce</t>
  </si>
  <si>
    <t>26</t>
  </si>
  <si>
    <t>327361040</t>
  </si>
  <si>
    <t>Výztuž opěrných zdí a valů ze svařovaných sítí</t>
  </si>
  <si>
    <t>-1681713112</t>
  </si>
  <si>
    <t xml:space="preserve">Výztuž opěrných zdí a valů  ze sítí svařovaných</t>
  </si>
  <si>
    <t>Vodorovné konstrukce</t>
  </si>
  <si>
    <t>27</t>
  </si>
  <si>
    <t>451319777</t>
  </si>
  <si>
    <t>Příplatek ZKD 10 mm tl přes 100 mm u podkladu nebo lože pod dlažbu z betonu</t>
  </si>
  <si>
    <t>-1991417481</t>
  </si>
  <si>
    <t xml:space="preserve">Podklad nebo lože pod dlažbu (přídlažbu)  Příplatek k cenám za každých dalších i započatých 10 mm tloušťky podkladu nebo lože přes 100 mm z betonu prostého</t>
  </si>
  <si>
    <t>60</t>
  </si>
  <si>
    <t>452312131</t>
  </si>
  <si>
    <t>Sedlové lože z betonu prostého tř. C 12/15 otevřený výkop</t>
  </si>
  <si>
    <t>1192068959</t>
  </si>
  <si>
    <t>Podkladní a zajišťovací konstrukce z betonu prostého v otevřeném výkopu sedlové lože pod potrubí z betonu tř. C 12/15</t>
  </si>
  <si>
    <t>Poznámka k položce:_x000d_
obetonování plynovodu</t>
  </si>
  <si>
    <t>28</t>
  </si>
  <si>
    <t>452318510</t>
  </si>
  <si>
    <t>Zajišťovací práh z betonu prostého se zvýšenými nároky na prostředí</t>
  </si>
  <si>
    <t>301903761</t>
  </si>
  <si>
    <t>Zajišťovací práh z betonu prostého se zvýšenými nároky na prostředí na dně a ve svahu melioračních kanálů s patkami nebo bez patek</t>
  </si>
  <si>
    <t>61</t>
  </si>
  <si>
    <t>452351101</t>
  </si>
  <si>
    <t>Bednění podkladních desek nebo bloků nebo sedlového lože otevřený výkop</t>
  </si>
  <si>
    <t>-545958111</t>
  </si>
  <si>
    <t>Bednění podkladních a zajišťovacích konstrukcí v otevřeném výkopu desek nebo sedlových loží pod potrubí, stoky a drobné objekty</t>
  </si>
  <si>
    <t>29</t>
  </si>
  <si>
    <t>457971111</t>
  </si>
  <si>
    <t>Zřízení vrstvy z geotextilie o sklonu do 10° š do 3 m</t>
  </si>
  <si>
    <t>-493640281</t>
  </si>
  <si>
    <t xml:space="preserve">Zřízení vrstvy z geotextilie s přesahem  bez připevnění k podkladu, s potřebným dočasným zatěžováním včetně zakotvení okraje o sklonu do 10°, šířky geotextilie do 3 m</t>
  </si>
  <si>
    <t>30</t>
  </si>
  <si>
    <t>69311101</t>
  </si>
  <si>
    <t>geotextilie netkaná separační, filtrační, ochranná s převahou recyklovaných PES vláken 300g/m3</t>
  </si>
  <si>
    <t>-569469307</t>
  </si>
  <si>
    <t>Poznámka k položce:_x000d_
geotextilie pro drenáž</t>
  </si>
  <si>
    <t>Komunikace</t>
  </si>
  <si>
    <t>31</t>
  </si>
  <si>
    <t>561081121</t>
  </si>
  <si>
    <t>Zřízení podkladu ze zeminy upravené vápnem, cementem, směsnými pojivy tl 500 mm plochy do 5000 m2</t>
  </si>
  <si>
    <t>-683980427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</si>
  <si>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</si>
  <si>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32</t>
  </si>
  <si>
    <t>58530159</t>
  </si>
  <si>
    <t>vápno nehašené vzdušné CL 90 jemně mleté</t>
  </si>
  <si>
    <t>-636889520</t>
  </si>
  <si>
    <t>33</t>
  </si>
  <si>
    <t>564851111</t>
  </si>
  <si>
    <t>Podklad ze štěrkodrtě ŠD tl 150 mm</t>
  </si>
  <si>
    <t>-543412030</t>
  </si>
  <si>
    <t xml:space="preserve">Podklad ze štěrkodrti ŠD  s rozprostřením a zhutněním, po zhutnění tl. 150 mm</t>
  </si>
  <si>
    <t>34</t>
  </si>
  <si>
    <t>564851111-1</t>
  </si>
  <si>
    <t>Podklad ze štěrkodrtě ŠD tl 150 mm 0-63</t>
  </si>
  <si>
    <t>-1092368326</t>
  </si>
  <si>
    <t>35</t>
  </si>
  <si>
    <t>569751111</t>
  </si>
  <si>
    <t>Zpevnění krajnic kamenivem drceným tl 150 mm</t>
  </si>
  <si>
    <t>-134326604</t>
  </si>
  <si>
    <t xml:space="preserve">Zpevnění krajnic nebo komunikací pro pěší  s rozprostřením a zhutněním, po zhutnění kamenivem drceným tl. 150 mm</t>
  </si>
  <si>
    <t>36</t>
  </si>
  <si>
    <t>58343959</t>
  </si>
  <si>
    <t>kamenivo drcené hrubé frakce 32/63</t>
  </si>
  <si>
    <t>186416622</t>
  </si>
  <si>
    <t>37</t>
  </si>
  <si>
    <t>58337303</t>
  </si>
  <si>
    <t>štěrkopísek frakce 0/8</t>
  </si>
  <si>
    <t>-51224614</t>
  </si>
  <si>
    <t>67</t>
  </si>
  <si>
    <t>573111111-1</t>
  </si>
  <si>
    <t>Postřik živičný infiltrační bez posypu z asfaltu množství 0,60 kg/m2</t>
  </si>
  <si>
    <t>-393939878</t>
  </si>
  <si>
    <t>Postřik infiltrační PI z asfaltu silničního bez posypu kamenivem, v množství 0,60 kg/m2</t>
  </si>
  <si>
    <t>68</t>
  </si>
  <si>
    <t>573211107-1</t>
  </si>
  <si>
    <t>Postřik živičný spojovací z asfaltu v množství 0,25 kg/m2</t>
  </si>
  <si>
    <t>989141457</t>
  </si>
  <si>
    <t>Postřik spojovací PS bez posypu kamenivem z asfaltu silničního, v množství 0,25 kg/m2</t>
  </si>
  <si>
    <t>39</t>
  </si>
  <si>
    <t>577134111</t>
  </si>
  <si>
    <t>Asfaltový beton vrstva obrusná ACO 11 (ABS) tř. I tl 40 mm š do 3 m z nemodifikovaného asfaltu</t>
  </si>
  <si>
    <t>-679645304</t>
  </si>
  <si>
    <t xml:space="preserve">Asfaltový beton vrstva obrusná ACO 11 (ABS)  s rozprostřením a se zhutněním z nemodifikovaného asfaltu v pruhu šířky do 3 m tř. I, po zhutnění tl. 40 mm</t>
  </si>
  <si>
    <t>40</t>
  </si>
  <si>
    <t>565155121</t>
  </si>
  <si>
    <t>Asfaltový beton vrstva podkladní ACP 16 (obalované kamenivo OKS) tl 70 mm š přes 3 m</t>
  </si>
  <si>
    <t>-8950967</t>
  </si>
  <si>
    <t xml:space="preserve">Asfaltový beton vrstva podkladní ACP 16 (obalované kamenivo střednězrnné - OKS)  s rozprostřením a zhutněním v pruhu šířky přes 3 m, po zhutnění tl. 70 mm</t>
  </si>
  <si>
    <t>41</t>
  </si>
  <si>
    <t>584121111-1</t>
  </si>
  <si>
    <t>Osazení silničních dílců z ŽB do lože z kameniva těženého tl 40 mm plochy do 200 m2</t>
  </si>
  <si>
    <t>1016497532</t>
  </si>
  <si>
    <t xml:space="preserve">Osazení silničních dílců ze železového betonu  s podkladem z kameniva těženého do tl. 40 mm jakéhokoliv druhu a velikosti, na plochu jednotlivě přes 50 do 200 m2</t>
  </si>
  <si>
    <t>Poznámka k položce:_x000d_
materiál, osazení</t>
  </si>
  <si>
    <t>42</t>
  </si>
  <si>
    <t>594511111</t>
  </si>
  <si>
    <t>Dlažba z lomového kamene s provedením lože z betonu</t>
  </si>
  <si>
    <t>1685443823</t>
  </si>
  <si>
    <t xml:space="preserve">Dlažba nebo přídlažba z lomového kamene lomařsky upraveného rigolového  v ploše vodorovné nebo ve sklonu tl. do 250 mm, bez vyplnění spár, s provedením lože tl. 50 mm z betonu</t>
  </si>
  <si>
    <t>43</t>
  </si>
  <si>
    <t>599632111</t>
  </si>
  <si>
    <t>Vyplnění spár dlažby z lomového kamene MC se zatřením</t>
  </si>
  <si>
    <t>1158901331</t>
  </si>
  <si>
    <t xml:space="preserve">Vyplnění spár dlažby (přídlažby) z lomového kamene  v jakémkoliv sklonu plochy a jakékoliv tloušťky cementovou maltou se zatřením</t>
  </si>
  <si>
    <t>Trubní vedení</t>
  </si>
  <si>
    <t>44</t>
  </si>
  <si>
    <t>871228111</t>
  </si>
  <si>
    <t>Kladení drenážního potrubí z tvrdého PVC průměru do 150 mm</t>
  </si>
  <si>
    <t>m</t>
  </si>
  <si>
    <t>807977126</t>
  </si>
  <si>
    <t xml:space="preserve">Kladení drenážního potrubí z plastických hmot  do připravené rýhy z tvrdého PVC, průměru přes 90 do 150 mm</t>
  </si>
  <si>
    <t>45</t>
  </si>
  <si>
    <t>PPL.DXZ160</t>
  </si>
  <si>
    <t>Trubka drenážní Pipelife FLEXIBILNÍ DN150 PVC</t>
  </si>
  <si>
    <t>368993293</t>
  </si>
  <si>
    <t>Ostatní konstrukce a práce, bourání</t>
  </si>
  <si>
    <t>46</t>
  </si>
  <si>
    <t>914111111</t>
  </si>
  <si>
    <t>Montáž svislé dopravní značky do velikosti 1 m2 objímkami na sloupek nebo konzolu</t>
  </si>
  <si>
    <t>-2040437934</t>
  </si>
  <si>
    <t xml:space="preserve">Montáž svislé dopravní značky základní  velikosti do 1 m2 objímkami na sloupky nebo konzoly</t>
  </si>
  <si>
    <t>47</t>
  </si>
  <si>
    <t>40444045</t>
  </si>
  <si>
    <t>značka dopravní svislá FeZn NK 700mm (A32a)</t>
  </si>
  <si>
    <t>1786031877</t>
  </si>
  <si>
    <t>48</t>
  </si>
  <si>
    <t>914511111</t>
  </si>
  <si>
    <t>Montáž sloupku dopravních značek délky do 3,5 m s betonovým základem</t>
  </si>
  <si>
    <t>133640827</t>
  </si>
  <si>
    <t xml:space="preserve">Montáž sloupku dopravních značek  délky do 3,5 m do betonového základu</t>
  </si>
  <si>
    <t>49</t>
  </si>
  <si>
    <t>40445225</t>
  </si>
  <si>
    <t>sloupek pro dopravní značku Zn D 60mm v 3,5m</t>
  </si>
  <si>
    <t>315978380</t>
  </si>
  <si>
    <t>50</t>
  </si>
  <si>
    <t>919411121</t>
  </si>
  <si>
    <t>Čelo propustku z betonu prostého pro propustek z trub DN 600 až 800</t>
  </si>
  <si>
    <t>-40116398</t>
  </si>
  <si>
    <t xml:space="preserve">Čelo propustku  včetně římsy z betonu prostého bez zvláštních nároků na prostředí, pro propustek z trub DN 600 až 800 mm</t>
  </si>
  <si>
    <t>51</t>
  </si>
  <si>
    <t>919521015</t>
  </si>
  <si>
    <t>Zřízení propustků z trub betonových DN 600</t>
  </si>
  <si>
    <t>480393918</t>
  </si>
  <si>
    <t xml:space="preserve">Zřízení propustků a hospodářských přejezdů z trub  betonových a železobetonových do DN 600</t>
  </si>
  <si>
    <t>52</t>
  </si>
  <si>
    <t>59222012</t>
  </si>
  <si>
    <t>trouba železobetonová hrdlová přímá s integrovaným spojem 60X250 cm</t>
  </si>
  <si>
    <t>-1131319460</t>
  </si>
  <si>
    <t>53</t>
  </si>
  <si>
    <t>919535555</t>
  </si>
  <si>
    <t>Obetonování trubního propustku betonem prostým tř. C 12/15</t>
  </si>
  <si>
    <t>-1743346121</t>
  </si>
  <si>
    <t xml:space="preserve">Obetonování trubního propustku  betonem prostým bez zvýšených nároků na prostředí tř. C 12/15</t>
  </si>
  <si>
    <t>Poznámka k položce:_x000d_
obetonování vyústění drenáže</t>
  </si>
  <si>
    <t>54</t>
  </si>
  <si>
    <t>919535555-1</t>
  </si>
  <si>
    <t>-844974728</t>
  </si>
  <si>
    <t>Poznámka k položce:_x000d_
obetonování propustku</t>
  </si>
  <si>
    <t>65</t>
  </si>
  <si>
    <t>935111211</t>
  </si>
  <si>
    <t>Osazení příkopového žlabu do štěrkopísku tl 100 mm z betonových tvárnic š 800 mm</t>
  </si>
  <si>
    <t>1574720672</t>
  </si>
  <si>
    <t>Osazení betonového příkopového žlabu s vyplněním a zatřením spár cementovou maltou s ložem tl. 100 mm z kameniva těženého nebo štěrkopísku z betonových příkopových tvárnic šířky přes 500 do 800 mm</t>
  </si>
  <si>
    <t>66</t>
  </si>
  <si>
    <t>59227035</t>
  </si>
  <si>
    <t>žlab odvodňovací betonový 510x 650x157mm</t>
  </si>
  <si>
    <t>-594875317</t>
  </si>
  <si>
    <t>62</t>
  </si>
  <si>
    <t>R4</t>
  </si>
  <si>
    <t>Uložení kabelového vedení do chráničky</t>
  </si>
  <si>
    <t>-334010245</t>
  </si>
  <si>
    <t xml:space="preserve">Uložení vedení do chráničky, včetně  půlené chráničky</t>
  </si>
  <si>
    <t>55</t>
  </si>
  <si>
    <t>R5</t>
  </si>
  <si>
    <t>Sonda pro vyhledání IS</t>
  </si>
  <si>
    <t>ks</t>
  </si>
  <si>
    <t>1370651164</t>
  </si>
  <si>
    <t>Sonda pro vyhledání IS, výkop, zához</t>
  </si>
  <si>
    <t>Poznámka k položce:_x000d_
sondy pro vyhledání vodovodu</t>
  </si>
  <si>
    <t>998</t>
  </si>
  <si>
    <t>Přesun hmot</t>
  </si>
  <si>
    <t>56</t>
  </si>
  <si>
    <t>998225111</t>
  </si>
  <si>
    <t>Přesun hmot pro pozemní komunikace s krytem z kamene, monolitickým betonovým nebo živičným</t>
  </si>
  <si>
    <t>-369139954</t>
  </si>
  <si>
    <t xml:space="preserve">Přesun hmot pro komunikace s krytem z kameniva, monolitickým betonovým nebo živičným  dopravní vzdálenost do 200 m jakékoliv délky objektu</t>
  </si>
  <si>
    <t>Práce a dodávky M</t>
  </si>
  <si>
    <t>23-M</t>
  </si>
  <si>
    <t>Montáže potrubí</t>
  </si>
  <si>
    <t>57</t>
  </si>
  <si>
    <t>230200093R</t>
  </si>
  <si>
    <t>Montáž chrániček plynovodu DN1200 mm tl stěny 24 mm</t>
  </si>
  <si>
    <t>64</t>
  </si>
  <si>
    <t>-1767403166</t>
  </si>
  <si>
    <t xml:space="preserve">Montáž chrániček  celých Ø 1220, tl. stěny 16 mm</t>
  </si>
  <si>
    <t>Poznámka k položce:_x000d_
včetně materiálu a osazení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</si>
</sst>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ht="36.96" customHeight="1">
      <c r="AR2" s="14" t="s">
        <v>5</v>
      </c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ht="12" customHeight="1">
      <c r="B5" s="18"/>
      <c r="D5" s="22" t="s">
        <v>13</v>
      </c>
      <c r="K5" s="23" t="s">
        <v>14</v>
      </c>
      <c r="AR5" s="18"/>
      <c r="BE5" s="24" t="s">
        <v>15</v>
      </c>
      <c r="BS5" s="15" t="s">
        <v>6</v>
      </c>
    </row>
    <row r="6" ht="36.96" customHeight="1">
      <c r="B6" s="18"/>
      <c r="D6" s="25" t="s">
        <v>16</v>
      </c>
      <c r="K6" s="26" t="s">
        <v>17</v>
      </c>
      <c r="AR6" s="18"/>
      <c r="BE6" s="27"/>
      <c r="BS6" s="15" t="s">
        <v>6</v>
      </c>
    </row>
    <row r="7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ht="14.4" customHeight="1">
      <c r="B9" s="18"/>
      <c r="AR9" s="18"/>
      <c r="BE9" s="27"/>
      <c r="BS9" s="15" t="s">
        <v>6</v>
      </c>
    </row>
    <row r="10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ht="6.96" customHeight="1">
      <c r="B12" s="18"/>
      <c r="AR12" s="18"/>
      <c r="BE12" s="27"/>
      <c r="BS12" s="15" t="s">
        <v>6</v>
      </c>
    </row>
    <row r="13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ht="6.96" customHeight="1">
      <c r="B15" s="18"/>
      <c r="AR15" s="18"/>
      <c r="BE15" s="27"/>
      <c r="BS15" s="15" t="s">
        <v>3</v>
      </c>
    </row>
    <row r="16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ht="6.96" customHeight="1">
      <c r="B18" s="18"/>
      <c r="AR18" s="18"/>
      <c r="BE18" s="27"/>
      <c r="BS18" s="15" t="s">
        <v>6</v>
      </c>
    </row>
    <row r="19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ht="6.96" customHeight="1">
      <c r="B21" s="18"/>
      <c r="AR21" s="18"/>
      <c r="BE21" s="27"/>
    </row>
    <row r="22" ht="12" customHeight="1">
      <c r="B22" s="18"/>
      <c r="D22" s="28" t="s">
        <v>32</v>
      </c>
      <c r="AR22" s="18"/>
      <c r="BE22" s="27"/>
    </row>
    <row r="23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ht="6.96" customHeight="1">
      <c r="B24" s="18"/>
      <c r="AR24" s="18"/>
      <c r="BE24" s="27"/>
    </row>
    <row r="25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1" customFormat="1" ht="25.92" customHeight="1">
      <c r="B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R26" s="34"/>
      <c r="BE26" s="27"/>
    </row>
    <row r="27" s="1" customFormat="1" ht="6.96" customHeight="1">
      <c r="B27" s="34"/>
      <c r="AR27" s="34"/>
      <c r="BE27" s="27"/>
    </row>
    <row r="28" s="1" customFormat="1">
      <c r="B28" s="34"/>
      <c r="L28" s="38" t="s">
        <v>34</v>
      </c>
      <c r="M28" s="38"/>
      <c r="N28" s="38"/>
      <c r="O28" s="38"/>
      <c r="P28" s="38"/>
      <c r="W28" s="38" t="s">
        <v>35</v>
      </c>
      <c r="X28" s="38"/>
      <c r="Y28" s="38"/>
      <c r="Z28" s="38"/>
      <c r="AA28" s="38"/>
      <c r="AB28" s="38"/>
      <c r="AC28" s="38"/>
      <c r="AD28" s="38"/>
      <c r="AE28" s="38"/>
      <c r="AK28" s="38" t="s">
        <v>36</v>
      </c>
      <c r="AL28" s="38"/>
      <c r="AM28" s="38"/>
      <c r="AN28" s="38"/>
      <c r="AO28" s="38"/>
      <c r="AR28" s="34"/>
      <c r="BE28" s="27"/>
    </row>
    <row r="29" s="2" customFormat="1" ht="14.4" customHeight="1">
      <c r="B29" s="39"/>
      <c r="D29" s="28" t="s">
        <v>37</v>
      </c>
      <c r="F29" s="28" t="s">
        <v>38</v>
      </c>
      <c r="L29" s="40">
        <v>0.20999999999999999</v>
      </c>
      <c r="M29" s="2"/>
      <c r="N29" s="2"/>
      <c r="O29" s="2"/>
      <c r="P29" s="2"/>
      <c r="W29" s="41">
        <f>ROUND(AZ94, 2)</f>
        <v>0</v>
      </c>
      <c r="X29" s="2"/>
      <c r="Y29" s="2"/>
      <c r="Z29" s="2"/>
      <c r="AA29" s="2"/>
      <c r="AB29" s="2"/>
      <c r="AC29" s="2"/>
      <c r="AD29" s="2"/>
      <c r="AE29" s="2"/>
      <c r="AK29" s="41">
        <f>ROUND(AV94, 2)</f>
        <v>0</v>
      </c>
      <c r="AL29" s="2"/>
      <c r="AM29" s="2"/>
      <c r="AN29" s="2"/>
      <c r="AO29" s="2"/>
      <c r="AR29" s="39"/>
      <c r="BE29" s="42"/>
    </row>
    <row r="30" s="2" customFormat="1" ht="14.4" customHeight="1">
      <c r="B30" s="39"/>
      <c r="F30" s="28" t="s">
        <v>39</v>
      </c>
      <c r="L30" s="40">
        <v>0.14999999999999999</v>
      </c>
      <c r="M30" s="2"/>
      <c r="N30" s="2"/>
      <c r="O30" s="2"/>
      <c r="P30" s="2"/>
      <c r="W30" s="41">
        <f>ROUND(BA94, 2)</f>
        <v>0</v>
      </c>
      <c r="X30" s="2"/>
      <c r="Y30" s="2"/>
      <c r="Z30" s="2"/>
      <c r="AA30" s="2"/>
      <c r="AB30" s="2"/>
      <c r="AC30" s="2"/>
      <c r="AD30" s="2"/>
      <c r="AE30" s="2"/>
      <c r="AK30" s="41">
        <f>ROUND(AW94, 2)</f>
        <v>0</v>
      </c>
      <c r="AL30" s="2"/>
      <c r="AM30" s="2"/>
      <c r="AN30" s="2"/>
      <c r="AO30" s="2"/>
      <c r="AR30" s="39"/>
      <c r="BE30" s="42"/>
    </row>
    <row r="31" hidden="1" s="2" customFormat="1" ht="14.4" customHeight="1">
      <c r="B31" s="39"/>
      <c r="F31" s="28" t="s">
        <v>40</v>
      </c>
      <c r="L31" s="40">
        <v>0.20999999999999999</v>
      </c>
      <c r="M31" s="2"/>
      <c r="N31" s="2"/>
      <c r="O31" s="2"/>
      <c r="P31" s="2"/>
      <c r="W31" s="41">
        <f>ROUND(BB94, 2)</f>
        <v>0</v>
      </c>
      <c r="X31" s="2"/>
      <c r="Y31" s="2"/>
      <c r="Z31" s="2"/>
      <c r="AA31" s="2"/>
      <c r="AB31" s="2"/>
      <c r="AC31" s="2"/>
      <c r="AD31" s="2"/>
      <c r="AE31" s="2"/>
      <c r="AK31" s="41">
        <v>0</v>
      </c>
      <c r="AL31" s="2"/>
      <c r="AM31" s="2"/>
      <c r="AN31" s="2"/>
      <c r="AO31" s="2"/>
      <c r="AR31" s="39"/>
      <c r="BE31" s="42"/>
    </row>
    <row r="32" hidden="1" s="2" customFormat="1" ht="14.4" customHeight="1">
      <c r="B32" s="39"/>
      <c r="F32" s="28" t="s">
        <v>41</v>
      </c>
      <c r="L32" s="40">
        <v>0.14999999999999999</v>
      </c>
      <c r="M32" s="2"/>
      <c r="N32" s="2"/>
      <c r="O32" s="2"/>
      <c r="P32" s="2"/>
      <c r="W32" s="41">
        <f>ROUND(BC94, 2)</f>
        <v>0</v>
      </c>
      <c r="X32" s="2"/>
      <c r="Y32" s="2"/>
      <c r="Z32" s="2"/>
      <c r="AA32" s="2"/>
      <c r="AB32" s="2"/>
      <c r="AC32" s="2"/>
      <c r="AD32" s="2"/>
      <c r="AE32" s="2"/>
      <c r="AK32" s="41">
        <v>0</v>
      </c>
      <c r="AL32" s="2"/>
      <c r="AM32" s="2"/>
      <c r="AN32" s="2"/>
      <c r="AO32" s="2"/>
      <c r="AR32" s="39"/>
      <c r="BE32" s="42"/>
    </row>
    <row r="33" hidden="1" s="2" customFormat="1" ht="14.4" customHeight="1">
      <c r="B33" s="39"/>
      <c r="F33" s="28" t="s">
        <v>42</v>
      </c>
      <c r="L33" s="40">
        <v>0</v>
      </c>
      <c r="M33" s="2"/>
      <c r="N33" s="2"/>
      <c r="O33" s="2"/>
      <c r="P33" s="2"/>
      <c r="W33" s="41">
        <f>ROUND(BD94, 2)</f>
        <v>0</v>
      </c>
      <c r="X33" s="2"/>
      <c r="Y33" s="2"/>
      <c r="Z33" s="2"/>
      <c r="AA33" s="2"/>
      <c r="AB33" s="2"/>
      <c r="AC33" s="2"/>
      <c r="AD33" s="2"/>
      <c r="AE33" s="2"/>
      <c r="AK33" s="41">
        <v>0</v>
      </c>
      <c r="AL33" s="2"/>
      <c r="AM33" s="2"/>
      <c r="AN33" s="2"/>
      <c r="AO33" s="2"/>
      <c r="AR33" s="39"/>
      <c r="BE33" s="42"/>
    </row>
    <row r="34" s="1" customFormat="1" ht="6.96" customHeight="1">
      <c r="B34" s="34"/>
      <c r="AR34" s="34"/>
      <c r="BE34" s="27"/>
    </row>
    <row r="35" s="1" customFormat="1" ht="25.92" customHeight="1">
      <c r="B35" s="34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47" t="s">
        <v>45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0</v>
      </c>
      <c r="AL35" s="45"/>
      <c r="AM35" s="45"/>
      <c r="AN35" s="45"/>
      <c r="AO35" s="49"/>
      <c r="AP35" s="43"/>
      <c r="AQ35" s="43"/>
      <c r="AR35" s="34"/>
    </row>
    <row r="36" s="1" customFormat="1" ht="6.96" customHeight="1">
      <c r="B36" s="34"/>
      <c r="AR36" s="34"/>
    </row>
    <row r="37" s="1" customFormat="1" ht="14.4" customHeight="1">
      <c r="B37" s="34"/>
      <c r="AR37" s="34"/>
    </row>
    <row r="38" ht="14.4" customHeight="1">
      <c r="B38" s="18"/>
      <c r="AR38" s="18"/>
    </row>
    <row r="39" ht="14.4" customHeight="1">
      <c r="B39" s="18"/>
      <c r="AR39" s="18"/>
    </row>
    <row r="40" ht="14.4" customHeight="1">
      <c r="B40" s="18"/>
      <c r="AR40" s="18"/>
    </row>
    <row r="41" ht="14.4" customHeight="1">
      <c r="B41" s="18"/>
      <c r="AR41" s="18"/>
    </row>
    <row r="42" ht="14.4" customHeight="1">
      <c r="B42" s="18"/>
      <c r="AR42" s="18"/>
    </row>
    <row r="43" ht="14.4" customHeight="1">
      <c r="B43" s="18"/>
      <c r="AR43" s="18"/>
    </row>
    <row r="44" ht="14.4" customHeight="1">
      <c r="B44" s="18"/>
      <c r="AR44" s="18"/>
    </row>
    <row r="45" ht="14.4" customHeight="1">
      <c r="B45" s="18"/>
      <c r="AR45" s="18"/>
    </row>
    <row r="46" ht="14.4" customHeight="1">
      <c r="B46" s="18"/>
      <c r="AR46" s="18"/>
    </row>
    <row r="47" ht="14.4" customHeight="1">
      <c r="B47" s="18"/>
      <c r="AR47" s="18"/>
    </row>
    <row r="48" ht="14.4" customHeight="1">
      <c r="B48" s="18"/>
      <c r="AR48" s="18"/>
    </row>
    <row r="49" s="1" customFormat="1" ht="14.4" customHeight="1">
      <c r="B49" s="34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R49" s="3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1" customFormat="1">
      <c r="B60" s="34"/>
      <c r="D60" s="52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2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2" t="s">
        <v>48</v>
      </c>
      <c r="AI60" s="36"/>
      <c r="AJ60" s="36"/>
      <c r="AK60" s="36"/>
      <c r="AL60" s="36"/>
      <c r="AM60" s="52" t="s">
        <v>49</v>
      </c>
      <c r="AN60" s="36"/>
      <c r="AO60" s="36"/>
      <c r="AR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1" customFormat="1">
      <c r="B64" s="34"/>
      <c r="D64" s="50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0" t="s">
        <v>51</v>
      </c>
      <c r="AI64" s="51"/>
      <c r="AJ64" s="51"/>
      <c r="AK64" s="51"/>
      <c r="AL64" s="51"/>
      <c r="AM64" s="51"/>
      <c r="AN64" s="51"/>
      <c r="AO64" s="51"/>
      <c r="AR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1" customFormat="1">
      <c r="B75" s="34"/>
      <c r="D75" s="52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2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2" t="s">
        <v>48</v>
      </c>
      <c r="AI75" s="36"/>
      <c r="AJ75" s="36"/>
      <c r="AK75" s="36"/>
      <c r="AL75" s="36"/>
      <c r="AM75" s="52" t="s">
        <v>49</v>
      </c>
      <c r="AN75" s="36"/>
      <c r="AO75" s="36"/>
      <c r="AR75" s="34"/>
    </row>
    <row r="76" s="1" customFormat="1">
      <c r="B76" s="34"/>
      <c r="AR76" s="34"/>
    </row>
    <row r="77" s="1" customFormat="1" ht="6.96" customHeight="1"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4"/>
    </row>
    <row r="81" s="1" customFormat="1" ht="6.96" customHeight="1"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4"/>
    </row>
    <row r="82" s="1" customFormat="1" ht="24.96" customHeight="1">
      <c r="B82" s="34"/>
      <c r="C82" s="19" t="s">
        <v>52</v>
      </c>
      <c r="AR82" s="34"/>
    </row>
    <row r="83" s="1" customFormat="1" ht="6.96" customHeight="1">
      <c r="B83" s="34"/>
      <c r="AR83" s="34"/>
    </row>
    <row r="84" s="3" customFormat="1" ht="12" customHeight="1">
      <c r="B84" s="57"/>
      <c r="C84" s="28" t="s">
        <v>13</v>
      </c>
      <c r="L84" s="3" t="str">
        <f>K5</f>
        <v>458/19-01R</v>
      </c>
      <c r="AR84" s="57"/>
    </row>
    <row r="85" s="4" customFormat="1" ht="36.96" customHeight="1">
      <c r="B85" s="58"/>
      <c r="C85" s="59" t="s">
        <v>16</v>
      </c>
      <c r="L85" s="60" t="str">
        <f>K6</f>
        <v xml:space="preserve">Výstavba a rekonstrukce polní cesty HC6,  k.ú. Kolešovice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R85" s="58"/>
    </row>
    <row r="86" s="1" customFormat="1" ht="6.96" customHeight="1">
      <c r="B86" s="34"/>
      <c r="AR86" s="34"/>
    </row>
    <row r="87" s="1" customFormat="1" ht="12" customHeight="1">
      <c r="B87" s="34"/>
      <c r="C87" s="28" t="s">
        <v>20</v>
      </c>
      <c r="L87" s="61" t="str">
        <f>IF(K8="","",K8)</f>
        <v xml:space="preserve"> </v>
      </c>
      <c r="AI87" s="28" t="s">
        <v>22</v>
      </c>
      <c r="AM87" s="62" t="str">
        <f>IF(AN8= "","",AN8)</f>
        <v>29. 5. 2019</v>
      </c>
      <c r="AN87" s="62"/>
      <c r="AR87" s="34"/>
    </row>
    <row r="88" s="1" customFormat="1" ht="6.96" customHeight="1">
      <c r="B88" s="34"/>
      <c r="AR88" s="34"/>
    </row>
    <row r="89" s="1" customFormat="1" ht="15.15" customHeight="1">
      <c r="B89" s="34"/>
      <c r="C89" s="28" t="s">
        <v>24</v>
      </c>
      <c r="L89" s="3" t="str">
        <f>IF(E11= "","",E11)</f>
        <v xml:space="preserve"> </v>
      </c>
      <c r="AI89" s="28" t="s">
        <v>29</v>
      </c>
      <c r="AM89" s="63" t="str">
        <f>IF(E17="","",E17)</f>
        <v xml:space="preserve"> </v>
      </c>
      <c r="AN89" s="3"/>
      <c r="AO89" s="3"/>
      <c r="AP89" s="3"/>
      <c r="AR89" s="34"/>
      <c r="AS89" s="64" t="s">
        <v>53</v>
      </c>
      <c r="AT89" s="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</row>
    <row r="90" s="1" customFormat="1" ht="15.15" customHeight="1">
      <c r="B90" s="34"/>
      <c r="C90" s="28" t="s">
        <v>27</v>
      </c>
      <c r="L90" s="3" t="str">
        <f>IF(E14= "Vyplň údaj","",E14)</f>
        <v/>
      </c>
      <c r="AI90" s="28" t="s">
        <v>31</v>
      </c>
      <c r="AM90" s="63" t="str">
        <f>IF(E20="","",E20)</f>
        <v xml:space="preserve"> </v>
      </c>
      <c r="AN90" s="3"/>
      <c r="AO90" s="3"/>
      <c r="AP90" s="3"/>
      <c r="AR90" s="34"/>
      <c r="AS90" s="68"/>
      <c r="AT90" s="69"/>
      <c r="AU90" s="70"/>
      <c r="AV90" s="70"/>
      <c r="AW90" s="70"/>
      <c r="AX90" s="70"/>
      <c r="AY90" s="70"/>
      <c r="AZ90" s="70"/>
      <c r="BA90" s="70"/>
      <c r="BB90" s="70"/>
      <c r="BC90" s="70"/>
      <c r="BD90" s="71"/>
    </row>
    <row r="91" s="1" customFormat="1" ht="10.8" customHeight="1">
      <c r="B91" s="34"/>
      <c r="AR91" s="34"/>
      <c r="AS91" s="68"/>
      <c r="AT91" s="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</row>
    <row r="92" s="1" customFormat="1" ht="29.28" customHeight="1">
      <c r="B92" s="34"/>
      <c r="C92" s="72" t="s">
        <v>54</v>
      </c>
      <c r="D92" s="73"/>
      <c r="E92" s="73"/>
      <c r="F92" s="73"/>
      <c r="G92" s="73"/>
      <c r="H92" s="74"/>
      <c r="I92" s="75" t="s">
        <v>55</v>
      </c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6" t="s">
        <v>56</v>
      </c>
      <c r="AH92" s="73"/>
      <c r="AI92" s="73"/>
      <c r="AJ92" s="73"/>
      <c r="AK92" s="73"/>
      <c r="AL92" s="73"/>
      <c r="AM92" s="73"/>
      <c r="AN92" s="75" t="s">
        <v>57</v>
      </c>
      <c r="AO92" s="73"/>
      <c r="AP92" s="77"/>
      <c r="AQ92" s="78" t="s">
        <v>58</v>
      </c>
      <c r="AR92" s="34"/>
      <c r="AS92" s="79" t="s">
        <v>59</v>
      </c>
      <c r="AT92" s="80" t="s">
        <v>60</v>
      </c>
      <c r="AU92" s="80" t="s">
        <v>61</v>
      </c>
      <c r="AV92" s="80" t="s">
        <v>62</v>
      </c>
      <c r="AW92" s="80" t="s">
        <v>63</v>
      </c>
      <c r="AX92" s="80" t="s">
        <v>64</v>
      </c>
      <c r="AY92" s="80" t="s">
        <v>65</v>
      </c>
      <c r="AZ92" s="80" t="s">
        <v>66</v>
      </c>
      <c r="BA92" s="80" t="s">
        <v>67</v>
      </c>
      <c r="BB92" s="80" t="s">
        <v>68</v>
      </c>
      <c r="BC92" s="80" t="s">
        <v>69</v>
      </c>
      <c r="BD92" s="81" t="s">
        <v>70</v>
      </c>
    </row>
    <row r="93" s="1" customFormat="1" ht="10.8" customHeight="1">
      <c r="B93" s="34"/>
      <c r="AR93" s="34"/>
      <c r="AS93" s="82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</row>
    <row r="94" s="5" customFormat="1" ht="32.4" customHeight="1">
      <c r="B94" s="83"/>
      <c r="C94" s="84" t="s">
        <v>71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6">
        <f>ROUND(SUM(AG95:AG96),2)</f>
        <v>0</v>
      </c>
      <c r="AH94" s="86"/>
      <c r="AI94" s="86"/>
      <c r="AJ94" s="86"/>
      <c r="AK94" s="86"/>
      <c r="AL94" s="86"/>
      <c r="AM94" s="86"/>
      <c r="AN94" s="87">
        <f>SUM(AG94,AT94)</f>
        <v>0</v>
      </c>
      <c r="AO94" s="87"/>
      <c r="AP94" s="87"/>
      <c r="AQ94" s="88" t="s">
        <v>1</v>
      </c>
      <c r="AR94" s="83"/>
      <c r="AS94" s="89">
        <f>ROUND(SUM(AS95:AS96),2)</f>
        <v>0</v>
      </c>
      <c r="AT94" s="90">
        <f>ROUND(SUM(AV94:AW94),2)</f>
        <v>0</v>
      </c>
      <c r="AU94" s="91">
        <f>ROUND(SUM(AU95:AU96),5)</f>
        <v>0</v>
      </c>
      <c r="AV94" s="90">
        <f>ROUND(AZ94*L29,2)</f>
        <v>0</v>
      </c>
      <c r="AW94" s="90">
        <f>ROUND(BA94*L30,2)</f>
        <v>0</v>
      </c>
      <c r="AX94" s="90">
        <f>ROUND(BB94*L29,2)</f>
        <v>0</v>
      </c>
      <c r="AY94" s="90">
        <f>ROUND(BC94*L30,2)</f>
        <v>0</v>
      </c>
      <c r="AZ94" s="90">
        <f>ROUND(SUM(AZ95:AZ96),2)</f>
        <v>0</v>
      </c>
      <c r="BA94" s="90">
        <f>ROUND(SUM(BA95:BA96),2)</f>
        <v>0</v>
      </c>
      <c r="BB94" s="90">
        <f>ROUND(SUM(BB95:BB96),2)</f>
        <v>0</v>
      </c>
      <c r="BC94" s="90">
        <f>ROUND(SUM(BC95:BC96),2)</f>
        <v>0</v>
      </c>
      <c r="BD94" s="92">
        <f>ROUND(SUM(BD95:BD96),2)</f>
        <v>0</v>
      </c>
      <c r="BS94" s="93" t="s">
        <v>72</v>
      </c>
      <c r="BT94" s="93" t="s">
        <v>73</v>
      </c>
      <c r="BU94" s="94" t="s">
        <v>74</v>
      </c>
      <c r="BV94" s="93" t="s">
        <v>75</v>
      </c>
      <c r="BW94" s="93" t="s">
        <v>4</v>
      </c>
      <c r="BX94" s="93" t="s">
        <v>76</v>
      </c>
      <c r="CL94" s="93" t="s">
        <v>1</v>
      </c>
    </row>
    <row r="95" s="6" customFormat="1" ht="27" customHeight="1">
      <c r="A95" s="95" t="s">
        <v>77</v>
      </c>
      <c r="B95" s="96"/>
      <c r="C95" s="97"/>
      <c r="D95" s="98" t="s">
        <v>78</v>
      </c>
      <c r="E95" s="98"/>
      <c r="F95" s="98"/>
      <c r="G95" s="98"/>
      <c r="H95" s="98"/>
      <c r="I95" s="99"/>
      <c r="J95" s="98" t="s">
        <v>79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'458-19-01-03 - SO2 Vedlej...'!J30</f>
        <v>0</v>
      </c>
      <c r="AH95" s="99"/>
      <c r="AI95" s="99"/>
      <c r="AJ95" s="99"/>
      <c r="AK95" s="99"/>
      <c r="AL95" s="99"/>
      <c r="AM95" s="99"/>
      <c r="AN95" s="100">
        <f>SUM(AG95,AT95)</f>
        <v>0</v>
      </c>
      <c r="AO95" s="99"/>
      <c r="AP95" s="99"/>
      <c r="AQ95" s="101" t="s">
        <v>80</v>
      </c>
      <c r="AR95" s="96"/>
      <c r="AS95" s="102">
        <v>0</v>
      </c>
      <c r="AT95" s="103">
        <f>ROUND(SUM(AV95:AW95),2)</f>
        <v>0</v>
      </c>
      <c r="AU95" s="104">
        <f>'458-19-01-03 - SO2 Vedlej...'!P121</f>
        <v>0</v>
      </c>
      <c r="AV95" s="103">
        <f>'458-19-01-03 - SO2 Vedlej...'!J33</f>
        <v>0</v>
      </c>
      <c r="AW95" s="103">
        <f>'458-19-01-03 - SO2 Vedlej...'!J34</f>
        <v>0</v>
      </c>
      <c r="AX95" s="103">
        <f>'458-19-01-03 - SO2 Vedlej...'!J35</f>
        <v>0</v>
      </c>
      <c r="AY95" s="103">
        <f>'458-19-01-03 - SO2 Vedlej...'!J36</f>
        <v>0</v>
      </c>
      <c r="AZ95" s="103">
        <f>'458-19-01-03 - SO2 Vedlej...'!F33</f>
        <v>0</v>
      </c>
      <c r="BA95" s="103">
        <f>'458-19-01-03 - SO2 Vedlej...'!F34</f>
        <v>0</v>
      </c>
      <c r="BB95" s="103">
        <f>'458-19-01-03 - SO2 Vedlej...'!F35</f>
        <v>0</v>
      </c>
      <c r="BC95" s="103">
        <f>'458-19-01-03 - SO2 Vedlej...'!F36</f>
        <v>0</v>
      </c>
      <c r="BD95" s="105">
        <f>'458-19-01-03 - SO2 Vedlej...'!F37</f>
        <v>0</v>
      </c>
      <c r="BT95" s="106" t="s">
        <v>81</v>
      </c>
      <c r="BV95" s="106" t="s">
        <v>75</v>
      </c>
      <c r="BW95" s="106" t="s">
        <v>82</v>
      </c>
      <c r="BX95" s="106" t="s">
        <v>4</v>
      </c>
      <c r="CL95" s="106" t="s">
        <v>1</v>
      </c>
      <c r="CM95" s="106" t="s">
        <v>83</v>
      </c>
    </row>
    <row r="96" s="6" customFormat="1" ht="27" customHeight="1">
      <c r="A96" s="95" t="s">
        <v>77</v>
      </c>
      <c r="B96" s="96"/>
      <c r="C96" s="97"/>
      <c r="D96" s="98" t="s">
        <v>84</v>
      </c>
      <c r="E96" s="98"/>
      <c r="F96" s="98"/>
      <c r="G96" s="98"/>
      <c r="H96" s="98"/>
      <c r="I96" s="99"/>
      <c r="J96" s="98" t="s">
        <v>85</v>
      </c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8"/>
      <c r="AG96" s="100">
        <f>'458-19-01-04 - SO2 Polní ...'!J30</f>
        <v>0</v>
      </c>
      <c r="AH96" s="99"/>
      <c r="AI96" s="99"/>
      <c r="AJ96" s="99"/>
      <c r="AK96" s="99"/>
      <c r="AL96" s="99"/>
      <c r="AM96" s="99"/>
      <c r="AN96" s="100">
        <f>SUM(AG96,AT96)</f>
        <v>0</v>
      </c>
      <c r="AO96" s="99"/>
      <c r="AP96" s="99"/>
      <c r="AQ96" s="101" t="s">
        <v>80</v>
      </c>
      <c r="AR96" s="96"/>
      <c r="AS96" s="107">
        <v>0</v>
      </c>
      <c r="AT96" s="108">
        <f>ROUND(SUM(AV96:AW96),2)</f>
        <v>0</v>
      </c>
      <c r="AU96" s="109">
        <f>'458-19-01-04 - SO2 Polní ...'!P127</f>
        <v>0</v>
      </c>
      <c r="AV96" s="108">
        <f>'458-19-01-04 - SO2 Polní ...'!J33</f>
        <v>0</v>
      </c>
      <c r="AW96" s="108">
        <f>'458-19-01-04 - SO2 Polní ...'!J34</f>
        <v>0</v>
      </c>
      <c r="AX96" s="108">
        <f>'458-19-01-04 - SO2 Polní ...'!J35</f>
        <v>0</v>
      </c>
      <c r="AY96" s="108">
        <f>'458-19-01-04 - SO2 Polní ...'!J36</f>
        <v>0</v>
      </c>
      <c r="AZ96" s="108">
        <f>'458-19-01-04 - SO2 Polní ...'!F33</f>
        <v>0</v>
      </c>
      <c r="BA96" s="108">
        <f>'458-19-01-04 - SO2 Polní ...'!F34</f>
        <v>0</v>
      </c>
      <c r="BB96" s="108">
        <f>'458-19-01-04 - SO2 Polní ...'!F35</f>
        <v>0</v>
      </c>
      <c r="BC96" s="108">
        <f>'458-19-01-04 - SO2 Polní ...'!F36</f>
        <v>0</v>
      </c>
      <c r="BD96" s="110">
        <f>'458-19-01-04 - SO2 Polní ...'!F37</f>
        <v>0</v>
      </c>
      <c r="BT96" s="106" t="s">
        <v>81</v>
      </c>
      <c r="BV96" s="106" t="s">
        <v>75</v>
      </c>
      <c r="BW96" s="106" t="s">
        <v>86</v>
      </c>
      <c r="BX96" s="106" t="s">
        <v>4</v>
      </c>
      <c r="CL96" s="106" t="s">
        <v>1</v>
      </c>
      <c r="CM96" s="106" t="s">
        <v>83</v>
      </c>
    </row>
    <row r="97" s="1" customFormat="1" ht="30" customHeight="1">
      <c r="B97" s="34"/>
      <c r="AR97" s="34"/>
    </row>
    <row r="98" s="1" customFormat="1" ht="6.96" customHeight="1"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4"/>
    </row>
  </sheetData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458-19-01-03 - SO2 Vedlej...'!C2" display="/"/>
    <hyperlink ref="A96" location="'458-19-01-04 - SO2 Pol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1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4" t="s">
        <v>5</v>
      </c>
      <c r="AT2" s="15" t="s">
        <v>82</v>
      </c>
    </row>
    <row r="3" ht="6.96" customHeight="1">
      <c r="B3" s="16"/>
      <c r="C3" s="17"/>
      <c r="D3" s="17"/>
      <c r="E3" s="17"/>
      <c r="F3" s="17"/>
      <c r="G3" s="17"/>
      <c r="H3" s="17"/>
      <c r="I3" s="112"/>
      <c r="J3" s="17"/>
      <c r="K3" s="17"/>
      <c r="L3" s="18"/>
      <c r="AT3" s="15" t="s">
        <v>83</v>
      </c>
    </row>
    <row r="4" ht="24.96" customHeight="1">
      <c r="B4" s="18"/>
      <c r="D4" s="19" t="s">
        <v>87</v>
      </c>
      <c r="L4" s="18"/>
      <c r="M4" s="113" t="s">
        <v>10</v>
      </c>
      <c r="AT4" s="15" t="s">
        <v>3</v>
      </c>
    </row>
    <row r="5" ht="6.96" customHeight="1">
      <c r="B5" s="18"/>
      <c r="L5" s="18"/>
    </row>
    <row r="6" ht="12" customHeight="1">
      <c r="B6" s="18"/>
      <c r="D6" s="28" t="s">
        <v>16</v>
      </c>
      <c r="L6" s="18"/>
    </row>
    <row r="7" ht="16.5" customHeight="1">
      <c r="B7" s="18"/>
      <c r="E7" s="114" t="str">
        <f>'Rekapitulace stavby'!K6</f>
        <v xml:space="preserve">Výstavba a rekonstrukce polní cesty HC6,  k.ú. Kolešovice</v>
      </c>
      <c r="F7" s="28"/>
      <c r="G7" s="28"/>
      <c r="H7" s="28"/>
      <c r="L7" s="18"/>
    </row>
    <row r="8" s="1" customFormat="1" ht="12" customHeight="1">
      <c r="B8" s="34"/>
      <c r="D8" s="28" t="s">
        <v>88</v>
      </c>
      <c r="I8" s="115"/>
      <c r="L8" s="34"/>
    </row>
    <row r="9" s="1" customFormat="1" ht="36.96" customHeight="1">
      <c r="B9" s="34"/>
      <c r="E9" s="60" t="s">
        <v>89</v>
      </c>
      <c r="F9" s="1"/>
      <c r="G9" s="1"/>
      <c r="H9" s="1"/>
      <c r="I9" s="115"/>
      <c r="L9" s="34"/>
    </row>
    <row r="10" s="1" customFormat="1">
      <c r="B10" s="34"/>
      <c r="I10" s="115"/>
      <c r="L10" s="34"/>
    </row>
    <row r="11" s="1" customFormat="1" ht="12" customHeight="1">
      <c r="B11" s="34"/>
      <c r="D11" s="28" t="s">
        <v>18</v>
      </c>
      <c r="F11" s="23" t="s">
        <v>1</v>
      </c>
      <c r="I11" s="116" t="s">
        <v>19</v>
      </c>
      <c r="J11" s="23" t="s">
        <v>1</v>
      </c>
      <c r="L11" s="34"/>
    </row>
    <row r="12" s="1" customFormat="1" ht="12" customHeight="1">
      <c r="B12" s="34"/>
      <c r="D12" s="28" t="s">
        <v>20</v>
      </c>
      <c r="F12" s="23" t="s">
        <v>21</v>
      </c>
      <c r="I12" s="116" t="s">
        <v>22</v>
      </c>
      <c r="J12" s="62" t="str">
        <f>'Rekapitulace stavby'!AN8</f>
        <v>29. 5. 2019</v>
      </c>
      <c r="L12" s="34"/>
    </row>
    <row r="13" s="1" customFormat="1" ht="10.8" customHeight="1">
      <c r="B13" s="34"/>
      <c r="I13" s="115"/>
      <c r="L13" s="34"/>
    </row>
    <row r="14" s="1" customFormat="1" ht="12" customHeight="1">
      <c r="B14" s="34"/>
      <c r="D14" s="28" t="s">
        <v>24</v>
      </c>
      <c r="I14" s="116" t="s">
        <v>25</v>
      </c>
      <c r="J14" s="23" t="str">
        <f>IF('Rekapitulace stavby'!AN10="","",'Rekapitulace stavby'!AN10)</f>
        <v/>
      </c>
      <c r="L14" s="34"/>
    </row>
    <row r="15" s="1" customFormat="1" ht="18" customHeight="1">
      <c r="B15" s="34"/>
      <c r="E15" s="23" t="str">
        <f>IF('Rekapitulace stavby'!E11="","",'Rekapitulace stavby'!E11)</f>
        <v xml:space="preserve"> </v>
      </c>
      <c r="I15" s="116" t="s">
        <v>26</v>
      </c>
      <c r="J15" s="23" t="str">
        <f>IF('Rekapitulace stavby'!AN11="","",'Rekapitulace stavby'!AN11)</f>
        <v/>
      </c>
      <c r="L15" s="34"/>
    </row>
    <row r="16" s="1" customFormat="1" ht="6.96" customHeight="1">
      <c r="B16" s="34"/>
      <c r="I16" s="115"/>
      <c r="L16" s="34"/>
    </row>
    <row r="17" s="1" customFormat="1" ht="12" customHeight="1">
      <c r="B17" s="34"/>
      <c r="D17" s="28" t="s">
        <v>27</v>
      </c>
      <c r="I17" s="116" t="s">
        <v>25</v>
      </c>
      <c r="J17" s="29" t="str">
        <f>'Rekapitulace stavby'!AN13</f>
        <v>Vyplň údaj</v>
      </c>
      <c r="L17" s="34"/>
    </row>
    <row r="18" s="1" customFormat="1" ht="18" customHeight="1">
      <c r="B18" s="34"/>
      <c r="E18" s="29" t="str">
        <f>'Rekapitulace stavby'!E14</f>
        <v>Vyplň údaj</v>
      </c>
      <c r="F18" s="23"/>
      <c r="G18" s="23"/>
      <c r="H18" s="23"/>
      <c r="I18" s="116" t="s">
        <v>26</v>
      </c>
      <c r="J18" s="29" t="str">
        <f>'Rekapitulace stavby'!AN14</f>
        <v>Vyplň údaj</v>
      </c>
      <c r="L18" s="34"/>
    </row>
    <row r="19" s="1" customFormat="1" ht="6.96" customHeight="1">
      <c r="B19" s="34"/>
      <c r="I19" s="115"/>
      <c r="L19" s="34"/>
    </row>
    <row r="20" s="1" customFormat="1" ht="12" customHeight="1">
      <c r="B20" s="34"/>
      <c r="D20" s="28" t="s">
        <v>29</v>
      </c>
      <c r="I20" s="116" t="s">
        <v>25</v>
      </c>
      <c r="J20" s="23" t="str">
        <f>IF('Rekapitulace stavby'!AN16="","",'Rekapitulace stavby'!AN16)</f>
        <v/>
      </c>
      <c r="L20" s="34"/>
    </row>
    <row r="21" s="1" customFormat="1" ht="18" customHeight="1">
      <c r="B21" s="34"/>
      <c r="E21" s="23" t="str">
        <f>IF('Rekapitulace stavby'!E17="","",'Rekapitulace stavby'!E17)</f>
        <v xml:space="preserve"> </v>
      </c>
      <c r="I21" s="116" t="s">
        <v>26</v>
      </c>
      <c r="J21" s="23" t="str">
        <f>IF('Rekapitulace stavby'!AN17="","",'Rekapitulace stavby'!AN17)</f>
        <v/>
      </c>
      <c r="L21" s="34"/>
    </row>
    <row r="22" s="1" customFormat="1" ht="6.96" customHeight="1">
      <c r="B22" s="34"/>
      <c r="I22" s="115"/>
      <c r="L22" s="34"/>
    </row>
    <row r="23" s="1" customFormat="1" ht="12" customHeight="1">
      <c r="B23" s="34"/>
      <c r="D23" s="28" t="s">
        <v>31</v>
      </c>
      <c r="I23" s="116" t="s">
        <v>25</v>
      </c>
      <c r="J23" s="23" t="str">
        <f>IF('Rekapitulace stavby'!AN19="","",'Rekapitulace stavby'!AN19)</f>
        <v/>
      </c>
      <c r="L23" s="34"/>
    </row>
    <row r="24" s="1" customFormat="1" ht="18" customHeight="1">
      <c r="B24" s="34"/>
      <c r="E24" s="23" t="str">
        <f>IF('Rekapitulace stavby'!E20="","",'Rekapitulace stavby'!E20)</f>
        <v xml:space="preserve"> </v>
      </c>
      <c r="I24" s="116" t="s">
        <v>26</v>
      </c>
      <c r="J24" s="23" t="str">
        <f>IF('Rekapitulace stavby'!AN20="","",'Rekapitulace stavby'!AN20)</f>
        <v/>
      </c>
      <c r="L24" s="34"/>
    </row>
    <row r="25" s="1" customFormat="1" ht="6.96" customHeight="1">
      <c r="B25" s="34"/>
      <c r="I25" s="115"/>
      <c r="L25" s="34"/>
    </row>
    <row r="26" s="1" customFormat="1" ht="12" customHeight="1">
      <c r="B26" s="34"/>
      <c r="D26" s="28" t="s">
        <v>32</v>
      </c>
      <c r="I26" s="115"/>
      <c r="L26" s="34"/>
    </row>
    <row r="27" s="7" customFormat="1" ht="16.5" customHeight="1">
      <c r="B27" s="117"/>
      <c r="E27" s="32" t="s">
        <v>1</v>
      </c>
      <c r="F27" s="32"/>
      <c r="G27" s="32"/>
      <c r="H27" s="32"/>
      <c r="I27" s="118"/>
      <c r="L27" s="117"/>
    </row>
    <row r="28" s="1" customFormat="1" ht="6.96" customHeight="1">
      <c r="B28" s="34"/>
      <c r="I28" s="115"/>
      <c r="L28" s="34"/>
    </row>
    <row r="29" s="1" customFormat="1" ht="6.96" customHeight="1">
      <c r="B29" s="34"/>
      <c r="D29" s="66"/>
      <c r="E29" s="66"/>
      <c r="F29" s="66"/>
      <c r="G29" s="66"/>
      <c r="H29" s="66"/>
      <c r="I29" s="119"/>
      <c r="J29" s="66"/>
      <c r="K29" s="66"/>
      <c r="L29" s="34"/>
    </row>
    <row r="30" s="1" customFormat="1" ht="25.44" customHeight="1">
      <c r="B30" s="34"/>
      <c r="D30" s="120" t="s">
        <v>33</v>
      </c>
      <c r="I30" s="115"/>
      <c r="J30" s="87">
        <f>ROUND(J121, 2)</f>
        <v>0</v>
      </c>
      <c r="L30" s="34"/>
    </row>
    <row r="31" s="1" customFormat="1" ht="6.96" customHeight="1">
      <c r="B31" s="34"/>
      <c r="D31" s="66"/>
      <c r="E31" s="66"/>
      <c r="F31" s="66"/>
      <c r="G31" s="66"/>
      <c r="H31" s="66"/>
      <c r="I31" s="119"/>
      <c r="J31" s="66"/>
      <c r="K31" s="66"/>
      <c r="L31" s="34"/>
    </row>
    <row r="32" s="1" customFormat="1" ht="14.4" customHeight="1">
      <c r="B32" s="34"/>
      <c r="F32" s="38" t="s">
        <v>35</v>
      </c>
      <c r="I32" s="121" t="s">
        <v>34</v>
      </c>
      <c r="J32" s="38" t="s">
        <v>36</v>
      </c>
      <c r="L32" s="34"/>
    </row>
    <row r="33" s="1" customFormat="1" ht="14.4" customHeight="1">
      <c r="B33" s="34"/>
      <c r="D33" s="122" t="s">
        <v>37</v>
      </c>
      <c r="E33" s="28" t="s">
        <v>38</v>
      </c>
      <c r="F33" s="123">
        <f>ROUND((SUM(BE121:BE147)),  2)</f>
        <v>0</v>
      </c>
      <c r="I33" s="124">
        <v>0.20999999999999999</v>
      </c>
      <c r="J33" s="123">
        <f>ROUND(((SUM(BE121:BE147))*I33),  2)</f>
        <v>0</v>
      </c>
      <c r="L33" s="34"/>
    </row>
    <row r="34" s="1" customFormat="1" ht="14.4" customHeight="1">
      <c r="B34" s="34"/>
      <c r="E34" s="28" t="s">
        <v>39</v>
      </c>
      <c r="F34" s="123">
        <f>ROUND((SUM(BF121:BF147)),  2)</f>
        <v>0</v>
      </c>
      <c r="I34" s="124">
        <v>0.14999999999999999</v>
      </c>
      <c r="J34" s="123">
        <f>ROUND(((SUM(BF121:BF147))*I34),  2)</f>
        <v>0</v>
      </c>
      <c r="L34" s="34"/>
    </row>
    <row r="35" hidden="1" s="1" customFormat="1" ht="14.4" customHeight="1">
      <c r="B35" s="34"/>
      <c r="E35" s="28" t="s">
        <v>40</v>
      </c>
      <c r="F35" s="123">
        <f>ROUND((SUM(BG121:BG147)),  2)</f>
        <v>0</v>
      </c>
      <c r="I35" s="124">
        <v>0.20999999999999999</v>
      </c>
      <c r="J35" s="123">
        <f>0</f>
        <v>0</v>
      </c>
      <c r="L35" s="34"/>
    </row>
    <row r="36" hidden="1" s="1" customFormat="1" ht="14.4" customHeight="1">
      <c r="B36" s="34"/>
      <c r="E36" s="28" t="s">
        <v>41</v>
      </c>
      <c r="F36" s="123">
        <f>ROUND((SUM(BH121:BH147)),  2)</f>
        <v>0</v>
      </c>
      <c r="I36" s="124">
        <v>0.14999999999999999</v>
      </c>
      <c r="J36" s="123">
        <f>0</f>
        <v>0</v>
      </c>
      <c r="L36" s="34"/>
    </row>
    <row r="37" hidden="1" s="1" customFormat="1" ht="14.4" customHeight="1">
      <c r="B37" s="34"/>
      <c r="E37" s="28" t="s">
        <v>42</v>
      </c>
      <c r="F37" s="123">
        <f>ROUND((SUM(BI121:BI147)),  2)</f>
        <v>0</v>
      </c>
      <c r="I37" s="124">
        <v>0</v>
      </c>
      <c r="J37" s="123">
        <f>0</f>
        <v>0</v>
      </c>
      <c r="L37" s="34"/>
    </row>
    <row r="38" s="1" customFormat="1" ht="6.96" customHeight="1">
      <c r="B38" s="34"/>
      <c r="I38" s="115"/>
      <c r="L38" s="34"/>
    </row>
    <row r="39" s="1" customFormat="1" ht="25.44" customHeight="1">
      <c r="B39" s="34"/>
      <c r="C39" s="125"/>
      <c r="D39" s="126" t="s">
        <v>43</v>
      </c>
      <c r="E39" s="74"/>
      <c r="F39" s="74"/>
      <c r="G39" s="127" t="s">
        <v>44</v>
      </c>
      <c r="H39" s="128" t="s">
        <v>45</v>
      </c>
      <c r="I39" s="129"/>
      <c r="J39" s="130">
        <f>SUM(J30:J37)</f>
        <v>0</v>
      </c>
      <c r="K39" s="131"/>
      <c r="L39" s="34"/>
    </row>
    <row r="40" s="1" customFormat="1" ht="14.4" customHeight="1">
      <c r="B40" s="34"/>
      <c r="I40" s="115"/>
      <c r="L40" s="34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34"/>
      <c r="D50" s="50" t="s">
        <v>46</v>
      </c>
      <c r="E50" s="51"/>
      <c r="F50" s="51"/>
      <c r="G50" s="50" t="s">
        <v>47</v>
      </c>
      <c r="H50" s="51"/>
      <c r="I50" s="132"/>
      <c r="J50" s="51"/>
      <c r="K50" s="51"/>
      <c r="L50" s="3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34"/>
      <c r="D61" s="52" t="s">
        <v>48</v>
      </c>
      <c r="E61" s="36"/>
      <c r="F61" s="133" t="s">
        <v>49</v>
      </c>
      <c r="G61" s="52" t="s">
        <v>48</v>
      </c>
      <c r="H61" s="36"/>
      <c r="I61" s="134"/>
      <c r="J61" s="135" t="s">
        <v>49</v>
      </c>
      <c r="K61" s="36"/>
      <c r="L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34"/>
      <c r="D65" s="50" t="s">
        <v>50</v>
      </c>
      <c r="E65" s="51"/>
      <c r="F65" s="51"/>
      <c r="G65" s="50" t="s">
        <v>51</v>
      </c>
      <c r="H65" s="51"/>
      <c r="I65" s="132"/>
      <c r="J65" s="51"/>
      <c r="K65" s="51"/>
      <c r="L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34"/>
      <c r="D76" s="52" t="s">
        <v>48</v>
      </c>
      <c r="E76" s="36"/>
      <c r="F76" s="133" t="s">
        <v>49</v>
      </c>
      <c r="G76" s="52" t="s">
        <v>48</v>
      </c>
      <c r="H76" s="36"/>
      <c r="I76" s="134"/>
      <c r="J76" s="135" t="s">
        <v>49</v>
      </c>
      <c r="K76" s="36"/>
      <c r="L76" s="34"/>
    </row>
    <row r="77" s="1" customFormat="1" ht="14.4" customHeight="1">
      <c r="B77" s="53"/>
      <c r="C77" s="54"/>
      <c r="D77" s="54"/>
      <c r="E77" s="54"/>
      <c r="F77" s="54"/>
      <c r="G77" s="54"/>
      <c r="H77" s="54"/>
      <c r="I77" s="136"/>
      <c r="J77" s="54"/>
      <c r="K77" s="54"/>
      <c r="L77" s="34"/>
    </row>
    <row r="81" s="1" customFormat="1" ht="6.96" customHeight="1">
      <c r="B81" s="55"/>
      <c r="C81" s="56"/>
      <c r="D81" s="56"/>
      <c r="E81" s="56"/>
      <c r="F81" s="56"/>
      <c r="G81" s="56"/>
      <c r="H81" s="56"/>
      <c r="I81" s="137"/>
      <c r="J81" s="56"/>
      <c r="K81" s="56"/>
      <c r="L81" s="34"/>
    </row>
    <row r="82" s="1" customFormat="1" ht="24.96" customHeight="1">
      <c r="B82" s="34"/>
      <c r="C82" s="19" t="s">
        <v>90</v>
      </c>
      <c r="I82" s="115"/>
      <c r="L82" s="34"/>
    </row>
    <row r="83" s="1" customFormat="1" ht="6.96" customHeight="1">
      <c r="B83" s="34"/>
      <c r="I83" s="115"/>
      <c r="L83" s="34"/>
    </row>
    <row r="84" s="1" customFormat="1" ht="12" customHeight="1">
      <c r="B84" s="34"/>
      <c r="C84" s="28" t="s">
        <v>16</v>
      </c>
      <c r="I84" s="115"/>
      <c r="L84" s="34"/>
    </row>
    <row r="85" s="1" customFormat="1" ht="16.5" customHeight="1">
      <c r="B85" s="34"/>
      <c r="E85" s="114" t="str">
        <f>E7</f>
        <v xml:space="preserve">Výstavba a rekonstrukce polní cesty HC6,  k.ú. Kolešovice</v>
      </c>
      <c r="F85" s="28"/>
      <c r="G85" s="28"/>
      <c r="H85" s="28"/>
      <c r="I85" s="115"/>
      <c r="L85" s="34"/>
    </row>
    <row r="86" s="1" customFormat="1" ht="12" customHeight="1">
      <c r="B86" s="34"/>
      <c r="C86" s="28" t="s">
        <v>88</v>
      </c>
      <c r="I86" s="115"/>
      <c r="L86" s="34"/>
    </row>
    <row r="87" s="1" customFormat="1" ht="16.5" customHeight="1">
      <c r="B87" s="34"/>
      <c r="E87" s="60" t="str">
        <f>E9</f>
        <v>458/19-01-03 - SO2 Vedlejší a ostatní rozpočtové náklady</v>
      </c>
      <c r="F87" s="1"/>
      <c r="G87" s="1"/>
      <c r="H87" s="1"/>
      <c r="I87" s="115"/>
      <c r="L87" s="34"/>
    </row>
    <row r="88" s="1" customFormat="1" ht="6.96" customHeight="1">
      <c r="B88" s="34"/>
      <c r="I88" s="115"/>
      <c r="L88" s="34"/>
    </row>
    <row r="89" s="1" customFormat="1" ht="12" customHeight="1">
      <c r="B89" s="34"/>
      <c r="C89" s="28" t="s">
        <v>20</v>
      </c>
      <c r="F89" s="23" t="str">
        <f>F12</f>
        <v xml:space="preserve"> </v>
      </c>
      <c r="I89" s="116" t="s">
        <v>22</v>
      </c>
      <c r="J89" s="62" t="str">
        <f>IF(J12="","",J12)</f>
        <v>29. 5. 2019</v>
      </c>
      <c r="L89" s="34"/>
    </row>
    <row r="90" s="1" customFormat="1" ht="6.96" customHeight="1">
      <c r="B90" s="34"/>
      <c r="I90" s="115"/>
      <c r="L90" s="34"/>
    </row>
    <row r="91" s="1" customFormat="1" ht="15.15" customHeight="1">
      <c r="B91" s="34"/>
      <c r="C91" s="28" t="s">
        <v>24</v>
      </c>
      <c r="F91" s="23" t="str">
        <f>E15</f>
        <v xml:space="preserve"> </v>
      </c>
      <c r="I91" s="116" t="s">
        <v>29</v>
      </c>
      <c r="J91" s="32" t="str">
        <f>E21</f>
        <v xml:space="preserve"> </v>
      </c>
      <c r="L91" s="34"/>
    </row>
    <row r="92" s="1" customFormat="1" ht="15.15" customHeight="1">
      <c r="B92" s="34"/>
      <c r="C92" s="28" t="s">
        <v>27</v>
      </c>
      <c r="F92" s="23" t="str">
        <f>IF(E18="","",E18)</f>
        <v>Vyplň údaj</v>
      </c>
      <c r="I92" s="116" t="s">
        <v>31</v>
      </c>
      <c r="J92" s="32" t="str">
        <f>E24</f>
        <v xml:space="preserve"> </v>
      </c>
      <c r="L92" s="34"/>
    </row>
    <row r="93" s="1" customFormat="1" ht="10.32" customHeight="1">
      <c r="B93" s="34"/>
      <c r="I93" s="115"/>
      <c r="L93" s="34"/>
    </row>
    <row r="94" s="1" customFormat="1" ht="29.28" customHeight="1">
      <c r="B94" s="34"/>
      <c r="C94" s="138" t="s">
        <v>91</v>
      </c>
      <c r="D94" s="125"/>
      <c r="E94" s="125"/>
      <c r="F94" s="125"/>
      <c r="G94" s="125"/>
      <c r="H94" s="125"/>
      <c r="I94" s="139"/>
      <c r="J94" s="140" t="s">
        <v>92</v>
      </c>
      <c r="K94" s="125"/>
      <c r="L94" s="34"/>
    </row>
    <row r="95" s="1" customFormat="1" ht="10.32" customHeight="1">
      <c r="B95" s="34"/>
      <c r="I95" s="115"/>
      <c r="L95" s="34"/>
    </row>
    <row r="96" s="1" customFormat="1" ht="22.8" customHeight="1">
      <c r="B96" s="34"/>
      <c r="C96" s="141" t="s">
        <v>93</v>
      </c>
      <c r="I96" s="115"/>
      <c r="J96" s="87">
        <f>J121</f>
        <v>0</v>
      </c>
      <c r="L96" s="34"/>
      <c r="AU96" s="15" t="s">
        <v>94</v>
      </c>
    </row>
    <row r="97" s="8" customFormat="1" ht="24.96" customHeight="1">
      <c r="B97" s="142"/>
      <c r="D97" s="143" t="s">
        <v>95</v>
      </c>
      <c r="E97" s="144"/>
      <c r="F97" s="144"/>
      <c r="G97" s="144"/>
      <c r="H97" s="144"/>
      <c r="I97" s="145"/>
      <c r="J97" s="146">
        <f>J122</f>
        <v>0</v>
      </c>
      <c r="L97" s="142"/>
    </row>
    <row r="98" s="9" customFormat="1" ht="19.92" customHeight="1">
      <c r="B98" s="147"/>
      <c r="D98" s="148" t="s">
        <v>96</v>
      </c>
      <c r="E98" s="149"/>
      <c r="F98" s="149"/>
      <c r="G98" s="149"/>
      <c r="H98" s="149"/>
      <c r="I98" s="150"/>
      <c r="J98" s="151">
        <f>J123</f>
        <v>0</v>
      </c>
      <c r="L98" s="147"/>
    </row>
    <row r="99" s="9" customFormat="1" ht="19.92" customHeight="1">
      <c r="B99" s="147"/>
      <c r="D99" s="148" t="s">
        <v>97</v>
      </c>
      <c r="E99" s="149"/>
      <c r="F99" s="149"/>
      <c r="G99" s="149"/>
      <c r="H99" s="149"/>
      <c r="I99" s="150"/>
      <c r="J99" s="151">
        <f>J136</f>
        <v>0</v>
      </c>
      <c r="L99" s="147"/>
    </row>
    <row r="100" s="9" customFormat="1" ht="19.92" customHeight="1">
      <c r="B100" s="147"/>
      <c r="D100" s="148" t="s">
        <v>98</v>
      </c>
      <c r="E100" s="149"/>
      <c r="F100" s="149"/>
      <c r="G100" s="149"/>
      <c r="H100" s="149"/>
      <c r="I100" s="150"/>
      <c r="J100" s="151">
        <f>J143</f>
        <v>0</v>
      </c>
      <c r="L100" s="147"/>
    </row>
    <row r="101" s="9" customFormat="1" ht="19.92" customHeight="1">
      <c r="B101" s="147"/>
      <c r="D101" s="148" t="s">
        <v>99</v>
      </c>
      <c r="E101" s="149"/>
      <c r="F101" s="149"/>
      <c r="G101" s="149"/>
      <c r="H101" s="149"/>
      <c r="I101" s="150"/>
      <c r="J101" s="151">
        <f>J146</f>
        <v>0</v>
      </c>
      <c r="L101" s="147"/>
    </row>
    <row r="102" s="1" customFormat="1" ht="21.84" customHeight="1">
      <c r="B102" s="34"/>
      <c r="I102" s="115"/>
      <c r="L102" s="34"/>
    </row>
    <row r="103" s="1" customFormat="1" ht="6.96" customHeight="1">
      <c r="B103" s="53"/>
      <c r="C103" s="54"/>
      <c r="D103" s="54"/>
      <c r="E103" s="54"/>
      <c r="F103" s="54"/>
      <c r="G103" s="54"/>
      <c r="H103" s="54"/>
      <c r="I103" s="136"/>
      <c r="J103" s="54"/>
      <c r="K103" s="54"/>
      <c r="L103" s="34"/>
    </row>
    <row r="107" s="1" customFormat="1" ht="6.96" customHeight="1">
      <c r="B107" s="55"/>
      <c r="C107" s="56"/>
      <c r="D107" s="56"/>
      <c r="E107" s="56"/>
      <c r="F107" s="56"/>
      <c r="G107" s="56"/>
      <c r="H107" s="56"/>
      <c r="I107" s="137"/>
      <c r="J107" s="56"/>
      <c r="K107" s="56"/>
      <c r="L107" s="34"/>
    </row>
    <row r="108" s="1" customFormat="1" ht="24.96" customHeight="1">
      <c r="B108" s="34"/>
      <c r="C108" s="19" t="s">
        <v>100</v>
      </c>
      <c r="I108" s="115"/>
      <c r="L108" s="34"/>
    </row>
    <row r="109" s="1" customFormat="1" ht="6.96" customHeight="1">
      <c r="B109" s="34"/>
      <c r="I109" s="115"/>
      <c r="L109" s="34"/>
    </row>
    <row r="110" s="1" customFormat="1" ht="12" customHeight="1">
      <c r="B110" s="34"/>
      <c r="C110" s="28" t="s">
        <v>16</v>
      </c>
      <c r="I110" s="115"/>
      <c r="L110" s="34"/>
    </row>
    <row r="111" s="1" customFormat="1" ht="16.5" customHeight="1">
      <c r="B111" s="34"/>
      <c r="E111" s="114" t="str">
        <f>E7</f>
        <v xml:space="preserve">Výstavba a rekonstrukce polní cesty HC6,  k.ú. Kolešovice</v>
      </c>
      <c r="F111" s="28"/>
      <c r="G111" s="28"/>
      <c r="H111" s="28"/>
      <c r="I111" s="115"/>
      <c r="L111" s="34"/>
    </row>
    <row r="112" s="1" customFormat="1" ht="12" customHeight="1">
      <c r="B112" s="34"/>
      <c r="C112" s="28" t="s">
        <v>88</v>
      </c>
      <c r="I112" s="115"/>
      <c r="L112" s="34"/>
    </row>
    <row r="113" s="1" customFormat="1" ht="16.5" customHeight="1">
      <c r="B113" s="34"/>
      <c r="E113" s="60" t="str">
        <f>E9</f>
        <v>458/19-01-03 - SO2 Vedlejší a ostatní rozpočtové náklady</v>
      </c>
      <c r="F113" s="1"/>
      <c r="G113" s="1"/>
      <c r="H113" s="1"/>
      <c r="I113" s="115"/>
      <c r="L113" s="34"/>
    </row>
    <row r="114" s="1" customFormat="1" ht="6.96" customHeight="1">
      <c r="B114" s="34"/>
      <c r="I114" s="115"/>
      <c r="L114" s="34"/>
    </row>
    <row r="115" s="1" customFormat="1" ht="12" customHeight="1">
      <c r="B115" s="34"/>
      <c r="C115" s="28" t="s">
        <v>20</v>
      </c>
      <c r="F115" s="23" t="str">
        <f>F12</f>
        <v xml:space="preserve"> </v>
      </c>
      <c r="I115" s="116" t="s">
        <v>22</v>
      </c>
      <c r="J115" s="62" t="str">
        <f>IF(J12="","",J12)</f>
        <v>29. 5. 2019</v>
      </c>
      <c r="L115" s="34"/>
    </row>
    <row r="116" s="1" customFormat="1" ht="6.96" customHeight="1">
      <c r="B116" s="34"/>
      <c r="I116" s="115"/>
      <c r="L116" s="34"/>
    </row>
    <row r="117" s="1" customFormat="1" ht="15.15" customHeight="1">
      <c r="B117" s="34"/>
      <c r="C117" s="28" t="s">
        <v>24</v>
      </c>
      <c r="F117" s="23" t="str">
        <f>E15</f>
        <v xml:space="preserve"> </v>
      </c>
      <c r="I117" s="116" t="s">
        <v>29</v>
      </c>
      <c r="J117" s="32" t="str">
        <f>E21</f>
        <v xml:space="preserve"> </v>
      </c>
      <c r="L117" s="34"/>
    </row>
    <row r="118" s="1" customFormat="1" ht="15.15" customHeight="1">
      <c r="B118" s="34"/>
      <c r="C118" s="28" t="s">
        <v>27</v>
      </c>
      <c r="F118" s="23" t="str">
        <f>IF(E18="","",E18)</f>
        <v>Vyplň údaj</v>
      </c>
      <c r="I118" s="116" t="s">
        <v>31</v>
      </c>
      <c r="J118" s="32" t="str">
        <f>E24</f>
        <v xml:space="preserve"> </v>
      </c>
      <c r="L118" s="34"/>
    </row>
    <row r="119" s="1" customFormat="1" ht="10.32" customHeight="1">
      <c r="B119" s="34"/>
      <c r="I119" s="115"/>
      <c r="L119" s="34"/>
    </row>
    <row r="120" s="10" customFormat="1" ht="29.28" customHeight="1">
      <c r="B120" s="152"/>
      <c r="C120" s="153" t="s">
        <v>101</v>
      </c>
      <c r="D120" s="154" t="s">
        <v>58</v>
      </c>
      <c r="E120" s="154" t="s">
        <v>54</v>
      </c>
      <c r="F120" s="154" t="s">
        <v>55</v>
      </c>
      <c r="G120" s="154" t="s">
        <v>102</v>
      </c>
      <c r="H120" s="154" t="s">
        <v>103</v>
      </c>
      <c r="I120" s="155" t="s">
        <v>104</v>
      </c>
      <c r="J120" s="156" t="s">
        <v>92</v>
      </c>
      <c r="K120" s="157" t="s">
        <v>105</v>
      </c>
      <c r="L120" s="152"/>
      <c r="M120" s="79" t="s">
        <v>1</v>
      </c>
      <c r="N120" s="80" t="s">
        <v>37</v>
      </c>
      <c r="O120" s="80" t="s">
        <v>106</v>
      </c>
      <c r="P120" s="80" t="s">
        <v>107</v>
      </c>
      <c r="Q120" s="80" t="s">
        <v>108</v>
      </c>
      <c r="R120" s="80" t="s">
        <v>109</v>
      </c>
      <c r="S120" s="80" t="s">
        <v>110</v>
      </c>
      <c r="T120" s="81" t="s">
        <v>111</v>
      </c>
    </row>
    <row r="121" s="1" customFormat="1" ht="22.8" customHeight="1">
      <c r="B121" s="34"/>
      <c r="C121" s="84" t="s">
        <v>112</v>
      </c>
      <c r="I121" s="115"/>
      <c r="J121" s="158">
        <f>BK121</f>
        <v>0</v>
      </c>
      <c r="L121" s="34"/>
      <c r="M121" s="82"/>
      <c r="N121" s="66"/>
      <c r="O121" s="66"/>
      <c r="P121" s="159">
        <f>P122</f>
        <v>0</v>
      </c>
      <c r="Q121" s="66"/>
      <c r="R121" s="159">
        <f>R122</f>
        <v>0</v>
      </c>
      <c r="S121" s="66"/>
      <c r="T121" s="160">
        <f>T122</f>
        <v>0</v>
      </c>
      <c r="AT121" s="15" t="s">
        <v>72</v>
      </c>
      <c r="AU121" s="15" t="s">
        <v>94</v>
      </c>
      <c r="BK121" s="161">
        <f>BK122</f>
        <v>0</v>
      </c>
    </row>
    <row r="122" s="11" customFormat="1" ht="25.92" customHeight="1">
      <c r="B122" s="162"/>
      <c r="D122" s="163" t="s">
        <v>72</v>
      </c>
      <c r="E122" s="164" t="s">
        <v>113</v>
      </c>
      <c r="F122" s="164" t="s">
        <v>114</v>
      </c>
      <c r="I122" s="165"/>
      <c r="J122" s="166">
        <f>BK122</f>
        <v>0</v>
      </c>
      <c r="L122" s="162"/>
      <c r="M122" s="167"/>
      <c r="N122" s="168"/>
      <c r="O122" s="168"/>
      <c r="P122" s="169">
        <f>P123+P136+P143+P146</f>
        <v>0</v>
      </c>
      <c r="Q122" s="168"/>
      <c r="R122" s="169">
        <f>R123+R136+R143+R146</f>
        <v>0</v>
      </c>
      <c r="S122" s="168"/>
      <c r="T122" s="170">
        <f>T123+T136+T143+T146</f>
        <v>0</v>
      </c>
      <c r="AR122" s="163" t="s">
        <v>115</v>
      </c>
      <c r="AT122" s="171" t="s">
        <v>72</v>
      </c>
      <c r="AU122" s="171" t="s">
        <v>73</v>
      </c>
      <c r="AY122" s="163" t="s">
        <v>116</v>
      </c>
      <c r="BK122" s="172">
        <f>BK123+BK136+BK143+BK146</f>
        <v>0</v>
      </c>
    </row>
    <row r="123" s="11" customFormat="1" ht="22.8" customHeight="1">
      <c r="B123" s="162"/>
      <c r="D123" s="163" t="s">
        <v>72</v>
      </c>
      <c r="E123" s="173" t="s">
        <v>117</v>
      </c>
      <c r="F123" s="173" t="s">
        <v>118</v>
      </c>
      <c r="I123" s="165"/>
      <c r="J123" s="174">
        <f>BK123</f>
        <v>0</v>
      </c>
      <c r="L123" s="162"/>
      <c r="M123" s="167"/>
      <c r="N123" s="168"/>
      <c r="O123" s="168"/>
      <c r="P123" s="169">
        <f>SUM(P124:P135)</f>
        <v>0</v>
      </c>
      <c r="Q123" s="168"/>
      <c r="R123" s="169">
        <f>SUM(R124:R135)</f>
        <v>0</v>
      </c>
      <c r="S123" s="168"/>
      <c r="T123" s="170">
        <f>SUM(T124:T135)</f>
        <v>0</v>
      </c>
      <c r="AR123" s="163" t="s">
        <v>115</v>
      </c>
      <c r="AT123" s="171" t="s">
        <v>72</v>
      </c>
      <c r="AU123" s="171" t="s">
        <v>81</v>
      </c>
      <c r="AY123" s="163" t="s">
        <v>116</v>
      </c>
      <c r="BK123" s="172">
        <f>SUM(BK124:BK135)</f>
        <v>0</v>
      </c>
    </row>
    <row r="124" s="1" customFormat="1" ht="16.5" customHeight="1">
      <c r="B124" s="175"/>
      <c r="C124" s="176" t="s">
        <v>81</v>
      </c>
      <c r="D124" s="176" t="s">
        <v>119</v>
      </c>
      <c r="E124" s="177" t="s">
        <v>120</v>
      </c>
      <c r="F124" s="178" t="s">
        <v>121</v>
      </c>
      <c r="G124" s="179" t="s">
        <v>122</v>
      </c>
      <c r="H124" s="180">
        <v>1</v>
      </c>
      <c r="I124" s="181"/>
      <c r="J124" s="182">
        <f>ROUND(I124*H124,2)</f>
        <v>0</v>
      </c>
      <c r="K124" s="178" t="s">
        <v>123</v>
      </c>
      <c r="L124" s="34"/>
      <c r="M124" s="183" t="s">
        <v>1</v>
      </c>
      <c r="N124" s="184" t="s">
        <v>38</v>
      </c>
      <c r="O124" s="70"/>
      <c r="P124" s="185">
        <f>O124*H124</f>
        <v>0</v>
      </c>
      <c r="Q124" s="185">
        <v>0</v>
      </c>
      <c r="R124" s="185">
        <f>Q124*H124</f>
        <v>0</v>
      </c>
      <c r="S124" s="185">
        <v>0</v>
      </c>
      <c r="T124" s="186">
        <f>S124*H124</f>
        <v>0</v>
      </c>
      <c r="AR124" s="187" t="s">
        <v>124</v>
      </c>
      <c r="AT124" s="187" t="s">
        <v>119</v>
      </c>
      <c r="AU124" s="187" t="s">
        <v>83</v>
      </c>
      <c r="AY124" s="15" t="s">
        <v>116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15" t="s">
        <v>81</v>
      </c>
      <c r="BK124" s="188">
        <f>ROUND(I124*H124,2)</f>
        <v>0</v>
      </c>
      <c r="BL124" s="15" t="s">
        <v>124</v>
      </c>
      <c r="BM124" s="187" t="s">
        <v>125</v>
      </c>
    </row>
    <row r="125" s="1" customFormat="1">
      <c r="B125" s="34"/>
      <c r="D125" s="189" t="s">
        <v>126</v>
      </c>
      <c r="F125" s="190" t="s">
        <v>127</v>
      </c>
      <c r="I125" s="115"/>
      <c r="L125" s="34"/>
      <c r="M125" s="191"/>
      <c r="N125" s="70"/>
      <c r="O125" s="70"/>
      <c r="P125" s="70"/>
      <c r="Q125" s="70"/>
      <c r="R125" s="70"/>
      <c r="S125" s="70"/>
      <c r="T125" s="71"/>
      <c r="AT125" s="15" t="s">
        <v>126</v>
      </c>
      <c r="AU125" s="15" t="s">
        <v>83</v>
      </c>
    </row>
    <row r="126" s="1" customFormat="1" ht="16.5" customHeight="1">
      <c r="B126" s="175"/>
      <c r="C126" s="176" t="s">
        <v>83</v>
      </c>
      <c r="D126" s="176" t="s">
        <v>119</v>
      </c>
      <c r="E126" s="177" t="s">
        <v>128</v>
      </c>
      <c r="F126" s="178" t="s">
        <v>129</v>
      </c>
      <c r="G126" s="179" t="s">
        <v>122</v>
      </c>
      <c r="H126" s="180">
        <v>1</v>
      </c>
      <c r="I126" s="181"/>
      <c r="J126" s="182">
        <f>ROUND(I126*H126,2)</f>
        <v>0</v>
      </c>
      <c r="K126" s="178" t="s">
        <v>123</v>
      </c>
      <c r="L126" s="34"/>
      <c r="M126" s="183" t="s">
        <v>1</v>
      </c>
      <c r="N126" s="184" t="s">
        <v>38</v>
      </c>
      <c r="O126" s="70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AR126" s="187" t="s">
        <v>124</v>
      </c>
      <c r="AT126" s="187" t="s">
        <v>119</v>
      </c>
      <c r="AU126" s="187" t="s">
        <v>83</v>
      </c>
      <c r="AY126" s="15" t="s">
        <v>116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15" t="s">
        <v>81</v>
      </c>
      <c r="BK126" s="188">
        <f>ROUND(I126*H126,2)</f>
        <v>0</v>
      </c>
      <c r="BL126" s="15" t="s">
        <v>124</v>
      </c>
      <c r="BM126" s="187" t="s">
        <v>130</v>
      </c>
    </row>
    <row r="127" s="1" customFormat="1">
      <c r="B127" s="34"/>
      <c r="D127" s="189" t="s">
        <v>126</v>
      </c>
      <c r="F127" s="190" t="s">
        <v>129</v>
      </c>
      <c r="I127" s="115"/>
      <c r="L127" s="34"/>
      <c r="M127" s="191"/>
      <c r="N127" s="70"/>
      <c r="O127" s="70"/>
      <c r="P127" s="70"/>
      <c r="Q127" s="70"/>
      <c r="R127" s="70"/>
      <c r="S127" s="70"/>
      <c r="T127" s="71"/>
      <c r="AT127" s="15" t="s">
        <v>126</v>
      </c>
      <c r="AU127" s="15" t="s">
        <v>83</v>
      </c>
    </row>
    <row r="128" s="1" customFormat="1" ht="16.5" customHeight="1">
      <c r="B128" s="175"/>
      <c r="C128" s="176" t="s">
        <v>131</v>
      </c>
      <c r="D128" s="176" t="s">
        <v>119</v>
      </c>
      <c r="E128" s="177" t="s">
        <v>132</v>
      </c>
      <c r="F128" s="178" t="s">
        <v>133</v>
      </c>
      <c r="G128" s="179" t="s">
        <v>122</v>
      </c>
      <c r="H128" s="180">
        <v>1</v>
      </c>
      <c r="I128" s="181"/>
      <c r="J128" s="182">
        <f>ROUND(I128*H128,2)</f>
        <v>0</v>
      </c>
      <c r="K128" s="178" t="s">
        <v>123</v>
      </c>
      <c r="L128" s="34"/>
      <c r="M128" s="183" t="s">
        <v>1</v>
      </c>
      <c r="N128" s="184" t="s">
        <v>38</v>
      </c>
      <c r="O128" s="70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AR128" s="187" t="s">
        <v>124</v>
      </c>
      <c r="AT128" s="187" t="s">
        <v>119</v>
      </c>
      <c r="AU128" s="187" t="s">
        <v>83</v>
      </c>
      <c r="AY128" s="15" t="s">
        <v>116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5" t="s">
        <v>81</v>
      </c>
      <c r="BK128" s="188">
        <f>ROUND(I128*H128,2)</f>
        <v>0</v>
      </c>
      <c r="BL128" s="15" t="s">
        <v>124</v>
      </c>
      <c r="BM128" s="187" t="s">
        <v>134</v>
      </c>
    </row>
    <row r="129" s="1" customFormat="1">
      <c r="B129" s="34"/>
      <c r="D129" s="189" t="s">
        <v>126</v>
      </c>
      <c r="F129" s="190" t="s">
        <v>133</v>
      </c>
      <c r="I129" s="115"/>
      <c r="L129" s="34"/>
      <c r="M129" s="191"/>
      <c r="N129" s="70"/>
      <c r="O129" s="70"/>
      <c r="P129" s="70"/>
      <c r="Q129" s="70"/>
      <c r="R129" s="70"/>
      <c r="S129" s="70"/>
      <c r="T129" s="71"/>
      <c r="AT129" s="15" t="s">
        <v>126</v>
      </c>
      <c r="AU129" s="15" t="s">
        <v>83</v>
      </c>
    </row>
    <row r="130" s="1" customFormat="1">
      <c r="B130" s="34"/>
      <c r="D130" s="189" t="s">
        <v>135</v>
      </c>
      <c r="F130" s="192" t="s">
        <v>136</v>
      </c>
      <c r="I130" s="115"/>
      <c r="L130" s="34"/>
      <c r="M130" s="191"/>
      <c r="N130" s="70"/>
      <c r="O130" s="70"/>
      <c r="P130" s="70"/>
      <c r="Q130" s="70"/>
      <c r="R130" s="70"/>
      <c r="S130" s="70"/>
      <c r="T130" s="71"/>
      <c r="AT130" s="15" t="s">
        <v>135</v>
      </c>
      <c r="AU130" s="15" t="s">
        <v>83</v>
      </c>
    </row>
    <row r="131" s="1" customFormat="1" ht="16.5" customHeight="1">
      <c r="B131" s="175"/>
      <c r="C131" s="176" t="s">
        <v>137</v>
      </c>
      <c r="D131" s="176" t="s">
        <v>119</v>
      </c>
      <c r="E131" s="177" t="s">
        <v>138</v>
      </c>
      <c r="F131" s="178" t="s">
        <v>139</v>
      </c>
      <c r="G131" s="179" t="s">
        <v>122</v>
      </c>
      <c r="H131" s="180">
        <v>1</v>
      </c>
      <c r="I131" s="181"/>
      <c r="J131" s="182">
        <f>ROUND(I131*H131,2)</f>
        <v>0</v>
      </c>
      <c r="K131" s="178" t="s">
        <v>123</v>
      </c>
      <c r="L131" s="34"/>
      <c r="M131" s="183" t="s">
        <v>1</v>
      </c>
      <c r="N131" s="184" t="s">
        <v>38</v>
      </c>
      <c r="O131" s="70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AR131" s="187" t="s">
        <v>124</v>
      </c>
      <c r="AT131" s="187" t="s">
        <v>119</v>
      </c>
      <c r="AU131" s="187" t="s">
        <v>83</v>
      </c>
      <c r="AY131" s="15" t="s">
        <v>116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5" t="s">
        <v>81</v>
      </c>
      <c r="BK131" s="188">
        <f>ROUND(I131*H131,2)</f>
        <v>0</v>
      </c>
      <c r="BL131" s="15" t="s">
        <v>124</v>
      </c>
      <c r="BM131" s="187" t="s">
        <v>140</v>
      </c>
    </row>
    <row r="132" s="1" customFormat="1">
      <c r="B132" s="34"/>
      <c r="D132" s="189" t="s">
        <v>126</v>
      </c>
      <c r="F132" s="190" t="s">
        <v>141</v>
      </c>
      <c r="I132" s="115"/>
      <c r="L132" s="34"/>
      <c r="M132" s="191"/>
      <c r="N132" s="70"/>
      <c r="O132" s="70"/>
      <c r="P132" s="70"/>
      <c r="Q132" s="70"/>
      <c r="R132" s="70"/>
      <c r="S132" s="70"/>
      <c r="T132" s="71"/>
      <c r="AT132" s="15" t="s">
        <v>126</v>
      </c>
      <c r="AU132" s="15" t="s">
        <v>83</v>
      </c>
    </row>
    <row r="133" s="1" customFormat="1">
      <c r="B133" s="34"/>
      <c r="D133" s="189" t="s">
        <v>135</v>
      </c>
      <c r="F133" s="192" t="s">
        <v>142</v>
      </c>
      <c r="I133" s="115"/>
      <c r="L133" s="34"/>
      <c r="M133" s="191"/>
      <c r="N133" s="70"/>
      <c r="O133" s="70"/>
      <c r="P133" s="70"/>
      <c r="Q133" s="70"/>
      <c r="R133" s="70"/>
      <c r="S133" s="70"/>
      <c r="T133" s="71"/>
      <c r="AT133" s="15" t="s">
        <v>135</v>
      </c>
      <c r="AU133" s="15" t="s">
        <v>83</v>
      </c>
    </row>
    <row r="134" s="1" customFormat="1" ht="16.5" customHeight="1">
      <c r="B134" s="175"/>
      <c r="C134" s="176" t="s">
        <v>115</v>
      </c>
      <c r="D134" s="176" t="s">
        <v>119</v>
      </c>
      <c r="E134" s="177" t="s">
        <v>143</v>
      </c>
      <c r="F134" s="178" t="s">
        <v>144</v>
      </c>
      <c r="G134" s="179" t="s">
        <v>145</v>
      </c>
      <c r="H134" s="180">
        <v>4</v>
      </c>
      <c r="I134" s="181"/>
      <c r="J134" s="182">
        <f>ROUND(I134*H134,2)</f>
        <v>0</v>
      </c>
      <c r="K134" s="178" t="s">
        <v>123</v>
      </c>
      <c r="L134" s="34"/>
      <c r="M134" s="183" t="s">
        <v>1</v>
      </c>
      <c r="N134" s="184" t="s">
        <v>38</v>
      </c>
      <c r="O134" s="70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AR134" s="187" t="s">
        <v>124</v>
      </c>
      <c r="AT134" s="187" t="s">
        <v>119</v>
      </c>
      <c r="AU134" s="187" t="s">
        <v>83</v>
      </c>
      <c r="AY134" s="15" t="s">
        <v>116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5" t="s">
        <v>81</v>
      </c>
      <c r="BK134" s="188">
        <f>ROUND(I134*H134,2)</f>
        <v>0</v>
      </c>
      <c r="BL134" s="15" t="s">
        <v>124</v>
      </c>
      <c r="BM134" s="187" t="s">
        <v>146</v>
      </c>
    </row>
    <row r="135" s="1" customFormat="1">
      <c r="B135" s="34"/>
      <c r="D135" s="189" t="s">
        <v>126</v>
      </c>
      <c r="F135" s="190" t="s">
        <v>144</v>
      </c>
      <c r="I135" s="115"/>
      <c r="L135" s="34"/>
      <c r="M135" s="191"/>
      <c r="N135" s="70"/>
      <c r="O135" s="70"/>
      <c r="P135" s="70"/>
      <c r="Q135" s="70"/>
      <c r="R135" s="70"/>
      <c r="S135" s="70"/>
      <c r="T135" s="71"/>
      <c r="AT135" s="15" t="s">
        <v>126</v>
      </c>
      <c r="AU135" s="15" t="s">
        <v>83</v>
      </c>
    </row>
    <row r="136" s="11" customFormat="1" ht="22.8" customHeight="1">
      <c r="B136" s="162"/>
      <c r="D136" s="163" t="s">
        <v>72</v>
      </c>
      <c r="E136" s="173" t="s">
        <v>147</v>
      </c>
      <c r="F136" s="173" t="s">
        <v>148</v>
      </c>
      <c r="I136" s="165"/>
      <c r="J136" s="174">
        <f>BK136</f>
        <v>0</v>
      </c>
      <c r="L136" s="162"/>
      <c r="M136" s="167"/>
      <c r="N136" s="168"/>
      <c r="O136" s="168"/>
      <c r="P136" s="169">
        <f>SUM(P137:P142)</f>
        <v>0</v>
      </c>
      <c r="Q136" s="168"/>
      <c r="R136" s="169">
        <f>SUM(R137:R142)</f>
        <v>0</v>
      </c>
      <c r="S136" s="168"/>
      <c r="T136" s="170">
        <f>SUM(T137:T142)</f>
        <v>0</v>
      </c>
      <c r="AR136" s="163" t="s">
        <v>115</v>
      </c>
      <c r="AT136" s="171" t="s">
        <v>72</v>
      </c>
      <c r="AU136" s="171" t="s">
        <v>81</v>
      </c>
      <c r="AY136" s="163" t="s">
        <v>116</v>
      </c>
      <c r="BK136" s="172">
        <f>SUM(BK137:BK142)</f>
        <v>0</v>
      </c>
    </row>
    <row r="137" s="1" customFormat="1" ht="16.5" customHeight="1">
      <c r="B137" s="175"/>
      <c r="C137" s="176" t="s">
        <v>149</v>
      </c>
      <c r="D137" s="176" t="s">
        <v>119</v>
      </c>
      <c r="E137" s="177" t="s">
        <v>150</v>
      </c>
      <c r="F137" s="178" t="s">
        <v>148</v>
      </c>
      <c r="G137" s="179" t="s">
        <v>122</v>
      </c>
      <c r="H137" s="180">
        <v>1</v>
      </c>
      <c r="I137" s="181"/>
      <c r="J137" s="182">
        <f>ROUND(I137*H137,2)</f>
        <v>0</v>
      </c>
      <c r="K137" s="178" t="s">
        <v>123</v>
      </c>
      <c r="L137" s="34"/>
      <c r="M137" s="183" t="s">
        <v>1</v>
      </c>
      <c r="N137" s="184" t="s">
        <v>38</v>
      </c>
      <c r="O137" s="70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AR137" s="187" t="s">
        <v>124</v>
      </c>
      <c r="AT137" s="187" t="s">
        <v>119</v>
      </c>
      <c r="AU137" s="187" t="s">
        <v>83</v>
      </c>
      <c r="AY137" s="15" t="s">
        <v>116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5" t="s">
        <v>81</v>
      </c>
      <c r="BK137" s="188">
        <f>ROUND(I137*H137,2)</f>
        <v>0</v>
      </c>
      <c r="BL137" s="15" t="s">
        <v>124</v>
      </c>
      <c r="BM137" s="187" t="s">
        <v>151</v>
      </c>
    </row>
    <row r="138" s="1" customFormat="1">
      <c r="B138" s="34"/>
      <c r="D138" s="189" t="s">
        <v>126</v>
      </c>
      <c r="F138" s="190" t="s">
        <v>148</v>
      </c>
      <c r="I138" s="115"/>
      <c r="L138" s="34"/>
      <c r="M138" s="191"/>
      <c r="N138" s="70"/>
      <c r="O138" s="70"/>
      <c r="P138" s="70"/>
      <c r="Q138" s="70"/>
      <c r="R138" s="70"/>
      <c r="S138" s="70"/>
      <c r="T138" s="71"/>
      <c r="AT138" s="15" t="s">
        <v>126</v>
      </c>
      <c r="AU138" s="15" t="s">
        <v>83</v>
      </c>
    </row>
    <row r="139" s="1" customFormat="1" ht="16.5" customHeight="1">
      <c r="B139" s="175"/>
      <c r="C139" s="176" t="s">
        <v>152</v>
      </c>
      <c r="D139" s="176" t="s">
        <v>119</v>
      </c>
      <c r="E139" s="177" t="s">
        <v>153</v>
      </c>
      <c r="F139" s="178" t="s">
        <v>154</v>
      </c>
      <c r="G139" s="179" t="s">
        <v>155</v>
      </c>
      <c r="H139" s="180">
        <v>2</v>
      </c>
      <c r="I139" s="181"/>
      <c r="J139" s="182">
        <f>ROUND(I139*H139,2)</f>
        <v>0</v>
      </c>
      <c r="K139" s="178" t="s">
        <v>1</v>
      </c>
      <c r="L139" s="34"/>
      <c r="M139" s="183" t="s">
        <v>1</v>
      </c>
      <c r="N139" s="184" t="s">
        <v>38</v>
      </c>
      <c r="O139" s="70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AR139" s="187" t="s">
        <v>124</v>
      </c>
      <c r="AT139" s="187" t="s">
        <v>119</v>
      </c>
      <c r="AU139" s="187" t="s">
        <v>83</v>
      </c>
      <c r="AY139" s="15" t="s">
        <v>116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5" t="s">
        <v>81</v>
      </c>
      <c r="BK139" s="188">
        <f>ROUND(I139*H139,2)</f>
        <v>0</v>
      </c>
      <c r="BL139" s="15" t="s">
        <v>124</v>
      </c>
      <c r="BM139" s="187" t="s">
        <v>156</v>
      </c>
    </row>
    <row r="140" s="1" customFormat="1">
      <c r="B140" s="34"/>
      <c r="D140" s="189" t="s">
        <v>126</v>
      </c>
      <c r="F140" s="190" t="s">
        <v>157</v>
      </c>
      <c r="I140" s="115"/>
      <c r="L140" s="34"/>
      <c r="M140" s="191"/>
      <c r="N140" s="70"/>
      <c r="O140" s="70"/>
      <c r="P140" s="70"/>
      <c r="Q140" s="70"/>
      <c r="R140" s="70"/>
      <c r="S140" s="70"/>
      <c r="T140" s="71"/>
      <c r="AT140" s="15" t="s">
        <v>126</v>
      </c>
      <c r="AU140" s="15" t="s">
        <v>83</v>
      </c>
    </row>
    <row r="141" s="1" customFormat="1" ht="16.5" customHeight="1">
      <c r="B141" s="175"/>
      <c r="C141" s="176" t="s">
        <v>158</v>
      </c>
      <c r="D141" s="176" t="s">
        <v>119</v>
      </c>
      <c r="E141" s="177" t="s">
        <v>159</v>
      </c>
      <c r="F141" s="178" t="s">
        <v>160</v>
      </c>
      <c r="G141" s="179" t="s">
        <v>122</v>
      </c>
      <c r="H141" s="180">
        <v>1</v>
      </c>
      <c r="I141" s="181"/>
      <c r="J141" s="182">
        <f>ROUND(I141*H141,2)</f>
        <v>0</v>
      </c>
      <c r="K141" s="178" t="s">
        <v>1</v>
      </c>
      <c r="L141" s="34"/>
      <c r="M141" s="183" t="s">
        <v>1</v>
      </c>
      <c r="N141" s="184" t="s">
        <v>38</v>
      </c>
      <c r="O141" s="70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AR141" s="187" t="s">
        <v>124</v>
      </c>
      <c r="AT141" s="187" t="s">
        <v>119</v>
      </c>
      <c r="AU141" s="187" t="s">
        <v>83</v>
      </c>
      <c r="AY141" s="15" t="s">
        <v>116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5" t="s">
        <v>81</v>
      </c>
      <c r="BK141" s="188">
        <f>ROUND(I141*H141,2)</f>
        <v>0</v>
      </c>
      <c r="BL141" s="15" t="s">
        <v>124</v>
      </c>
      <c r="BM141" s="187" t="s">
        <v>161</v>
      </c>
    </row>
    <row r="142" s="1" customFormat="1">
      <c r="B142" s="34"/>
      <c r="D142" s="189" t="s">
        <v>126</v>
      </c>
      <c r="F142" s="190" t="s">
        <v>160</v>
      </c>
      <c r="I142" s="115"/>
      <c r="L142" s="34"/>
      <c r="M142" s="191"/>
      <c r="N142" s="70"/>
      <c r="O142" s="70"/>
      <c r="P142" s="70"/>
      <c r="Q142" s="70"/>
      <c r="R142" s="70"/>
      <c r="S142" s="70"/>
      <c r="T142" s="71"/>
      <c r="AT142" s="15" t="s">
        <v>126</v>
      </c>
      <c r="AU142" s="15" t="s">
        <v>83</v>
      </c>
    </row>
    <row r="143" s="11" customFormat="1" ht="22.8" customHeight="1">
      <c r="B143" s="162"/>
      <c r="D143" s="163" t="s">
        <v>72</v>
      </c>
      <c r="E143" s="173" t="s">
        <v>162</v>
      </c>
      <c r="F143" s="173" t="s">
        <v>163</v>
      </c>
      <c r="I143" s="165"/>
      <c r="J143" s="174">
        <f>BK143</f>
        <v>0</v>
      </c>
      <c r="L143" s="162"/>
      <c r="M143" s="167"/>
      <c r="N143" s="168"/>
      <c r="O143" s="168"/>
      <c r="P143" s="169">
        <f>SUM(P144:P145)</f>
        <v>0</v>
      </c>
      <c r="Q143" s="168"/>
      <c r="R143" s="169">
        <f>SUM(R144:R145)</f>
        <v>0</v>
      </c>
      <c r="S143" s="168"/>
      <c r="T143" s="170">
        <f>SUM(T144:T145)</f>
        <v>0</v>
      </c>
      <c r="AR143" s="163" t="s">
        <v>115</v>
      </c>
      <c r="AT143" s="171" t="s">
        <v>72</v>
      </c>
      <c r="AU143" s="171" t="s">
        <v>81</v>
      </c>
      <c r="AY143" s="163" t="s">
        <v>116</v>
      </c>
      <c r="BK143" s="172">
        <f>SUM(BK144:BK145)</f>
        <v>0</v>
      </c>
    </row>
    <row r="144" s="1" customFormat="1" ht="16.5" customHeight="1">
      <c r="B144" s="175"/>
      <c r="C144" s="176" t="s">
        <v>164</v>
      </c>
      <c r="D144" s="176" t="s">
        <v>119</v>
      </c>
      <c r="E144" s="177" t="s">
        <v>165</v>
      </c>
      <c r="F144" s="178" t="s">
        <v>166</v>
      </c>
      <c r="G144" s="179" t="s">
        <v>122</v>
      </c>
      <c r="H144" s="180">
        <v>1</v>
      </c>
      <c r="I144" s="181"/>
      <c r="J144" s="182">
        <f>ROUND(I144*H144,2)</f>
        <v>0</v>
      </c>
      <c r="K144" s="178" t="s">
        <v>123</v>
      </c>
      <c r="L144" s="34"/>
      <c r="M144" s="183" t="s">
        <v>1</v>
      </c>
      <c r="N144" s="184" t="s">
        <v>38</v>
      </c>
      <c r="O144" s="70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AR144" s="187" t="s">
        <v>124</v>
      </c>
      <c r="AT144" s="187" t="s">
        <v>119</v>
      </c>
      <c r="AU144" s="187" t="s">
        <v>83</v>
      </c>
      <c r="AY144" s="15" t="s">
        <v>116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5" t="s">
        <v>81</v>
      </c>
      <c r="BK144" s="188">
        <f>ROUND(I144*H144,2)</f>
        <v>0</v>
      </c>
      <c r="BL144" s="15" t="s">
        <v>124</v>
      </c>
      <c r="BM144" s="187" t="s">
        <v>167</v>
      </c>
    </row>
    <row r="145" s="1" customFormat="1">
      <c r="B145" s="34"/>
      <c r="D145" s="189" t="s">
        <v>126</v>
      </c>
      <c r="F145" s="190" t="s">
        <v>168</v>
      </c>
      <c r="I145" s="115"/>
      <c r="L145" s="34"/>
      <c r="M145" s="191"/>
      <c r="N145" s="70"/>
      <c r="O145" s="70"/>
      <c r="P145" s="70"/>
      <c r="Q145" s="70"/>
      <c r="R145" s="70"/>
      <c r="S145" s="70"/>
      <c r="T145" s="71"/>
      <c r="AT145" s="15" t="s">
        <v>126</v>
      </c>
      <c r="AU145" s="15" t="s">
        <v>83</v>
      </c>
    </row>
    <row r="146" s="11" customFormat="1" ht="22.8" customHeight="1">
      <c r="B146" s="162"/>
      <c r="D146" s="163" t="s">
        <v>72</v>
      </c>
      <c r="E146" s="173" t="s">
        <v>169</v>
      </c>
      <c r="F146" s="173" t="s">
        <v>170</v>
      </c>
      <c r="I146" s="165"/>
      <c r="J146" s="174">
        <f>BK146</f>
        <v>0</v>
      </c>
      <c r="L146" s="162"/>
      <c r="M146" s="167"/>
      <c r="N146" s="168"/>
      <c r="O146" s="168"/>
      <c r="P146" s="169">
        <f>P147</f>
        <v>0</v>
      </c>
      <c r="Q146" s="168"/>
      <c r="R146" s="169">
        <f>R147</f>
        <v>0</v>
      </c>
      <c r="S146" s="168"/>
      <c r="T146" s="170">
        <f>T147</f>
        <v>0</v>
      </c>
      <c r="AR146" s="163" t="s">
        <v>115</v>
      </c>
      <c r="AT146" s="171" t="s">
        <v>72</v>
      </c>
      <c r="AU146" s="171" t="s">
        <v>81</v>
      </c>
      <c r="AY146" s="163" t="s">
        <v>116</v>
      </c>
      <c r="BK146" s="172">
        <f>BK147</f>
        <v>0</v>
      </c>
    </row>
    <row r="147" s="1" customFormat="1" ht="16.5" customHeight="1">
      <c r="B147" s="175"/>
      <c r="C147" s="176" t="s">
        <v>171</v>
      </c>
      <c r="D147" s="176" t="s">
        <v>119</v>
      </c>
      <c r="E147" s="177" t="s">
        <v>172</v>
      </c>
      <c r="F147" s="178" t="s">
        <v>173</v>
      </c>
      <c r="G147" s="179" t="s">
        <v>122</v>
      </c>
      <c r="H147" s="180">
        <v>6</v>
      </c>
      <c r="I147" s="181"/>
      <c r="J147" s="182">
        <f>ROUND(I147*H147,2)</f>
        <v>0</v>
      </c>
      <c r="K147" s="178" t="s">
        <v>1</v>
      </c>
      <c r="L147" s="34"/>
      <c r="M147" s="193" t="s">
        <v>1</v>
      </c>
      <c r="N147" s="194" t="s">
        <v>38</v>
      </c>
      <c r="O147" s="195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AR147" s="187" t="s">
        <v>124</v>
      </c>
      <c r="AT147" s="187" t="s">
        <v>119</v>
      </c>
      <c r="AU147" s="187" t="s">
        <v>83</v>
      </c>
      <c r="AY147" s="15" t="s">
        <v>116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5" t="s">
        <v>81</v>
      </c>
      <c r="BK147" s="188">
        <f>ROUND(I147*H147,2)</f>
        <v>0</v>
      </c>
      <c r="BL147" s="15" t="s">
        <v>124</v>
      </c>
      <c r="BM147" s="187" t="s">
        <v>174</v>
      </c>
    </row>
    <row r="148" s="1" customFormat="1" ht="6.96" customHeight="1">
      <c r="B148" s="53"/>
      <c r="C148" s="54"/>
      <c r="D148" s="54"/>
      <c r="E148" s="54"/>
      <c r="F148" s="54"/>
      <c r="G148" s="54"/>
      <c r="H148" s="54"/>
      <c r="I148" s="136"/>
      <c r="J148" s="54"/>
      <c r="K148" s="54"/>
      <c r="L148" s="34"/>
    </row>
  </sheetData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1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4" t="s">
        <v>5</v>
      </c>
      <c r="AT2" s="15" t="s">
        <v>86</v>
      </c>
    </row>
    <row r="3" ht="6.96" customHeight="1">
      <c r="B3" s="16"/>
      <c r="C3" s="17"/>
      <c r="D3" s="17"/>
      <c r="E3" s="17"/>
      <c r="F3" s="17"/>
      <c r="G3" s="17"/>
      <c r="H3" s="17"/>
      <c r="I3" s="112"/>
      <c r="J3" s="17"/>
      <c r="K3" s="17"/>
      <c r="L3" s="18"/>
      <c r="AT3" s="15" t="s">
        <v>83</v>
      </c>
    </row>
    <row r="4" ht="24.96" customHeight="1">
      <c r="B4" s="18"/>
      <c r="D4" s="19" t="s">
        <v>87</v>
      </c>
      <c r="L4" s="18"/>
      <c r="M4" s="113" t="s">
        <v>10</v>
      </c>
      <c r="AT4" s="15" t="s">
        <v>3</v>
      </c>
    </row>
    <row r="5" ht="6.96" customHeight="1">
      <c r="B5" s="18"/>
      <c r="L5" s="18"/>
    </row>
    <row r="6" ht="12" customHeight="1">
      <c r="B6" s="18"/>
      <c r="D6" s="28" t="s">
        <v>16</v>
      </c>
      <c r="L6" s="18"/>
    </row>
    <row r="7" ht="16.5" customHeight="1">
      <c r="B7" s="18"/>
      <c r="E7" s="114" t="str">
        <f>'Rekapitulace stavby'!K6</f>
        <v xml:space="preserve">Výstavba a rekonstrukce polní cesty HC6,  k.ú. Kolešovice</v>
      </c>
      <c r="F7" s="28"/>
      <c r="G7" s="28"/>
      <c r="H7" s="28"/>
      <c r="L7" s="18"/>
    </row>
    <row r="8" s="1" customFormat="1" ht="12" customHeight="1">
      <c r="B8" s="34"/>
      <c r="D8" s="28" t="s">
        <v>88</v>
      </c>
      <c r="I8" s="115"/>
      <c r="L8" s="34"/>
    </row>
    <row r="9" s="1" customFormat="1" ht="36.96" customHeight="1">
      <c r="B9" s="34"/>
      <c r="E9" s="60" t="s">
        <v>175</v>
      </c>
      <c r="F9" s="1"/>
      <c r="G9" s="1"/>
      <c r="H9" s="1"/>
      <c r="I9" s="115"/>
      <c r="L9" s="34"/>
    </row>
    <row r="10" s="1" customFormat="1">
      <c r="B10" s="34"/>
      <c r="I10" s="115"/>
      <c r="L10" s="34"/>
    </row>
    <row r="11" s="1" customFormat="1" ht="12" customHeight="1">
      <c r="B11" s="34"/>
      <c r="D11" s="28" t="s">
        <v>18</v>
      </c>
      <c r="F11" s="23" t="s">
        <v>1</v>
      </c>
      <c r="I11" s="116" t="s">
        <v>19</v>
      </c>
      <c r="J11" s="23" t="s">
        <v>1</v>
      </c>
      <c r="L11" s="34"/>
    </row>
    <row r="12" s="1" customFormat="1" ht="12" customHeight="1">
      <c r="B12" s="34"/>
      <c r="D12" s="28" t="s">
        <v>20</v>
      </c>
      <c r="F12" s="23" t="s">
        <v>21</v>
      </c>
      <c r="I12" s="116" t="s">
        <v>22</v>
      </c>
      <c r="J12" s="62" t="str">
        <f>'Rekapitulace stavby'!AN8</f>
        <v>29. 5. 2019</v>
      </c>
      <c r="L12" s="34"/>
    </row>
    <row r="13" s="1" customFormat="1" ht="10.8" customHeight="1">
      <c r="B13" s="34"/>
      <c r="I13" s="115"/>
      <c r="L13" s="34"/>
    </row>
    <row r="14" s="1" customFormat="1" ht="12" customHeight="1">
      <c r="B14" s="34"/>
      <c r="D14" s="28" t="s">
        <v>24</v>
      </c>
      <c r="I14" s="116" t="s">
        <v>25</v>
      </c>
      <c r="J14" s="23" t="str">
        <f>IF('Rekapitulace stavby'!AN10="","",'Rekapitulace stavby'!AN10)</f>
        <v/>
      </c>
      <c r="L14" s="34"/>
    </row>
    <row r="15" s="1" customFormat="1" ht="18" customHeight="1">
      <c r="B15" s="34"/>
      <c r="E15" s="23" t="str">
        <f>IF('Rekapitulace stavby'!E11="","",'Rekapitulace stavby'!E11)</f>
        <v xml:space="preserve"> </v>
      </c>
      <c r="I15" s="116" t="s">
        <v>26</v>
      </c>
      <c r="J15" s="23" t="str">
        <f>IF('Rekapitulace stavby'!AN11="","",'Rekapitulace stavby'!AN11)</f>
        <v/>
      </c>
      <c r="L15" s="34"/>
    </row>
    <row r="16" s="1" customFormat="1" ht="6.96" customHeight="1">
      <c r="B16" s="34"/>
      <c r="I16" s="115"/>
      <c r="L16" s="34"/>
    </row>
    <row r="17" s="1" customFormat="1" ht="12" customHeight="1">
      <c r="B17" s="34"/>
      <c r="D17" s="28" t="s">
        <v>27</v>
      </c>
      <c r="I17" s="116" t="s">
        <v>25</v>
      </c>
      <c r="J17" s="29" t="str">
        <f>'Rekapitulace stavby'!AN13</f>
        <v>Vyplň údaj</v>
      </c>
      <c r="L17" s="34"/>
    </row>
    <row r="18" s="1" customFormat="1" ht="18" customHeight="1">
      <c r="B18" s="34"/>
      <c r="E18" s="29" t="str">
        <f>'Rekapitulace stavby'!E14</f>
        <v>Vyplň údaj</v>
      </c>
      <c r="F18" s="23"/>
      <c r="G18" s="23"/>
      <c r="H18" s="23"/>
      <c r="I18" s="116" t="s">
        <v>26</v>
      </c>
      <c r="J18" s="29" t="str">
        <f>'Rekapitulace stavby'!AN14</f>
        <v>Vyplň údaj</v>
      </c>
      <c r="L18" s="34"/>
    </row>
    <row r="19" s="1" customFormat="1" ht="6.96" customHeight="1">
      <c r="B19" s="34"/>
      <c r="I19" s="115"/>
      <c r="L19" s="34"/>
    </row>
    <row r="20" s="1" customFormat="1" ht="12" customHeight="1">
      <c r="B20" s="34"/>
      <c r="D20" s="28" t="s">
        <v>29</v>
      </c>
      <c r="I20" s="116" t="s">
        <v>25</v>
      </c>
      <c r="J20" s="23" t="str">
        <f>IF('Rekapitulace stavby'!AN16="","",'Rekapitulace stavby'!AN16)</f>
        <v/>
      </c>
      <c r="L20" s="34"/>
    </row>
    <row r="21" s="1" customFormat="1" ht="18" customHeight="1">
      <c r="B21" s="34"/>
      <c r="E21" s="23" t="str">
        <f>IF('Rekapitulace stavby'!E17="","",'Rekapitulace stavby'!E17)</f>
        <v xml:space="preserve"> </v>
      </c>
      <c r="I21" s="116" t="s">
        <v>26</v>
      </c>
      <c r="J21" s="23" t="str">
        <f>IF('Rekapitulace stavby'!AN17="","",'Rekapitulace stavby'!AN17)</f>
        <v/>
      </c>
      <c r="L21" s="34"/>
    </row>
    <row r="22" s="1" customFormat="1" ht="6.96" customHeight="1">
      <c r="B22" s="34"/>
      <c r="I22" s="115"/>
      <c r="L22" s="34"/>
    </row>
    <row r="23" s="1" customFormat="1" ht="12" customHeight="1">
      <c r="B23" s="34"/>
      <c r="D23" s="28" t="s">
        <v>31</v>
      </c>
      <c r="I23" s="116" t="s">
        <v>25</v>
      </c>
      <c r="J23" s="23" t="str">
        <f>IF('Rekapitulace stavby'!AN19="","",'Rekapitulace stavby'!AN19)</f>
        <v/>
      </c>
      <c r="L23" s="34"/>
    </row>
    <row r="24" s="1" customFormat="1" ht="18" customHeight="1">
      <c r="B24" s="34"/>
      <c r="E24" s="23" t="str">
        <f>IF('Rekapitulace stavby'!E20="","",'Rekapitulace stavby'!E20)</f>
        <v xml:space="preserve"> </v>
      </c>
      <c r="I24" s="116" t="s">
        <v>26</v>
      </c>
      <c r="J24" s="23" t="str">
        <f>IF('Rekapitulace stavby'!AN20="","",'Rekapitulace stavby'!AN20)</f>
        <v/>
      </c>
      <c r="L24" s="34"/>
    </row>
    <row r="25" s="1" customFormat="1" ht="6.96" customHeight="1">
      <c r="B25" s="34"/>
      <c r="I25" s="115"/>
      <c r="L25" s="34"/>
    </row>
    <row r="26" s="1" customFormat="1" ht="12" customHeight="1">
      <c r="B26" s="34"/>
      <c r="D26" s="28" t="s">
        <v>32</v>
      </c>
      <c r="I26" s="115"/>
      <c r="L26" s="34"/>
    </row>
    <row r="27" s="7" customFormat="1" ht="16.5" customHeight="1">
      <c r="B27" s="117"/>
      <c r="E27" s="32" t="s">
        <v>1</v>
      </c>
      <c r="F27" s="32"/>
      <c r="G27" s="32"/>
      <c r="H27" s="32"/>
      <c r="I27" s="118"/>
      <c r="L27" s="117"/>
    </row>
    <row r="28" s="1" customFormat="1" ht="6.96" customHeight="1">
      <c r="B28" s="34"/>
      <c r="I28" s="115"/>
      <c r="L28" s="34"/>
    </row>
    <row r="29" s="1" customFormat="1" ht="6.96" customHeight="1">
      <c r="B29" s="34"/>
      <c r="D29" s="66"/>
      <c r="E29" s="66"/>
      <c r="F29" s="66"/>
      <c r="G29" s="66"/>
      <c r="H29" s="66"/>
      <c r="I29" s="119"/>
      <c r="J29" s="66"/>
      <c r="K29" s="66"/>
      <c r="L29" s="34"/>
    </row>
    <row r="30" s="1" customFormat="1" ht="25.44" customHeight="1">
      <c r="B30" s="34"/>
      <c r="D30" s="120" t="s">
        <v>33</v>
      </c>
      <c r="I30" s="115"/>
      <c r="J30" s="87">
        <f>ROUND(J127, 2)</f>
        <v>0</v>
      </c>
      <c r="L30" s="34"/>
    </row>
    <row r="31" s="1" customFormat="1" ht="6.96" customHeight="1">
      <c r="B31" s="34"/>
      <c r="D31" s="66"/>
      <c r="E31" s="66"/>
      <c r="F31" s="66"/>
      <c r="G31" s="66"/>
      <c r="H31" s="66"/>
      <c r="I31" s="119"/>
      <c r="J31" s="66"/>
      <c r="K31" s="66"/>
      <c r="L31" s="34"/>
    </row>
    <row r="32" s="1" customFormat="1" ht="14.4" customHeight="1">
      <c r="B32" s="34"/>
      <c r="F32" s="38" t="s">
        <v>35</v>
      </c>
      <c r="I32" s="121" t="s">
        <v>34</v>
      </c>
      <c r="J32" s="38" t="s">
        <v>36</v>
      </c>
      <c r="L32" s="34"/>
    </row>
    <row r="33" s="1" customFormat="1" ht="14.4" customHeight="1">
      <c r="B33" s="34"/>
      <c r="D33" s="122" t="s">
        <v>37</v>
      </c>
      <c r="E33" s="28" t="s">
        <v>38</v>
      </c>
      <c r="F33" s="123">
        <f>ROUND((SUM(BE127:BE280)),  2)</f>
        <v>0</v>
      </c>
      <c r="I33" s="124">
        <v>0.20999999999999999</v>
      </c>
      <c r="J33" s="123">
        <f>ROUND(((SUM(BE127:BE280))*I33),  2)</f>
        <v>0</v>
      </c>
      <c r="L33" s="34"/>
    </row>
    <row r="34" s="1" customFormat="1" ht="14.4" customHeight="1">
      <c r="B34" s="34"/>
      <c r="E34" s="28" t="s">
        <v>39</v>
      </c>
      <c r="F34" s="123">
        <f>ROUND((SUM(BF127:BF280)),  2)</f>
        <v>0</v>
      </c>
      <c r="I34" s="124">
        <v>0.14999999999999999</v>
      </c>
      <c r="J34" s="123">
        <f>ROUND(((SUM(BF127:BF280))*I34),  2)</f>
        <v>0</v>
      </c>
      <c r="L34" s="34"/>
    </row>
    <row r="35" hidden="1" s="1" customFormat="1" ht="14.4" customHeight="1">
      <c r="B35" s="34"/>
      <c r="E35" s="28" t="s">
        <v>40</v>
      </c>
      <c r="F35" s="123">
        <f>ROUND((SUM(BG127:BG280)),  2)</f>
        <v>0</v>
      </c>
      <c r="I35" s="124">
        <v>0.20999999999999999</v>
      </c>
      <c r="J35" s="123">
        <f>0</f>
        <v>0</v>
      </c>
      <c r="L35" s="34"/>
    </row>
    <row r="36" hidden="1" s="1" customFormat="1" ht="14.4" customHeight="1">
      <c r="B36" s="34"/>
      <c r="E36" s="28" t="s">
        <v>41</v>
      </c>
      <c r="F36" s="123">
        <f>ROUND((SUM(BH127:BH280)),  2)</f>
        <v>0</v>
      </c>
      <c r="I36" s="124">
        <v>0.14999999999999999</v>
      </c>
      <c r="J36" s="123">
        <f>0</f>
        <v>0</v>
      </c>
      <c r="L36" s="34"/>
    </row>
    <row r="37" hidden="1" s="1" customFormat="1" ht="14.4" customHeight="1">
      <c r="B37" s="34"/>
      <c r="E37" s="28" t="s">
        <v>42</v>
      </c>
      <c r="F37" s="123">
        <f>ROUND((SUM(BI127:BI280)),  2)</f>
        <v>0</v>
      </c>
      <c r="I37" s="124">
        <v>0</v>
      </c>
      <c r="J37" s="123">
        <f>0</f>
        <v>0</v>
      </c>
      <c r="L37" s="34"/>
    </row>
    <row r="38" s="1" customFormat="1" ht="6.96" customHeight="1">
      <c r="B38" s="34"/>
      <c r="I38" s="115"/>
      <c r="L38" s="34"/>
    </row>
    <row r="39" s="1" customFormat="1" ht="25.44" customHeight="1">
      <c r="B39" s="34"/>
      <c r="C39" s="125"/>
      <c r="D39" s="126" t="s">
        <v>43</v>
      </c>
      <c r="E39" s="74"/>
      <c r="F39" s="74"/>
      <c r="G39" s="127" t="s">
        <v>44</v>
      </c>
      <c r="H39" s="128" t="s">
        <v>45</v>
      </c>
      <c r="I39" s="129"/>
      <c r="J39" s="130">
        <f>SUM(J30:J37)</f>
        <v>0</v>
      </c>
      <c r="K39" s="131"/>
      <c r="L39" s="34"/>
    </row>
    <row r="40" s="1" customFormat="1" ht="14.4" customHeight="1">
      <c r="B40" s="34"/>
      <c r="I40" s="115"/>
      <c r="L40" s="34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34"/>
      <c r="D50" s="50" t="s">
        <v>46</v>
      </c>
      <c r="E50" s="51"/>
      <c r="F50" s="51"/>
      <c r="G50" s="50" t="s">
        <v>47</v>
      </c>
      <c r="H50" s="51"/>
      <c r="I50" s="132"/>
      <c r="J50" s="51"/>
      <c r="K50" s="51"/>
      <c r="L50" s="34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34"/>
      <c r="D61" s="52" t="s">
        <v>48</v>
      </c>
      <c r="E61" s="36"/>
      <c r="F61" s="133" t="s">
        <v>49</v>
      </c>
      <c r="G61" s="52" t="s">
        <v>48</v>
      </c>
      <c r="H61" s="36"/>
      <c r="I61" s="134"/>
      <c r="J61" s="135" t="s">
        <v>49</v>
      </c>
      <c r="K61" s="36"/>
      <c r="L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34"/>
      <c r="D65" s="50" t="s">
        <v>50</v>
      </c>
      <c r="E65" s="51"/>
      <c r="F65" s="51"/>
      <c r="G65" s="50" t="s">
        <v>51</v>
      </c>
      <c r="H65" s="51"/>
      <c r="I65" s="132"/>
      <c r="J65" s="51"/>
      <c r="K65" s="51"/>
      <c r="L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34"/>
      <c r="D76" s="52" t="s">
        <v>48</v>
      </c>
      <c r="E76" s="36"/>
      <c r="F76" s="133" t="s">
        <v>49</v>
      </c>
      <c r="G76" s="52" t="s">
        <v>48</v>
      </c>
      <c r="H76" s="36"/>
      <c r="I76" s="134"/>
      <c r="J76" s="135" t="s">
        <v>49</v>
      </c>
      <c r="K76" s="36"/>
      <c r="L76" s="34"/>
    </row>
    <row r="77" s="1" customFormat="1" ht="14.4" customHeight="1">
      <c r="B77" s="53"/>
      <c r="C77" s="54"/>
      <c r="D77" s="54"/>
      <c r="E77" s="54"/>
      <c r="F77" s="54"/>
      <c r="G77" s="54"/>
      <c r="H77" s="54"/>
      <c r="I77" s="136"/>
      <c r="J77" s="54"/>
      <c r="K77" s="54"/>
      <c r="L77" s="34"/>
    </row>
    <row r="81" s="1" customFormat="1" ht="6.96" customHeight="1">
      <c r="B81" s="55"/>
      <c r="C81" s="56"/>
      <c r="D81" s="56"/>
      <c r="E81" s="56"/>
      <c r="F81" s="56"/>
      <c r="G81" s="56"/>
      <c r="H81" s="56"/>
      <c r="I81" s="137"/>
      <c r="J81" s="56"/>
      <c r="K81" s="56"/>
      <c r="L81" s="34"/>
    </row>
    <row r="82" s="1" customFormat="1" ht="24.96" customHeight="1">
      <c r="B82" s="34"/>
      <c r="C82" s="19" t="s">
        <v>90</v>
      </c>
      <c r="I82" s="115"/>
      <c r="L82" s="34"/>
    </row>
    <row r="83" s="1" customFormat="1" ht="6.96" customHeight="1">
      <c r="B83" s="34"/>
      <c r="I83" s="115"/>
      <c r="L83" s="34"/>
    </row>
    <row r="84" s="1" customFormat="1" ht="12" customHeight="1">
      <c r="B84" s="34"/>
      <c r="C84" s="28" t="s">
        <v>16</v>
      </c>
      <c r="I84" s="115"/>
      <c r="L84" s="34"/>
    </row>
    <row r="85" s="1" customFormat="1" ht="16.5" customHeight="1">
      <c r="B85" s="34"/>
      <c r="E85" s="114" t="str">
        <f>E7</f>
        <v xml:space="preserve">Výstavba a rekonstrukce polní cesty HC6,  k.ú. Kolešovice</v>
      </c>
      <c r="F85" s="28"/>
      <c r="G85" s="28"/>
      <c r="H85" s="28"/>
      <c r="I85" s="115"/>
      <c r="L85" s="34"/>
    </row>
    <row r="86" s="1" customFormat="1" ht="12" customHeight="1">
      <c r="B86" s="34"/>
      <c r="C86" s="28" t="s">
        <v>88</v>
      </c>
      <c r="I86" s="115"/>
      <c r="L86" s="34"/>
    </row>
    <row r="87" s="1" customFormat="1" ht="16.5" customHeight="1">
      <c r="B87" s="34"/>
      <c r="E87" s="60" t="str">
        <f>E9</f>
        <v>458/19-01-04 - SO2 Polní cesta</v>
      </c>
      <c r="F87" s="1"/>
      <c r="G87" s="1"/>
      <c r="H87" s="1"/>
      <c r="I87" s="115"/>
      <c r="L87" s="34"/>
    </row>
    <row r="88" s="1" customFormat="1" ht="6.96" customHeight="1">
      <c r="B88" s="34"/>
      <c r="I88" s="115"/>
      <c r="L88" s="34"/>
    </row>
    <row r="89" s="1" customFormat="1" ht="12" customHeight="1">
      <c r="B89" s="34"/>
      <c r="C89" s="28" t="s">
        <v>20</v>
      </c>
      <c r="F89" s="23" t="str">
        <f>F12</f>
        <v xml:space="preserve"> </v>
      </c>
      <c r="I89" s="116" t="s">
        <v>22</v>
      </c>
      <c r="J89" s="62" t="str">
        <f>IF(J12="","",J12)</f>
        <v>29. 5. 2019</v>
      </c>
      <c r="L89" s="34"/>
    </row>
    <row r="90" s="1" customFormat="1" ht="6.96" customHeight="1">
      <c r="B90" s="34"/>
      <c r="I90" s="115"/>
      <c r="L90" s="34"/>
    </row>
    <row r="91" s="1" customFormat="1" ht="15.15" customHeight="1">
      <c r="B91" s="34"/>
      <c r="C91" s="28" t="s">
        <v>24</v>
      </c>
      <c r="F91" s="23" t="str">
        <f>E15</f>
        <v xml:space="preserve"> </v>
      </c>
      <c r="I91" s="116" t="s">
        <v>29</v>
      </c>
      <c r="J91" s="32" t="str">
        <f>E21</f>
        <v xml:space="preserve"> </v>
      </c>
      <c r="L91" s="34"/>
    </row>
    <row r="92" s="1" customFormat="1" ht="15.15" customHeight="1">
      <c r="B92" s="34"/>
      <c r="C92" s="28" t="s">
        <v>27</v>
      </c>
      <c r="F92" s="23" t="str">
        <f>IF(E18="","",E18)</f>
        <v>Vyplň údaj</v>
      </c>
      <c r="I92" s="116" t="s">
        <v>31</v>
      </c>
      <c r="J92" s="32" t="str">
        <f>E24</f>
        <v xml:space="preserve"> </v>
      </c>
      <c r="L92" s="34"/>
    </row>
    <row r="93" s="1" customFormat="1" ht="10.32" customHeight="1">
      <c r="B93" s="34"/>
      <c r="I93" s="115"/>
      <c r="L93" s="34"/>
    </row>
    <row r="94" s="1" customFormat="1" ht="29.28" customHeight="1">
      <c r="B94" s="34"/>
      <c r="C94" s="138" t="s">
        <v>91</v>
      </c>
      <c r="D94" s="125"/>
      <c r="E94" s="125"/>
      <c r="F94" s="125"/>
      <c r="G94" s="125"/>
      <c r="H94" s="125"/>
      <c r="I94" s="139"/>
      <c r="J94" s="140" t="s">
        <v>92</v>
      </c>
      <c r="K94" s="125"/>
      <c r="L94" s="34"/>
    </row>
    <row r="95" s="1" customFormat="1" ht="10.32" customHeight="1">
      <c r="B95" s="34"/>
      <c r="I95" s="115"/>
      <c r="L95" s="34"/>
    </row>
    <row r="96" s="1" customFormat="1" ht="22.8" customHeight="1">
      <c r="B96" s="34"/>
      <c r="C96" s="141" t="s">
        <v>93</v>
      </c>
      <c r="I96" s="115"/>
      <c r="J96" s="87">
        <f>J127</f>
        <v>0</v>
      </c>
      <c r="L96" s="34"/>
      <c r="AU96" s="15" t="s">
        <v>94</v>
      </c>
    </row>
    <row r="97" s="8" customFormat="1" ht="24.96" customHeight="1">
      <c r="B97" s="142"/>
      <c r="D97" s="143" t="s">
        <v>176</v>
      </c>
      <c r="E97" s="144"/>
      <c r="F97" s="144"/>
      <c r="G97" s="144"/>
      <c r="H97" s="144"/>
      <c r="I97" s="145"/>
      <c r="J97" s="146">
        <f>J128</f>
        <v>0</v>
      </c>
      <c r="L97" s="142"/>
    </row>
    <row r="98" s="9" customFormat="1" ht="19.92" customHeight="1">
      <c r="B98" s="147"/>
      <c r="D98" s="148" t="s">
        <v>177</v>
      </c>
      <c r="E98" s="149"/>
      <c r="F98" s="149"/>
      <c r="G98" s="149"/>
      <c r="H98" s="149"/>
      <c r="I98" s="150"/>
      <c r="J98" s="151">
        <f>J129</f>
        <v>0</v>
      </c>
      <c r="L98" s="147"/>
    </row>
    <row r="99" s="9" customFormat="1" ht="19.92" customHeight="1">
      <c r="B99" s="147"/>
      <c r="D99" s="148" t="s">
        <v>178</v>
      </c>
      <c r="E99" s="149"/>
      <c r="F99" s="149"/>
      <c r="G99" s="149"/>
      <c r="H99" s="149"/>
      <c r="I99" s="150"/>
      <c r="J99" s="151">
        <f>J179</f>
        <v>0</v>
      </c>
      <c r="L99" s="147"/>
    </row>
    <row r="100" s="9" customFormat="1" ht="19.92" customHeight="1">
      <c r="B100" s="147"/>
      <c r="D100" s="148" t="s">
        <v>179</v>
      </c>
      <c r="E100" s="149"/>
      <c r="F100" s="149"/>
      <c r="G100" s="149"/>
      <c r="H100" s="149"/>
      <c r="I100" s="150"/>
      <c r="J100" s="151">
        <f>J190</f>
        <v>0</v>
      </c>
      <c r="L100" s="147"/>
    </row>
    <row r="101" s="9" customFormat="1" ht="19.92" customHeight="1">
      <c r="B101" s="147"/>
      <c r="D101" s="148" t="s">
        <v>180</v>
      </c>
      <c r="E101" s="149"/>
      <c r="F101" s="149"/>
      <c r="G101" s="149"/>
      <c r="H101" s="149"/>
      <c r="I101" s="150"/>
      <c r="J101" s="151">
        <f>J193</f>
        <v>0</v>
      </c>
      <c r="L101" s="147"/>
    </row>
    <row r="102" s="9" customFormat="1" ht="19.92" customHeight="1">
      <c r="B102" s="147"/>
      <c r="D102" s="148" t="s">
        <v>181</v>
      </c>
      <c r="E102" s="149"/>
      <c r="F102" s="149"/>
      <c r="G102" s="149"/>
      <c r="H102" s="149"/>
      <c r="I102" s="150"/>
      <c r="J102" s="151">
        <f>J208</f>
        <v>0</v>
      </c>
      <c r="L102" s="147"/>
    </row>
    <row r="103" s="9" customFormat="1" ht="19.92" customHeight="1">
      <c r="B103" s="147"/>
      <c r="D103" s="148" t="s">
        <v>182</v>
      </c>
      <c r="E103" s="149"/>
      <c r="F103" s="149"/>
      <c r="G103" s="149"/>
      <c r="H103" s="149"/>
      <c r="I103" s="150"/>
      <c r="J103" s="151">
        <f>J238</f>
        <v>0</v>
      </c>
      <c r="L103" s="147"/>
    </row>
    <row r="104" s="9" customFormat="1" ht="19.92" customHeight="1">
      <c r="B104" s="147"/>
      <c r="D104" s="148" t="s">
        <v>183</v>
      </c>
      <c r="E104" s="149"/>
      <c r="F104" s="149"/>
      <c r="G104" s="149"/>
      <c r="H104" s="149"/>
      <c r="I104" s="150"/>
      <c r="J104" s="151">
        <f>J243</f>
        <v>0</v>
      </c>
      <c r="L104" s="147"/>
    </row>
    <row r="105" s="9" customFormat="1" ht="19.92" customHeight="1">
      <c r="B105" s="147"/>
      <c r="D105" s="148" t="s">
        <v>184</v>
      </c>
      <c r="E105" s="149"/>
      <c r="F105" s="149"/>
      <c r="G105" s="149"/>
      <c r="H105" s="149"/>
      <c r="I105" s="150"/>
      <c r="J105" s="151">
        <f>J273</f>
        <v>0</v>
      </c>
      <c r="L105" s="147"/>
    </row>
    <row r="106" s="8" customFormat="1" ht="24.96" customHeight="1">
      <c r="B106" s="142"/>
      <c r="D106" s="143" t="s">
        <v>185</v>
      </c>
      <c r="E106" s="144"/>
      <c r="F106" s="144"/>
      <c r="G106" s="144"/>
      <c r="H106" s="144"/>
      <c r="I106" s="145"/>
      <c r="J106" s="146">
        <f>J276</f>
        <v>0</v>
      </c>
      <c r="L106" s="142"/>
    </row>
    <row r="107" s="9" customFormat="1" ht="19.92" customHeight="1">
      <c r="B107" s="147"/>
      <c r="D107" s="148" t="s">
        <v>186</v>
      </c>
      <c r="E107" s="149"/>
      <c r="F107" s="149"/>
      <c r="G107" s="149"/>
      <c r="H107" s="149"/>
      <c r="I107" s="150"/>
      <c r="J107" s="151">
        <f>J277</f>
        <v>0</v>
      </c>
      <c r="L107" s="147"/>
    </row>
    <row r="108" s="1" customFormat="1" ht="21.84" customHeight="1">
      <c r="B108" s="34"/>
      <c r="I108" s="115"/>
      <c r="L108" s="34"/>
    </row>
    <row r="109" s="1" customFormat="1" ht="6.96" customHeight="1">
      <c r="B109" s="53"/>
      <c r="C109" s="54"/>
      <c r="D109" s="54"/>
      <c r="E109" s="54"/>
      <c r="F109" s="54"/>
      <c r="G109" s="54"/>
      <c r="H109" s="54"/>
      <c r="I109" s="136"/>
      <c r="J109" s="54"/>
      <c r="K109" s="54"/>
      <c r="L109" s="34"/>
    </row>
    <row r="113" s="1" customFormat="1" ht="6.96" customHeight="1">
      <c r="B113" s="55"/>
      <c r="C113" s="56"/>
      <c r="D113" s="56"/>
      <c r="E113" s="56"/>
      <c r="F113" s="56"/>
      <c r="G113" s="56"/>
      <c r="H113" s="56"/>
      <c r="I113" s="137"/>
      <c r="J113" s="56"/>
      <c r="K113" s="56"/>
      <c r="L113" s="34"/>
    </row>
    <row r="114" s="1" customFormat="1" ht="24.96" customHeight="1">
      <c r="B114" s="34"/>
      <c r="C114" s="19" t="s">
        <v>100</v>
      </c>
      <c r="I114" s="115"/>
      <c r="L114" s="34"/>
    </row>
    <row r="115" s="1" customFormat="1" ht="6.96" customHeight="1">
      <c r="B115" s="34"/>
      <c r="I115" s="115"/>
      <c r="L115" s="34"/>
    </row>
    <row r="116" s="1" customFormat="1" ht="12" customHeight="1">
      <c r="B116" s="34"/>
      <c r="C116" s="28" t="s">
        <v>16</v>
      </c>
      <c r="I116" s="115"/>
      <c r="L116" s="34"/>
    </row>
    <row r="117" s="1" customFormat="1" ht="16.5" customHeight="1">
      <c r="B117" s="34"/>
      <c r="E117" s="114" t="str">
        <f>E7</f>
        <v xml:space="preserve">Výstavba a rekonstrukce polní cesty HC6,  k.ú. Kolešovice</v>
      </c>
      <c r="F117" s="28"/>
      <c r="G117" s="28"/>
      <c r="H117" s="28"/>
      <c r="I117" s="115"/>
      <c r="L117" s="34"/>
    </row>
    <row r="118" s="1" customFormat="1" ht="12" customHeight="1">
      <c r="B118" s="34"/>
      <c r="C118" s="28" t="s">
        <v>88</v>
      </c>
      <c r="I118" s="115"/>
      <c r="L118" s="34"/>
    </row>
    <row r="119" s="1" customFormat="1" ht="16.5" customHeight="1">
      <c r="B119" s="34"/>
      <c r="E119" s="60" t="str">
        <f>E9</f>
        <v>458/19-01-04 - SO2 Polní cesta</v>
      </c>
      <c r="F119" s="1"/>
      <c r="G119" s="1"/>
      <c r="H119" s="1"/>
      <c r="I119" s="115"/>
      <c r="L119" s="34"/>
    </row>
    <row r="120" s="1" customFormat="1" ht="6.96" customHeight="1">
      <c r="B120" s="34"/>
      <c r="I120" s="115"/>
      <c r="L120" s="34"/>
    </row>
    <row r="121" s="1" customFormat="1" ht="12" customHeight="1">
      <c r="B121" s="34"/>
      <c r="C121" s="28" t="s">
        <v>20</v>
      </c>
      <c r="F121" s="23" t="str">
        <f>F12</f>
        <v xml:space="preserve"> </v>
      </c>
      <c r="I121" s="116" t="s">
        <v>22</v>
      </c>
      <c r="J121" s="62" t="str">
        <f>IF(J12="","",J12)</f>
        <v>29. 5. 2019</v>
      </c>
      <c r="L121" s="34"/>
    </row>
    <row r="122" s="1" customFormat="1" ht="6.96" customHeight="1">
      <c r="B122" s="34"/>
      <c r="I122" s="115"/>
      <c r="L122" s="34"/>
    </row>
    <row r="123" s="1" customFormat="1" ht="15.15" customHeight="1">
      <c r="B123" s="34"/>
      <c r="C123" s="28" t="s">
        <v>24</v>
      </c>
      <c r="F123" s="23" t="str">
        <f>E15</f>
        <v xml:space="preserve"> </v>
      </c>
      <c r="I123" s="116" t="s">
        <v>29</v>
      </c>
      <c r="J123" s="32" t="str">
        <f>E21</f>
        <v xml:space="preserve"> </v>
      </c>
      <c r="L123" s="34"/>
    </row>
    <row r="124" s="1" customFormat="1" ht="15.15" customHeight="1">
      <c r="B124" s="34"/>
      <c r="C124" s="28" t="s">
        <v>27</v>
      </c>
      <c r="F124" s="23" t="str">
        <f>IF(E18="","",E18)</f>
        <v>Vyplň údaj</v>
      </c>
      <c r="I124" s="116" t="s">
        <v>31</v>
      </c>
      <c r="J124" s="32" t="str">
        <f>E24</f>
        <v xml:space="preserve"> </v>
      </c>
      <c r="L124" s="34"/>
    </row>
    <row r="125" s="1" customFormat="1" ht="10.32" customHeight="1">
      <c r="B125" s="34"/>
      <c r="I125" s="115"/>
      <c r="L125" s="34"/>
    </row>
    <row r="126" s="10" customFormat="1" ht="29.28" customHeight="1">
      <c r="B126" s="152"/>
      <c r="C126" s="153" t="s">
        <v>101</v>
      </c>
      <c r="D126" s="154" t="s">
        <v>58</v>
      </c>
      <c r="E126" s="154" t="s">
        <v>54</v>
      </c>
      <c r="F126" s="154" t="s">
        <v>55</v>
      </c>
      <c r="G126" s="154" t="s">
        <v>102</v>
      </c>
      <c r="H126" s="154" t="s">
        <v>103</v>
      </c>
      <c r="I126" s="155" t="s">
        <v>104</v>
      </c>
      <c r="J126" s="156" t="s">
        <v>92</v>
      </c>
      <c r="K126" s="157" t="s">
        <v>105</v>
      </c>
      <c r="L126" s="152"/>
      <c r="M126" s="79" t="s">
        <v>1</v>
      </c>
      <c r="N126" s="80" t="s">
        <v>37</v>
      </c>
      <c r="O126" s="80" t="s">
        <v>106</v>
      </c>
      <c r="P126" s="80" t="s">
        <v>107</v>
      </c>
      <c r="Q126" s="80" t="s">
        <v>108</v>
      </c>
      <c r="R126" s="80" t="s">
        <v>109</v>
      </c>
      <c r="S126" s="80" t="s">
        <v>110</v>
      </c>
      <c r="T126" s="81" t="s">
        <v>111</v>
      </c>
    </row>
    <row r="127" s="1" customFormat="1" ht="22.8" customHeight="1">
      <c r="B127" s="34"/>
      <c r="C127" s="84" t="s">
        <v>112</v>
      </c>
      <c r="I127" s="115"/>
      <c r="J127" s="158">
        <f>BK127</f>
        <v>0</v>
      </c>
      <c r="L127" s="34"/>
      <c r="M127" s="82"/>
      <c r="N127" s="66"/>
      <c r="O127" s="66"/>
      <c r="P127" s="159">
        <f>P128+P276</f>
        <v>0</v>
      </c>
      <c r="Q127" s="66"/>
      <c r="R127" s="159">
        <f>R128+R276</f>
        <v>1407.28601551</v>
      </c>
      <c r="S127" s="66"/>
      <c r="T127" s="160">
        <f>T128+T276</f>
        <v>0</v>
      </c>
      <c r="AT127" s="15" t="s">
        <v>72</v>
      </c>
      <c r="AU127" s="15" t="s">
        <v>94</v>
      </c>
      <c r="BK127" s="161">
        <f>BK128+BK276</f>
        <v>0</v>
      </c>
    </row>
    <row r="128" s="11" customFormat="1" ht="25.92" customHeight="1">
      <c r="B128" s="162"/>
      <c r="D128" s="163" t="s">
        <v>72</v>
      </c>
      <c r="E128" s="164" t="s">
        <v>187</v>
      </c>
      <c r="F128" s="164" t="s">
        <v>188</v>
      </c>
      <c r="I128" s="165"/>
      <c r="J128" s="166">
        <f>BK128</f>
        <v>0</v>
      </c>
      <c r="L128" s="162"/>
      <c r="M128" s="167"/>
      <c r="N128" s="168"/>
      <c r="O128" s="168"/>
      <c r="P128" s="169">
        <f>P129+P179+P190+P193+P208+P238+P243+P273</f>
        <v>0</v>
      </c>
      <c r="Q128" s="168"/>
      <c r="R128" s="169">
        <f>R129+R179+R190+R193+R208+R238+R243+R273</f>
        <v>1407.25828151</v>
      </c>
      <c r="S128" s="168"/>
      <c r="T128" s="170">
        <f>T129+T179+T190+T193+T208+T238+T243+T273</f>
        <v>0</v>
      </c>
      <c r="AR128" s="163" t="s">
        <v>81</v>
      </c>
      <c r="AT128" s="171" t="s">
        <v>72</v>
      </c>
      <c r="AU128" s="171" t="s">
        <v>73</v>
      </c>
      <c r="AY128" s="163" t="s">
        <v>116</v>
      </c>
      <c r="BK128" s="172">
        <f>BK129+BK179+BK190+BK193+BK208+BK238+BK243+BK273</f>
        <v>0</v>
      </c>
    </row>
    <row r="129" s="11" customFormat="1" ht="22.8" customHeight="1">
      <c r="B129" s="162"/>
      <c r="D129" s="163" t="s">
        <v>72</v>
      </c>
      <c r="E129" s="173" t="s">
        <v>81</v>
      </c>
      <c r="F129" s="173" t="s">
        <v>189</v>
      </c>
      <c r="I129" s="165"/>
      <c r="J129" s="174">
        <f>BK129</f>
        <v>0</v>
      </c>
      <c r="L129" s="162"/>
      <c r="M129" s="167"/>
      <c r="N129" s="168"/>
      <c r="O129" s="168"/>
      <c r="P129" s="169">
        <f>SUM(P130:P178)</f>
        <v>0</v>
      </c>
      <c r="Q129" s="168"/>
      <c r="R129" s="169">
        <f>SUM(R130:R178)</f>
        <v>54.982870000000005</v>
      </c>
      <c r="S129" s="168"/>
      <c r="T129" s="170">
        <f>SUM(T130:T178)</f>
        <v>0</v>
      </c>
      <c r="AR129" s="163" t="s">
        <v>81</v>
      </c>
      <c r="AT129" s="171" t="s">
        <v>72</v>
      </c>
      <c r="AU129" s="171" t="s">
        <v>81</v>
      </c>
      <c r="AY129" s="163" t="s">
        <v>116</v>
      </c>
      <c r="BK129" s="172">
        <f>SUM(BK130:BK178)</f>
        <v>0</v>
      </c>
    </row>
    <row r="130" s="1" customFormat="1" ht="16.5" customHeight="1">
      <c r="B130" s="175"/>
      <c r="C130" s="176" t="s">
        <v>81</v>
      </c>
      <c r="D130" s="176" t="s">
        <v>119</v>
      </c>
      <c r="E130" s="177" t="s">
        <v>190</v>
      </c>
      <c r="F130" s="178" t="s">
        <v>191</v>
      </c>
      <c r="G130" s="179" t="s">
        <v>192</v>
      </c>
      <c r="H130" s="180">
        <v>1017.8250000000001</v>
      </c>
      <c r="I130" s="181"/>
      <c r="J130" s="182">
        <f>ROUND(I130*H130,2)</f>
        <v>0</v>
      </c>
      <c r="K130" s="178" t="s">
        <v>193</v>
      </c>
      <c r="L130" s="34"/>
      <c r="M130" s="183" t="s">
        <v>1</v>
      </c>
      <c r="N130" s="184" t="s">
        <v>38</v>
      </c>
      <c r="O130" s="70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AR130" s="187" t="s">
        <v>137</v>
      </c>
      <c r="AT130" s="187" t="s">
        <v>119</v>
      </c>
      <c r="AU130" s="187" t="s">
        <v>83</v>
      </c>
      <c r="AY130" s="15" t="s">
        <v>116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5" t="s">
        <v>81</v>
      </c>
      <c r="BK130" s="188">
        <f>ROUND(I130*H130,2)</f>
        <v>0</v>
      </c>
      <c r="BL130" s="15" t="s">
        <v>137</v>
      </c>
      <c r="BM130" s="187" t="s">
        <v>194</v>
      </c>
    </row>
    <row r="131" s="1" customFormat="1">
      <c r="B131" s="34"/>
      <c r="D131" s="189" t="s">
        <v>126</v>
      </c>
      <c r="F131" s="190" t="s">
        <v>195</v>
      </c>
      <c r="I131" s="115"/>
      <c r="L131" s="34"/>
      <c r="M131" s="191"/>
      <c r="N131" s="70"/>
      <c r="O131" s="70"/>
      <c r="P131" s="70"/>
      <c r="Q131" s="70"/>
      <c r="R131" s="70"/>
      <c r="S131" s="70"/>
      <c r="T131" s="71"/>
      <c r="AT131" s="15" t="s">
        <v>126</v>
      </c>
      <c r="AU131" s="15" t="s">
        <v>83</v>
      </c>
    </row>
    <row r="132" s="1" customFormat="1">
      <c r="B132" s="34"/>
      <c r="D132" s="189" t="s">
        <v>135</v>
      </c>
      <c r="F132" s="192" t="s">
        <v>196</v>
      </c>
      <c r="I132" s="115"/>
      <c r="L132" s="34"/>
      <c r="M132" s="191"/>
      <c r="N132" s="70"/>
      <c r="O132" s="70"/>
      <c r="P132" s="70"/>
      <c r="Q132" s="70"/>
      <c r="R132" s="70"/>
      <c r="S132" s="70"/>
      <c r="T132" s="71"/>
      <c r="AT132" s="15" t="s">
        <v>135</v>
      </c>
      <c r="AU132" s="15" t="s">
        <v>83</v>
      </c>
    </row>
    <row r="133" s="1" customFormat="1" ht="16.5" customHeight="1">
      <c r="B133" s="175"/>
      <c r="C133" s="176" t="s">
        <v>83</v>
      </c>
      <c r="D133" s="176" t="s">
        <v>119</v>
      </c>
      <c r="E133" s="177" t="s">
        <v>197</v>
      </c>
      <c r="F133" s="178" t="s">
        <v>198</v>
      </c>
      <c r="G133" s="179" t="s">
        <v>192</v>
      </c>
      <c r="H133" s="180">
        <v>1257.2750000000001</v>
      </c>
      <c r="I133" s="181"/>
      <c r="J133" s="182">
        <f>ROUND(I133*H133,2)</f>
        <v>0</v>
      </c>
      <c r="K133" s="178" t="s">
        <v>193</v>
      </c>
      <c r="L133" s="34"/>
      <c r="M133" s="183" t="s">
        <v>1</v>
      </c>
      <c r="N133" s="184" t="s">
        <v>38</v>
      </c>
      <c r="O133" s="70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AR133" s="187" t="s">
        <v>137</v>
      </c>
      <c r="AT133" s="187" t="s">
        <v>119</v>
      </c>
      <c r="AU133" s="187" t="s">
        <v>83</v>
      </c>
      <c r="AY133" s="15" t="s">
        <v>116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5" t="s">
        <v>81</v>
      </c>
      <c r="BK133" s="188">
        <f>ROUND(I133*H133,2)</f>
        <v>0</v>
      </c>
      <c r="BL133" s="15" t="s">
        <v>137</v>
      </c>
      <c r="BM133" s="187" t="s">
        <v>199</v>
      </c>
    </row>
    <row r="134" s="1" customFormat="1">
      <c r="B134" s="34"/>
      <c r="D134" s="189" t="s">
        <v>126</v>
      </c>
      <c r="F134" s="190" t="s">
        <v>200</v>
      </c>
      <c r="I134" s="115"/>
      <c r="L134" s="34"/>
      <c r="M134" s="191"/>
      <c r="N134" s="70"/>
      <c r="O134" s="70"/>
      <c r="P134" s="70"/>
      <c r="Q134" s="70"/>
      <c r="R134" s="70"/>
      <c r="S134" s="70"/>
      <c r="T134" s="71"/>
      <c r="AT134" s="15" t="s">
        <v>126</v>
      </c>
      <c r="AU134" s="15" t="s">
        <v>83</v>
      </c>
    </row>
    <row r="135" s="1" customFormat="1" ht="16.5" customHeight="1">
      <c r="B135" s="175"/>
      <c r="C135" s="176" t="s">
        <v>131</v>
      </c>
      <c r="D135" s="176" t="s">
        <v>119</v>
      </c>
      <c r="E135" s="177" t="s">
        <v>201</v>
      </c>
      <c r="F135" s="178" t="s">
        <v>202</v>
      </c>
      <c r="G135" s="179" t="s">
        <v>192</v>
      </c>
      <c r="H135" s="180">
        <v>419.09199999999998</v>
      </c>
      <c r="I135" s="181"/>
      <c r="J135" s="182">
        <f>ROUND(I135*H135,2)</f>
        <v>0</v>
      </c>
      <c r="K135" s="178" t="s">
        <v>123</v>
      </c>
      <c r="L135" s="34"/>
      <c r="M135" s="183" t="s">
        <v>1</v>
      </c>
      <c r="N135" s="184" t="s">
        <v>38</v>
      </c>
      <c r="O135" s="70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AR135" s="187" t="s">
        <v>137</v>
      </c>
      <c r="AT135" s="187" t="s">
        <v>119</v>
      </c>
      <c r="AU135" s="187" t="s">
        <v>83</v>
      </c>
      <c r="AY135" s="15" t="s">
        <v>116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5" t="s">
        <v>81</v>
      </c>
      <c r="BK135" s="188">
        <f>ROUND(I135*H135,2)</f>
        <v>0</v>
      </c>
      <c r="BL135" s="15" t="s">
        <v>137</v>
      </c>
      <c r="BM135" s="187" t="s">
        <v>203</v>
      </c>
    </row>
    <row r="136" s="1" customFormat="1">
      <c r="B136" s="34"/>
      <c r="D136" s="189" t="s">
        <v>126</v>
      </c>
      <c r="F136" s="190" t="s">
        <v>204</v>
      </c>
      <c r="I136" s="115"/>
      <c r="L136" s="34"/>
      <c r="M136" s="191"/>
      <c r="N136" s="70"/>
      <c r="O136" s="70"/>
      <c r="P136" s="70"/>
      <c r="Q136" s="70"/>
      <c r="R136" s="70"/>
      <c r="S136" s="70"/>
      <c r="T136" s="71"/>
      <c r="AT136" s="15" t="s">
        <v>126</v>
      </c>
      <c r="AU136" s="15" t="s">
        <v>83</v>
      </c>
    </row>
    <row r="137" s="1" customFormat="1" ht="16.5" customHeight="1">
      <c r="B137" s="175"/>
      <c r="C137" s="176" t="s">
        <v>137</v>
      </c>
      <c r="D137" s="176" t="s">
        <v>119</v>
      </c>
      <c r="E137" s="177" t="s">
        <v>205</v>
      </c>
      <c r="F137" s="178" t="s">
        <v>206</v>
      </c>
      <c r="G137" s="179" t="s">
        <v>192</v>
      </c>
      <c r="H137" s="180">
        <v>40</v>
      </c>
      <c r="I137" s="181"/>
      <c r="J137" s="182">
        <f>ROUND(I137*H137,2)</f>
        <v>0</v>
      </c>
      <c r="K137" s="178" t="s">
        <v>193</v>
      </c>
      <c r="L137" s="34"/>
      <c r="M137" s="183" t="s">
        <v>1</v>
      </c>
      <c r="N137" s="184" t="s">
        <v>38</v>
      </c>
      <c r="O137" s="70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AR137" s="187" t="s">
        <v>137</v>
      </c>
      <c r="AT137" s="187" t="s">
        <v>119</v>
      </c>
      <c r="AU137" s="187" t="s">
        <v>83</v>
      </c>
      <c r="AY137" s="15" t="s">
        <v>116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5" t="s">
        <v>81</v>
      </c>
      <c r="BK137" s="188">
        <f>ROUND(I137*H137,2)</f>
        <v>0</v>
      </c>
      <c r="BL137" s="15" t="s">
        <v>137</v>
      </c>
      <c r="BM137" s="187" t="s">
        <v>207</v>
      </c>
    </row>
    <row r="138" s="1" customFormat="1">
      <c r="B138" s="34"/>
      <c r="D138" s="189" t="s">
        <v>126</v>
      </c>
      <c r="F138" s="190" t="s">
        <v>208</v>
      </c>
      <c r="I138" s="115"/>
      <c r="L138" s="34"/>
      <c r="M138" s="191"/>
      <c r="N138" s="70"/>
      <c r="O138" s="70"/>
      <c r="P138" s="70"/>
      <c r="Q138" s="70"/>
      <c r="R138" s="70"/>
      <c r="S138" s="70"/>
      <c r="T138" s="71"/>
      <c r="AT138" s="15" t="s">
        <v>126</v>
      </c>
      <c r="AU138" s="15" t="s">
        <v>83</v>
      </c>
    </row>
    <row r="139" s="1" customFormat="1" ht="16.5" customHeight="1">
      <c r="B139" s="175"/>
      <c r="C139" s="176" t="s">
        <v>115</v>
      </c>
      <c r="D139" s="176" t="s">
        <v>119</v>
      </c>
      <c r="E139" s="177" t="s">
        <v>209</v>
      </c>
      <c r="F139" s="178" t="s">
        <v>210</v>
      </c>
      <c r="G139" s="179" t="s">
        <v>192</v>
      </c>
      <c r="H139" s="180">
        <v>13.333</v>
      </c>
      <c r="I139" s="181"/>
      <c r="J139" s="182">
        <f>ROUND(I139*H139,2)</f>
        <v>0</v>
      </c>
      <c r="K139" s="178" t="s">
        <v>193</v>
      </c>
      <c r="L139" s="34"/>
      <c r="M139" s="183" t="s">
        <v>1</v>
      </c>
      <c r="N139" s="184" t="s">
        <v>38</v>
      </c>
      <c r="O139" s="70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AR139" s="187" t="s">
        <v>137</v>
      </c>
      <c r="AT139" s="187" t="s">
        <v>119</v>
      </c>
      <c r="AU139" s="187" t="s">
        <v>83</v>
      </c>
      <c r="AY139" s="15" t="s">
        <v>116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5" t="s">
        <v>81</v>
      </c>
      <c r="BK139" s="188">
        <f>ROUND(I139*H139,2)</f>
        <v>0</v>
      </c>
      <c r="BL139" s="15" t="s">
        <v>137</v>
      </c>
      <c r="BM139" s="187" t="s">
        <v>211</v>
      </c>
    </row>
    <row r="140" s="1" customFormat="1">
      <c r="B140" s="34"/>
      <c r="D140" s="189" t="s">
        <v>126</v>
      </c>
      <c r="F140" s="190" t="s">
        <v>212</v>
      </c>
      <c r="I140" s="115"/>
      <c r="L140" s="34"/>
      <c r="M140" s="191"/>
      <c r="N140" s="70"/>
      <c r="O140" s="70"/>
      <c r="P140" s="70"/>
      <c r="Q140" s="70"/>
      <c r="R140" s="70"/>
      <c r="S140" s="70"/>
      <c r="T140" s="71"/>
      <c r="AT140" s="15" t="s">
        <v>126</v>
      </c>
      <c r="AU140" s="15" t="s">
        <v>83</v>
      </c>
    </row>
    <row r="141" s="1" customFormat="1" ht="16.5" customHeight="1">
      <c r="B141" s="175"/>
      <c r="C141" s="176" t="s">
        <v>149</v>
      </c>
      <c r="D141" s="176" t="s">
        <v>119</v>
      </c>
      <c r="E141" s="177" t="s">
        <v>213</v>
      </c>
      <c r="F141" s="178" t="s">
        <v>214</v>
      </c>
      <c r="G141" s="179" t="s">
        <v>192</v>
      </c>
      <c r="H141" s="180">
        <v>827.88</v>
      </c>
      <c r="I141" s="181"/>
      <c r="J141" s="182">
        <f>ROUND(I141*H141,2)</f>
        <v>0</v>
      </c>
      <c r="K141" s="178" t="s">
        <v>193</v>
      </c>
      <c r="L141" s="34"/>
      <c r="M141" s="183" t="s">
        <v>1</v>
      </c>
      <c r="N141" s="184" t="s">
        <v>38</v>
      </c>
      <c r="O141" s="70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AR141" s="187" t="s">
        <v>137</v>
      </c>
      <c r="AT141" s="187" t="s">
        <v>119</v>
      </c>
      <c r="AU141" s="187" t="s">
        <v>83</v>
      </c>
      <c r="AY141" s="15" t="s">
        <v>116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5" t="s">
        <v>81</v>
      </c>
      <c r="BK141" s="188">
        <f>ROUND(I141*H141,2)</f>
        <v>0</v>
      </c>
      <c r="BL141" s="15" t="s">
        <v>137</v>
      </c>
      <c r="BM141" s="187" t="s">
        <v>215</v>
      </c>
    </row>
    <row r="142" s="1" customFormat="1">
      <c r="B142" s="34"/>
      <c r="D142" s="189" t="s">
        <v>126</v>
      </c>
      <c r="F142" s="190" t="s">
        <v>216</v>
      </c>
      <c r="I142" s="115"/>
      <c r="L142" s="34"/>
      <c r="M142" s="191"/>
      <c r="N142" s="70"/>
      <c r="O142" s="70"/>
      <c r="P142" s="70"/>
      <c r="Q142" s="70"/>
      <c r="R142" s="70"/>
      <c r="S142" s="70"/>
      <c r="T142" s="71"/>
      <c r="AT142" s="15" t="s">
        <v>126</v>
      </c>
      <c r="AU142" s="15" t="s">
        <v>83</v>
      </c>
    </row>
    <row r="143" s="1" customFormat="1" ht="16.5" customHeight="1">
      <c r="B143" s="175"/>
      <c r="C143" s="176" t="s">
        <v>152</v>
      </c>
      <c r="D143" s="176" t="s">
        <v>119</v>
      </c>
      <c r="E143" s="177" t="s">
        <v>217</v>
      </c>
      <c r="F143" s="178" t="s">
        <v>218</v>
      </c>
      <c r="G143" s="179" t="s">
        <v>192</v>
      </c>
      <c r="H143" s="180">
        <v>275.95999999999998</v>
      </c>
      <c r="I143" s="181"/>
      <c r="J143" s="182">
        <f>ROUND(I143*H143,2)</f>
        <v>0</v>
      </c>
      <c r="K143" s="178" t="s">
        <v>193</v>
      </c>
      <c r="L143" s="34"/>
      <c r="M143" s="183" t="s">
        <v>1</v>
      </c>
      <c r="N143" s="184" t="s">
        <v>38</v>
      </c>
      <c r="O143" s="70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AR143" s="187" t="s">
        <v>137</v>
      </c>
      <c r="AT143" s="187" t="s">
        <v>119</v>
      </c>
      <c r="AU143" s="187" t="s">
        <v>83</v>
      </c>
      <c r="AY143" s="15" t="s">
        <v>116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5" t="s">
        <v>81</v>
      </c>
      <c r="BK143" s="188">
        <f>ROUND(I143*H143,2)</f>
        <v>0</v>
      </c>
      <c r="BL143" s="15" t="s">
        <v>137</v>
      </c>
      <c r="BM143" s="187" t="s">
        <v>219</v>
      </c>
    </row>
    <row r="144" s="1" customFormat="1">
      <c r="B144" s="34"/>
      <c r="D144" s="189" t="s">
        <v>126</v>
      </c>
      <c r="F144" s="190" t="s">
        <v>220</v>
      </c>
      <c r="I144" s="115"/>
      <c r="L144" s="34"/>
      <c r="M144" s="191"/>
      <c r="N144" s="70"/>
      <c r="O144" s="70"/>
      <c r="P144" s="70"/>
      <c r="Q144" s="70"/>
      <c r="R144" s="70"/>
      <c r="S144" s="70"/>
      <c r="T144" s="71"/>
      <c r="AT144" s="15" t="s">
        <v>126</v>
      </c>
      <c r="AU144" s="15" t="s">
        <v>83</v>
      </c>
    </row>
    <row r="145" s="1" customFormat="1" ht="16.5" customHeight="1">
      <c r="B145" s="175"/>
      <c r="C145" s="176" t="s">
        <v>158</v>
      </c>
      <c r="D145" s="176" t="s">
        <v>119</v>
      </c>
      <c r="E145" s="177" t="s">
        <v>221</v>
      </c>
      <c r="F145" s="178" t="s">
        <v>222</v>
      </c>
      <c r="G145" s="179" t="s">
        <v>192</v>
      </c>
      <c r="H145" s="180">
        <v>2328.3800000000001</v>
      </c>
      <c r="I145" s="181"/>
      <c r="J145" s="182">
        <f>ROUND(I145*H145,2)</f>
        <v>0</v>
      </c>
      <c r="K145" s="178" t="s">
        <v>193</v>
      </c>
      <c r="L145" s="34"/>
      <c r="M145" s="183" t="s">
        <v>1</v>
      </c>
      <c r="N145" s="184" t="s">
        <v>38</v>
      </c>
      <c r="O145" s="70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AR145" s="187" t="s">
        <v>137</v>
      </c>
      <c r="AT145" s="187" t="s">
        <v>119</v>
      </c>
      <c r="AU145" s="187" t="s">
        <v>83</v>
      </c>
      <c r="AY145" s="15" t="s">
        <v>116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5" t="s">
        <v>81</v>
      </c>
      <c r="BK145" s="188">
        <f>ROUND(I145*H145,2)</f>
        <v>0</v>
      </c>
      <c r="BL145" s="15" t="s">
        <v>137</v>
      </c>
      <c r="BM145" s="187" t="s">
        <v>223</v>
      </c>
    </row>
    <row r="146" s="1" customFormat="1">
      <c r="B146" s="34"/>
      <c r="D146" s="189" t="s">
        <v>126</v>
      </c>
      <c r="F146" s="190" t="s">
        <v>224</v>
      </c>
      <c r="I146" s="115"/>
      <c r="L146" s="34"/>
      <c r="M146" s="191"/>
      <c r="N146" s="70"/>
      <c r="O146" s="70"/>
      <c r="P146" s="70"/>
      <c r="Q146" s="70"/>
      <c r="R146" s="70"/>
      <c r="S146" s="70"/>
      <c r="T146" s="71"/>
      <c r="AT146" s="15" t="s">
        <v>126</v>
      </c>
      <c r="AU146" s="15" t="s">
        <v>83</v>
      </c>
    </row>
    <row r="147" s="1" customFormat="1" ht="16.5" customHeight="1">
      <c r="B147" s="175"/>
      <c r="C147" s="176" t="s">
        <v>164</v>
      </c>
      <c r="D147" s="176" t="s">
        <v>119</v>
      </c>
      <c r="E147" s="177" t="s">
        <v>225</v>
      </c>
      <c r="F147" s="178" t="s">
        <v>226</v>
      </c>
      <c r="G147" s="179" t="s">
        <v>192</v>
      </c>
      <c r="H147" s="180">
        <v>2328.3800000000001</v>
      </c>
      <c r="I147" s="181"/>
      <c r="J147" s="182">
        <f>ROUND(I147*H147,2)</f>
        <v>0</v>
      </c>
      <c r="K147" s="178" t="s">
        <v>193</v>
      </c>
      <c r="L147" s="34"/>
      <c r="M147" s="183" t="s">
        <v>1</v>
      </c>
      <c r="N147" s="184" t="s">
        <v>38</v>
      </c>
      <c r="O147" s="70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AR147" s="187" t="s">
        <v>137</v>
      </c>
      <c r="AT147" s="187" t="s">
        <v>119</v>
      </c>
      <c r="AU147" s="187" t="s">
        <v>83</v>
      </c>
      <c r="AY147" s="15" t="s">
        <v>116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5" t="s">
        <v>81</v>
      </c>
      <c r="BK147" s="188">
        <f>ROUND(I147*H147,2)</f>
        <v>0</v>
      </c>
      <c r="BL147" s="15" t="s">
        <v>137</v>
      </c>
      <c r="BM147" s="187" t="s">
        <v>227</v>
      </c>
    </row>
    <row r="148" s="1" customFormat="1">
      <c r="B148" s="34"/>
      <c r="D148" s="189" t="s">
        <v>126</v>
      </c>
      <c r="F148" s="190" t="s">
        <v>228</v>
      </c>
      <c r="I148" s="115"/>
      <c r="L148" s="34"/>
      <c r="M148" s="191"/>
      <c r="N148" s="70"/>
      <c r="O148" s="70"/>
      <c r="P148" s="70"/>
      <c r="Q148" s="70"/>
      <c r="R148" s="70"/>
      <c r="S148" s="70"/>
      <c r="T148" s="71"/>
      <c r="AT148" s="15" t="s">
        <v>126</v>
      </c>
      <c r="AU148" s="15" t="s">
        <v>83</v>
      </c>
    </row>
    <row r="149" s="1" customFormat="1" ht="16.5" customHeight="1">
      <c r="B149" s="175"/>
      <c r="C149" s="176" t="s">
        <v>171</v>
      </c>
      <c r="D149" s="176" t="s">
        <v>119</v>
      </c>
      <c r="E149" s="177" t="s">
        <v>229</v>
      </c>
      <c r="F149" s="178" t="s">
        <v>230</v>
      </c>
      <c r="G149" s="179" t="s">
        <v>192</v>
      </c>
      <c r="H149" s="180">
        <v>100</v>
      </c>
      <c r="I149" s="181"/>
      <c r="J149" s="182">
        <f>ROUND(I149*H149,2)</f>
        <v>0</v>
      </c>
      <c r="K149" s="178" t="s">
        <v>193</v>
      </c>
      <c r="L149" s="34"/>
      <c r="M149" s="183" t="s">
        <v>1</v>
      </c>
      <c r="N149" s="184" t="s">
        <v>38</v>
      </c>
      <c r="O149" s="70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AR149" s="187" t="s">
        <v>137</v>
      </c>
      <c r="AT149" s="187" t="s">
        <v>119</v>
      </c>
      <c r="AU149" s="187" t="s">
        <v>83</v>
      </c>
      <c r="AY149" s="15" t="s">
        <v>116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5" t="s">
        <v>81</v>
      </c>
      <c r="BK149" s="188">
        <f>ROUND(I149*H149,2)</f>
        <v>0</v>
      </c>
      <c r="BL149" s="15" t="s">
        <v>137</v>
      </c>
      <c r="BM149" s="187" t="s">
        <v>231</v>
      </c>
    </row>
    <row r="150" s="1" customFormat="1">
      <c r="B150" s="34"/>
      <c r="D150" s="189" t="s">
        <v>126</v>
      </c>
      <c r="F150" s="190" t="s">
        <v>232</v>
      </c>
      <c r="I150" s="115"/>
      <c r="L150" s="34"/>
      <c r="M150" s="191"/>
      <c r="N150" s="70"/>
      <c r="O150" s="70"/>
      <c r="P150" s="70"/>
      <c r="Q150" s="70"/>
      <c r="R150" s="70"/>
      <c r="S150" s="70"/>
      <c r="T150" s="71"/>
      <c r="AT150" s="15" t="s">
        <v>126</v>
      </c>
      <c r="AU150" s="15" t="s">
        <v>83</v>
      </c>
    </row>
    <row r="151" s="1" customFormat="1" ht="16.5" customHeight="1">
      <c r="B151" s="175"/>
      <c r="C151" s="176" t="s">
        <v>233</v>
      </c>
      <c r="D151" s="176" t="s">
        <v>119</v>
      </c>
      <c r="E151" s="177" t="s">
        <v>234</v>
      </c>
      <c r="F151" s="178" t="s">
        <v>235</v>
      </c>
      <c r="G151" s="179" t="s">
        <v>192</v>
      </c>
      <c r="H151" s="180">
        <v>2328.3800000000001</v>
      </c>
      <c r="I151" s="181"/>
      <c r="J151" s="182">
        <f>ROUND(I151*H151,2)</f>
        <v>0</v>
      </c>
      <c r="K151" s="178" t="s">
        <v>123</v>
      </c>
      <c r="L151" s="34"/>
      <c r="M151" s="183" t="s">
        <v>1</v>
      </c>
      <c r="N151" s="184" t="s">
        <v>38</v>
      </c>
      <c r="O151" s="70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AR151" s="187" t="s">
        <v>137</v>
      </c>
      <c r="AT151" s="187" t="s">
        <v>119</v>
      </c>
      <c r="AU151" s="187" t="s">
        <v>83</v>
      </c>
      <c r="AY151" s="15" t="s">
        <v>116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5" t="s">
        <v>81</v>
      </c>
      <c r="BK151" s="188">
        <f>ROUND(I151*H151,2)</f>
        <v>0</v>
      </c>
      <c r="BL151" s="15" t="s">
        <v>137</v>
      </c>
      <c r="BM151" s="187" t="s">
        <v>236</v>
      </c>
    </row>
    <row r="152" s="1" customFormat="1">
      <c r="B152" s="34"/>
      <c r="D152" s="189" t="s">
        <v>126</v>
      </c>
      <c r="F152" s="190" t="s">
        <v>237</v>
      </c>
      <c r="I152" s="115"/>
      <c r="L152" s="34"/>
      <c r="M152" s="191"/>
      <c r="N152" s="70"/>
      <c r="O152" s="70"/>
      <c r="P152" s="70"/>
      <c r="Q152" s="70"/>
      <c r="R152" s="70"/>
      <c r="S152" s="70"/>
      <c r="T152" s="71"/>
      <c r="AT152" s="15" t="s">
        <v>126</v>
      </c>
      <c r="AU152" s="15" t="s">
        <v>83</v>
      </c>
    </row>
    <row r="153" s="1" customFormat="1" ht="16.5" customHeight="1">
      <c r="B153" s="175"/>
      <c r="C153" s="176" t="s">
        <v>238</v>
      </c>
      <c r="D153" s="176" t="s">
        <v>119</v>
      </c>
      <c r="E153" s="177" t="s">
        <v>239</v>
      </c>
      <c r="F153" s="178" t="s">
        <v>240</v>
      </c>
      <c r="G153" s="179" t="s">
        <v>241</v>
      </c>
      <c r="H153" s="180">
        <v>3551.1100000000001</v>
      </c>
      <c r="I153" s="181"/>
      <c r="J153" s="182">
        <f>ROUND(I153*H153,2)</f>
        <v>0</v>
      </c>
      <c r="K153" s="178" t="s">
        <v>123</v>
      </c>
      <c r="L153" s="34"/>
      <c r="M153" s="183" t="s">
        <v>1</v>
      </c>
      <c r="N153" s="184" t="s">
        <v>38</v>
      </c>
      <c r="O153" s="70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AR153" s="187" t="s">
        <v>137</v>
      </c>
      <c r="AT153" s="187" t="s">
        <v>119</v>
      </c>
      <c r="AU153" s="187" t="s">
        <v>83</v>
      </c>
      <c r="AY153" s="15" t="s">
        <v>116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5" t="s">
        <v>81</v>
      </c>
      <c r="BK153" s="188">
        <f>ROUND(I153*H153,2)</f>
        <v>0</v>
      </c>
      <c r="BL153" s="15" t="s">
        <v>137</v>
      </c>
      <c r="BM153" s="187" t="s">
        <v>242</v>
      </c>
    </row>
    <row r="154" s="1" customFormat="1">
      <c r="B154" s="34"/>
      <c r="D154" s="189" t="s">
        <v>126</v>
      </c>
      <c r="F154" s="190" t="s">
        <v>243</v>
      </c>
      <c r="I154" s="115"/>
      <c r="L154" s="34"/>
      <c r="M154" s="191"/>
      <c r="N154" s="70"/>
      <c r="O154" s="70"/>
      <c r="P154" s="70"/>
      <c r="Q154" s="70"/>
      <c r="R154" s="70"/>
      <c r="S154" s="70"/>
      <c r="T154" s="71"/>
      <c r="AT154" s="15" t="s">
        <v>126</v>
      </c>
      <c r="AU154" s="15" t="s">
        <v>83</v>
      </c>
    </row>
    <row r="155" s="1" customFormat="1" ht="16.5" customHeight="1">
      <c r="B155" s="175"/>
      <c r="C155" s="176" t="s">
        <v>244</v>
      </c>
      <c r="D155" s="176" t="s">
        <v>119</v>
      </c>
      <c r="E155" s="177" t="s">
        <v>245</v>
      </c>
      <c r="F155" s="178" t="s">
        <v>246</v>
      </c>
      <c r="G155" s="179" t="s">
        <v>192</v>
      </c>
      <c r="H155" s="180">
        <v>249.59999999999999</v>
      </c>
      <c r="I155" s="181"/>
      <c r="J155" s="182">
        <f>ROUND(I155*H155,2)</f>
        <v>0</v>
      </c>
      <c r="K155" s="178" t="s">
        <v>193</v>
      </c>
      <c r="L155" s="34"/>
      <c r="M155" s="183" t="s">
        <v>1</v>
      </c>
      <c r="N155" s="184" t="s">
        <v>38</v>
      </c>
      <c r="O155" s="70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AR155" s="187" t="s">
        <v>137</v>
      </c>
      <c r="AT155" s="187" t="s">
        <v>119</v>
      </c>
      <c r="AU155" s="187" t="s">
        <v>83</v>
      </c>
      <c r="AY155" s="15" t="s">
        <v>116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5" t="s">
        <v>81</v>
      </c>
      <c r="BK155" s="188">
        <f>ROUND(I155*H155,2)</f>
        <v>0</v>
      </c>
      <c r="BL155" s="15" t="s">
        <v>137</v>
      </c>
      <c r="BM155" s="187" t="s">
        <v>247</v>
      </c>
    </row>
    <row r="156" s="1" customFormat="1">
      <c r="B156" s="34"/>
      <c r="D156" s="189" t="s">
        <v>126</v>
      </c>
      <c r="F156" s="190" t="s">
        <v>248</v>
      </c>
      <c r="I156" s="115"/>
      <c r="L156" s="34"/>
      <c r="M156" s="191"/>
      <c r="N156" s="70"/>
      <c r="O156" s="70"/>
      <c r="P156" s="70"/>
      <c r="Q156" s="70"/>
      <c r="R156" s="70"/>
      <c r="S156" s="70"/>
      <c r="T156" s="71"/>
      <c r="AT156" s="15" t="s">
        <v>126</v>
      </c>
      <c r="AU156" s="15" t="s">
        <v>83</v>
      </c>
    </row>
    <row r="157" s="1" customFormat="1">
      <c r="B157" s="34"/>
      <c r="D157" s="189" t="s">
        <v>135</v>
      </c>
      <c r="F157" s="192" t="s">
        <v>249</v>
      </c>
      <c r="I157" s="115"/>
      <c r="L157" s="34"/>
      <c r="M157" s="191"/>
      <c r="N157" s="70"/>
      <c r="O157" s="70"/>
      <c r="P157" s="70"/>
      <c r="Q157" s="70"/>
      <c r="R157" s="70"/>
      <c r="S157" s="70"/>
      <c r="T157" s="71"/>
      <c r="AT157" s="15" t="s">
        <v>135</v>
      </c>
      <c r="AU157" s="15" t="s">
        <v>83</v>
      </c>
    </row>
    <row r="158" s="1" customFormat="1" ht="16.5" customHeight="1">
      <c r="B158" s="175"/>
      <c r="C158" s="176" t="s">
        <v>250</v>
      </c>
      <c r="D158" s="176" t="s">
        <v>119</v>
      </c>
      <c r="E158" s="177" t="s">
        <v>251</v>
      </c>
      <c r="F158" s="178" t="s">
        <v>252</v>
      </c>
      <c r="G158" s="179" t="s">
        <v>192</v>
      </c>
      <c r="H158" s="180">
        <v>27.440000000000001</v>
      </c>
      <c r="I158" s="181"/>
      <c r="J158" s="182">
        <f>ROUND(I158*H158,2)</f>
        <v>0</v>
      </c>
      <c r="K158" s="178" t="s">
        <v>193</v>
      </c>
      <c r="L158" s="34"/>
      <c r="M158" s="183" t="s">
        <v>1</v>
      </c>
      <c r="N158" s="184" t="s">
        <v>38</v>
      </c>
      <c r="O158" s="70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AR158" s="187" t="s">
        <v>137</v>
      </c>
      <c r="AT158" s="187" t="s">
        <v>119</v>
      </c>
      <c r="AU158" s="187" t="s">
        <v>83</v>
      </c>
      <c r="AY158" s="15" t="s">
        <v>116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5" t="s">
        <v>81</v>
      </c>
      <c r="BK158" s="188">
        <f>ROUND(I158*H158,2)</f>
        <v>0</v>
      </c>
      <c r="BL158" s="15" t="s">
        <v>137</v>
      </c>
      <c r="BM158" s="187" t="s">
        <v>253</v>
      </c>
    </row>
    <row r="159" s="1" customFormat="1">
      <c r="B159" s="34"/>
      <c r="D159" s="189" t="s">
        <v>126</v>
      </c>
      <c r="F159" s="190" t="s">
        <v>254</v>
      </c>
      <c r="I159" s="115"/>
      <c r="L159" s="34"/>
      <c r="M159" s="191"/>
      <c r="N159" s="70"/>
      <c r="O159" s="70"/>
      <c r="P159" s="70"/>
      <c r="Q159" s="70"/>
      <c r="R159" s="70"/>
      <c r="S159" s="70"/>
      <c r="T159" s="71"/>
      <c r="AT159" s="15" t="s">
        <v>126</v>
      </c>
      <c r="AU159" s="15" t="s">
        <v>83</v>
      </c>
    </row>
    <row r="160" s="1" customFormat="1">
      <c r="B160" s="34"/>
      <c r="D160" s="189" t="s">
        <v>135</v>
      </c>
      <c r="F160" s="192" t="s">
        <v>255</v>
      </c>
      <c r="I160" s="115"/>
      <c r="L160" s="34"/>
      <c r="M160" s="191"/>
      <c r="N160" s="70"/>
      <c r="O160" s="70"/>
      <c r="P160" s="70"/>
      <c r="Q160" s="70"/>
      <c r="R160" s="70"/>
      <c r="S160" s="70"/>
      <c r="T160" s="71"/>
      <c r="AT160" s="15" t="s">
        <v>135</v>
      </c>
      <c r="AU160" s="15" t="s">
        <v>83</v>
      </c>
    </row>
    <row r="161" s="1" customFormat="1" ht="16.5" customHeight="1">
      <c r="B161" s="175"/>
      <c r="C161" s="198" t="s">
        <v>256</v>
      </c>
      <c r="D161" s="198" t="s">
        <v>257</v>
      </c>
      <c r="E161" s="199" t="s">
        <v>258</v>
      </c>
      <c r="F161" s="200" t="s">
        <v>259</v>
      </c>
      <c r="G161" s="201" t="s">
        <v>241</v>
      </c>
      <c r="H161" s="202">
        <v>54.880000000000003</v>
      </c>
      <c r="I161" s="203"/>
      <c r="J161" s="204">
        <f>ROUND(I161*H161,2)</f>
        <v>0</v>
      </c>
      <c r="K161" s="200" t="s">
        <v>193</v>
      </c>
      <c r="L161" s="205"/>
      <c r="M161" s="206" t="s">
        <v>1</v>
      </c>
      <c r="N161" s="207" t="s">
        <v>38</v>
      </c>
      <c r="O161" s="70"/>
      <c r="P161" s="185">
        <f>O161*H161</f>
        <v>0</v>
      </c>
      <c r="Q161" s="185">
        <v>1</v>
      </c>
      <c r="R161" s="185">
        <f>Q161*H161</f>
        <v>54.880000000000003</v>
      </c>
      <c r="S161" s="185">
        <v>0</v>
      </c>
      <c r="T161" s="186">
        <f>S161*H161</f>
        <v>0</v>
      </c>
      <c r="AR161" s="187" t="s">
        <v>158</v>
      </c>
      <c r="AT161" s="187" t="s">
        <v>257</v>
      </c>
      <c r="AU161" s="187" t="s">
        <v>83</v>
      </c>
      <c r="AY161" s="15" t="s">
        <v>116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5" t="s">
        <v>81</v>
      </c>
      <c r="BK161" s="188">
        <f>ROUND(I161*H161,2)</f>
        <v>0</v>
      </c>
      <c r="BL161" s="15" t="s">
        <v>137</v>
      </c>
      <c r="BM161" s="187" t="s">
        <v>260</v>
      </c>
    </row>
    <row r="162" s="1" customFormat="1">
      <c r="B162" s="34"/>
      <c r="D162" s="189" t="s">
        <v>126</v>
      </c>
      <c r="F162" s="190" t="s">
        <v>259</v>
      </c>
      <c r="I162" s="115"/>
      <c r="L162" s="34"/>
      <c r="M162" s="191"/>
      <c r="N162" s="70"/>
      <c r="O162" s="70"/>
      <c r="P162" s="70"/>
      <c r="Q162" s="70"/>
      <c r="R162" s="70"/>
      <c r="S162" s="70"/>
      <c r="T162" s="71"/>
      <c r="AT162" s="15" t="s">
        <v>126</v>
      </c>
      <c r="AU162" s="15" t="s">
        <v>83</v>
      </c>
    </row>
    <row r="163" s="1" customFormat="1">
      <c r="B163" s="34"/>
      <c r="D163" s="189" t="s">
        <v>135</v>
      </c>
      <c r="F163" s="192" t="s">
        <v>261</v>
      </c>
      <c r="I163" s="115"/>
      <c r="L163" s="34"/>
      <c r="M163" s="191"/>
      <c r="N163" s="70"/>
      <c r="O163" s="70"/>
      <c r="P163" s="70"/>
      <c r="Q163" s="70"/>
      <c r="R163" s="70"/>
      <c r="S163" s="70"/>
      <c r="T163" s="71"/>
      <c r="AT163" s="15" t="s">
        <v>135</v>
      </c>
      <c r="AU163" s="15" t="s">
        <v>83</v>
      </c>
    </row>
    <row r="164" s="1" customFormat="1" ht="16.5" customHeight="1">
      <c r="B164" s="175"/>
      <c r="C164" s="176" t="s">
        <v>262</v>
      </c>
      <c r="D164" s="176" t="s">
        <v>119</v>
      </c>
      <c r="E164" s="177" t="s">
        <v>263</v>
      </c>
      <c r="F164" s="178" t="s">
        <v>264</v>
      </c>
      <c r="G164" s="179" t="s">
        <v>265</v>
      </c>
      <c r="H164" s="180">
        <v>3429</v>
      </c>
      <c r="I164" s="181"/>
      <c r="J164" s="182">
        <f>ROUND(I164*H164,2)</f>
        <v>0</v>
      </c>
      <c r="K164" s="178" t="s">
        <v>193</v>
      </c>
      <c r="L164" s="34"/>
      <c r="M164" s="183" t="s">
        <v>1</v>
      </c>
      <c r="N164" s="184" t="s">
        <v>38</v>
      </c>
      <c r="O164" s="70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AR164" s="187" t="s">
        <v>137</v>
      </c>
      <c r="AT164" s="187" t="s">
        <v>119</v>
      </c>
      <c r="AU164" s="187" t="s">
        <v>83</v>
      </c>
      <c r="AY164" s="15" t="s">
        <v>116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5" t="s">
        <v>81</v>
      </c>
      <c r="BK164" s="188">
        <f>ROUND(I164*H164,2)</f>
        <v>0</v>
      </c>
      <c r="BL164" s="15" t="s">
        <v>137</v>
      </c>
      <c r="BM164" s="187" t="s">
        <v>266</v>
      </c>
    </row>
    <row r="165" s="1" customFormat="1">
      <c r="B165" s="34"/>
      <c r="D165" s="189" t="s">
        <v>126</v>
      </c>
      <c r="F165" s="190" t="s">
        <v>267</v>
      </c>
      <c r="I165" s="115"/>
      <c r="L165" s="34"/>
      <c r="M165" s="191"/>
      <c r="N165" s="70"/>
      <c r="O165" s="70"/>
      <c r="P165" s="70"/>
      <c r="Q165" s="70"/>
      <c r="R165" s="70"/>
      <c r="S165" s="70"/>
      <c r="T165" s="71"/>
      <c r="AT165" s="15" t="s">
        <v>126</v>
      </c>
      <c r="AU165" s="15" t="s">
        <v>83</v>
      </c>
    </row>
    <row r="166" s="1" customFormat="1" ht="16.5" customHeight="1">
      <c r="B166" s="175"/>
      <c r="C166" s="198" t="s">
        <v>8</v>
      </c>
      <c r="D166" s="198" t="s">
        <v>257</v>
      </c>
      <c r="E166" s="199" t="s">
        <v>268</v>
      </c>
      <c r="F166" s="200" t="s">
        <v>269</v>
      </c>
      <c r="G166" s="201" t="s">
        <v>270</v>
      </c>
      <c r="H166" s="202">
        <v>102.87000000000001</v>
      </c>
      <c r="I166" s="203"/>
      <c r="J166" s="204">
        <f>ROUND(I166*H166,2)</f>
        <v>0</v>
      </c>
      <c r="K166" s="200" t="s">
        <v>193</v>
      </c>
      <c r="L166" s="205"/>
      <c r="M166" s="206" t="s">
        <v>1</v>
      </c>
      <c r="N166" s="207" t="s">
        <v>38</v>
      </c>
      <c r="O166" s="70"/>
      <c r="P166" s="185">
        <f>O166*H166</f>
        <v>0</v>
      </c>
      <c r="Q166" s="185">
        <v>0.001</v>
      </c>
      <c r="R166" s="185">
        <f>Q166*H166</f>
        <v>0.10287</v>
      </c>
      <c r="S166" s="185">
        <v>0</v>
      </c>
      <c r="T166" s="186">
        <f>S166*H166</f>
        <v>0</v>
      </c>
      <c r="AR166" s="187" t="s">
        <v>158</v>
      </c>
      <c r="AT166" s="187" t="s">
        <v>257</v>
      </c>
      <c r="AU166" s="187" t="s">
        <v>83</v>
      </c>
      <c r="AY166" s="15" t="s">
        <v>116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5" t="s">
        <v>81</v>
      </c>
      <c r="BK166" s="188">
        <f>ROUND(I166*H166,2)</f>
        <v>0</v>
      </c>
      <c r="BL166" s="15" t="s">
        <v>137</v>
      </c>
      <c r="BM166" s="187" t="s">
        <v>271</v>
      </c>
    </row>
    <row r="167" s="1" customFormat="1">
      <c r="B167" s="34"/>
      <c r="D167" s="189" t="s">
        <v>126</v>
      </c>
      <c r="F167" s="190" t="s">
        <v>269</v>
      </c>
      <c r="I167" s="115"/>
      <c r="L167" s="34"/>
      <c r="M167" s="191"/>
      <c r="N167" s="70"/>
      <c r="O167" s="70"/>
      <c r="P167" s="70"/>
      <c r="Q167" s="70"/>
      <c r="R167" s="70"/>
      <c r="S167" s="70"/>
      <c r="T167" s="71"/>
      <c r="AT167" s="15" t="s">
        <v>126</v>
      </c>
      <c r="AU167" s="15" t="s">
        <v>83</v>
      </c>
    </row>
    <row r="168" s="12" customFormat="1">
      <c r="B168" s="208"/>
      <c r="D168" s="189" t="s">
        <v>272</v>
      </c>
      <c r="F168" s="209" t="s">
        <v>273</v>
      </c>
      <c r="H168" s="210">
        <v>102.87000000000001</v>
      </c>
      <c r="I168" s="211"/>
      <c r="L168" s="208"/>
      <c r="M168" s="212"/>
      <c r="N168" s="213"/>
      <c r="O168" s="213"/>
      <c r="P168" s="213"/>
      <c r="Q168" s="213"/>
      <c r="R168" s="213"/>
      <c r="S168" s="213"/>
      <c r="T168" s="214"/>
      <c r="AT168" s="215" t="s">
        <v>272</v>
      </c>
      <c r="AU168" s="215" t="s">
        <v>83</v>
      </c>
      <c r="AV168" s="12" t="s">
        <v>83</v>
      </c>
      <c r="AW168" s="12" t="s">
        <v>3</v>
      </c>
      <c r="AX168" s="12" t="s">
        <v>81</v>
      </c>
      <c r="AY168" s="215" t="s">
        <v>116</v>
      </c>
    </row>
    <row r="169" s="1" customFormat="1" ht="16.5" customHeight="1">
      <c r="B169" s="175"/>
      <c r="C169" s="176" t="s">
        <v>274</v>
      </c>
      <c r="D169" s="176" t="s">
        <v>119</v>
      </c>
      <c r="E169" s="177" t="s">
        <v>275</v>
      </c>
      <c r="F169" s="178" t="s">
        <v>276</v>
      </c>
      <c r="G169" s="179" t="s">
        <v>265</v>
      </c>
      <c r="H169" s="180">
        <v>6639.1999999999998</v>
      </c>
      <c r="I169" s="181"/>
      <c r="J169" s="182">
        <f>ROUND(I169*H169,2)</f>
        <v>0</v>
      </c>
      <c r="K169" s="178" t="s">
        <v>193</v>
      </c>
      <c r="L169" s="34"/>
      <c r="M169" s="183" t="s">
        <v>1</v>
      </c>
      <c r="N169" s="184" t="s">
        <v>38</v>
      </c>
      <c r="O169" s="70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AR169" s="187" t="s">
        <v>137</v>
      </c>
      <c r="AT169" s="187" t="s">
        <v>119</v>
      </c>
      <c r="AU169" s="187" t="s">
        <v>83</v>
      </c>
      <c r="AY169" s="15" t="s">
        <v>116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5" t="s">
        <v>81</v>
      </c>
      <c r="BK169" s="188">
        <f>ROUND(I169*H169,2)</f>
        <v>0</v>
      </c>
      <c r="BL169" s="15" t="s">
        <v>137</v>
      </c>
      <c r="BM169" s="187" t="s">
        <v>277</v>
      </c>
    </row>
    <row r="170" s="1" customFormat="1">
      <c r="B170" s="34"/>
      <c r="D170" s="189" t="s">
        <v>126</v>
      </c>
      <c r="F170" s="190" t="s">
        <v>278</v>
      </c>
      <c r="I170" s="115"/>
      <c r="L170" s="34"/>
      <c r="M170" s="191"/>
      <c r="N170" s="70"/>
      <c r="O170" s="70"/>
      <c r="P170" s="70"/>
      <c r="Q170" s="70"/>
      <c r="R170" s="70"/>
      <c r="S170" s="70"/>
      <c r="T170" s="71"/>
      <c r="AT170" s="15" t="s">
        <v>126</v>
      </c>
      <c r="AU170" s="15" t="s">
        <v>83</v>
      </c>
    </row>
    <row r="171" s="1" customFormat="1" ht="16.5" customHeight="1">
      <c r="B171" s="175"/>
      <c r="C171" s="176" t="s">
        <v>279</v>
      </c>
      <c r="D171" s="176" t="s">
        <v>119</v>
      </c>
      <c r="E171" s="177" t="s">
        <v>280</v>
      </c>
      <c r="F171" s="178" t="s">
        <v>281</v>
      </c>
      <c r="G171" s="179" t="s">
        <v>265</v>
      </c>
      <c r="H171" s="180">
        <v>3100</v>
      </c>
      <c r="I171" s="181"/>
      <c r="J171" s="182">
        <f>ROUND(I171*H171,2)</f>
        <v>0</v>
      </c>
      <c r="K171" s="178" t="s">
        <v>193</v>
      </c>
      <c r="L171" s="34"/>
      <c r="M171" s="183" t="s">
        <v>1</v>
      </c>
      <c r="N171" s="184" t="s">
        <v>38</v>
      </c>
      <c r="O171" s="70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AR171" s="187" t="s">
        <v>137</v>
      </c>
      <c r="AT171" s="187" t="s">
        <v>119</v>
      </c>
      <c r="AU171" s="187" t="s">
        <v>83</v>
      </c>
      <c r="AY171" s="15" t="s">
        <v>116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5" t="s">
        <v>81</v>
      </c>
      <c r="BK171" s="188">
        <f>ROUND(I171*H171,2)</f>
        <v>0</v>
      </c>
      <c r="BL171" s="15" t="s">
        <v>137</v>
      </c>
      <c r="BM171" s="187" t="s">
        <v>282</v>
      </c>
    </row>
    <row r="172" s="1" customFormat="1">
      <c r="B172" s="34"/>
      <c r="D172" s="189" t="s">
        <v>126</v>
      </c>
      <c r="F172" s="190" t="s">
        <v>283</v>
      </c>
      <c r="I172" s="115"/>
      <c r="L172" s="34"/>
      <c r="M172" s="191"/>
      <c r="N172" s="70"/>
      <c r="O172" s="70"/>
      <c r="P172" s="70"/>
      <c r="Q172" s="70"/>
      <c r="R172" s="70"/>
      <c r="S172" s="70"/>
      <c r="T172" s="71"/>
      <c r="AT172" s="15" t="s">
        <v>126</v>
      </c>
      <c r="AU172" s="15" t="s">
        <v>83</v>
      </c>
    </row>
    <row r="173" s="1" customFormat="1" ht="16.5" customHeight="1">
      <c r="B173" s="175"/>
      <c r="C173" s="176" t="s">
        <v>284</v>
      </c>
      <c r="D173" s="176" t="s">
        <v>119</v>
      </c>
      <c r="E173" s="177" t="s">
        <v>285</v>
      </c>
      <c r="F173" s="178" t="s">
        <v>286</v>
      </c>
      <c r="G173" s="179" t="s">
        <v>192</v>
      </c>
      <c r="H173" s="180">
        <v>72</v>
      </c>
      <c r="I173" s="181"/>
      <c r="J173" s="182">
        <f>ROUND(I173*H173,2)</f>
        <v>0</v>
      </c>
      <c r="K173" s="178" t="s">
        <v>193</v>
      </c>
      <c r="L173" s="34"/>
      <c r="M173" s="183" t="s">
        <v>1</v>
      </c>
      <c r="N173" s="184" t="s">
        <v>38</v>
      </c>
      <c r="O173" s="70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AR173" s="187" t="s">
        <v>137</v>
      </c>
      <c r="AT173" s="187" t="s">
        <v>119</v>
      </c>
      <c r="AU173" s="187" t="s">
        <v>83</v>
      </c>
      <c r="AY173" s="15" t="s">
        <v>116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15" t="s">
        <v>81</v>
      </c>
      <c r="BK173" s="188">
        <f>ROUND(I173*H173,2)</f>
        <v>0</v>
      </c>
      <c r="BL173" s="15" t="s">
        <v>137</v>
      </c>
      <c r="BM173" s="187" t="s">
        <v>287</v>
      </c>
    </row>
    <row r="174" s="1" customFormat="1">
      <c r="B174" s="34"/>
      <c r="D174" s="189" t="s">
        <v>126</v>
      </c>
      <c r="F174" s="190" t="s">
        <v>288</v>
      </c>
      <c r="I174" s="115"/>
      <c r="L174" s="34"/>
      <c r="M174" s="191"/>
      <c r="N174" s="70"/>
      <c r="O174" s="70"/>
      <c r="P174" s="70"/>
      <c r="Q174" s="70"/>
      <c r="R174" s="70"/>
      <c r="S174" s="70"/>
      <c r="T174" s="71"/>
      <c r="AT174" s="15" t="s">
        <v>126</v>
      </c>
      <c r="AU174" s="15" t="s">
        <v>83</v>
      </c>
    </row>
    <row r="175" s="1" customFormat="1" ht="16.5" customHeight="1">
      <c r="B175" s="175"/>
      <c r="C175" s="176" t="s">
        <v>289</v>
      </c>
      <c r="D175" s="176" t="s">
        <v>119</v>
      </c>
      <c r="E175" s="177" t="s">
        <v>290</v>
      </c>
      <c r="F175" s="178" t="s">
        <v>291</v>
      </c>
      <c r="G175" s="179" t="s">
        <v>192</v>
      </c>
      <c r="H175" s="180">
        <v>72</v>
      </c>
      <c r="I175" s="181"/>
      <c r="J175" s="182">
        <f>ROUND(I175*H175,2)</f>
        <v>0</v>
      </c>
      <c r="K175" s="178" t="s">
        <v>193</v>
      </c>
      <c r="L175" s="34"/>
      <c r="M175" s="183" t="s">
        <v>1</v>
      </c>
      <c r="N175" s="184" t="s">
        <v>38</v>
      </c>
      <c r="O175" s="70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AR175" s="187" t="s">
        <v>137</v>
      </c>
      <c r="AT175" s="187" t="s">
        <v>119</v>
      </c>
      <c r="AU175" s="187" t="s">
        <v>83</v>
      </c>
      <c r="AY175" s="15" t="s">
        <v>116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15" t="s">
        <v>81</v>
      </c>
      <c r="BK175" s="188">
        <f>ROUND(I175*H175,2)</f>
        <v>0</v>
      </c>
      <c r="BL175" s="15" t="s">
        <v>137</v>
      </c>
      <c r="BM175" s="187" t="s">
        <v>292</v>
      </c>
    </row>
    <row r="176" s="1" customFormat="1">
      <c r="B176" s="34"/>
      <c r="D176" s="189" t="s">
        <v>126</v>
      </c>
      <c r="F176" s="190" t="s">
        <v>293</v>
      </c>
      <c r="I176" s="115"/>
      <c r="L176" s="34"/>
      <c r="M176" s="191"/>
      <c r="N176" s="70"/>
      <c r="O176" s="70"/>
      <c r="P176" s="70"/>
      <c r="Q176" s="70"/>
      <c r="R176" s="70"/>
      <c r="S176" s="70"/>
      <c r="T176" s="71"/>
      <c r="AT176" s="15" t="s">
        <v>126</v>
      </c>
      <c r="AU176" s="15" t="s">
        <v>83</v>
      </c>
    </row>
    <row r="177" s="1" customFormat="1" ht="16.5" customHeight="1">
      <c r="B177" s="175"/>
      <c r="C177" s="176" t="s">
        <v>294</v>
      </c>
      <c r="D177" s="176" t="s">
        <v>119</v>
      </c>
      <c r="E177" s="177" t="s">
        <v>295</v>
      </c>
      <c r="F177" s="178" t="s">
        <v>296</v>
      </c>
      <c r="G177" s="179" t="s">
        <v>192</v>
      </c>
      <c r="H177" s="180">
        <v>360</v>
      </c>
      <c r="I177" s="181"/>
      <c r="J177" s="182">
        <f>ROUND(I177*H177,2)</f>
        <v>0</v>
      </c>
      <c r="K177" s="178" t="s">
        <v>193</v>
      </c>
      <c r="L177" s="34"/>
      <c r="M177" s="183" t="s">
        <v>1</v>
      </c>
      <c r="N177" s="184" t="s">
        <v>38</v>
      </c>
      <c r="O177" s="70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AR177" s="187" t="s">
        <v>137</v>
      </c>
      <c r="AT177" s="187" t="s">
        <v>119</v>
      </c>
      <c r="AU177" s="187" t="s">
        <v>83</v>
      </c>
      <c r="AY177" s="15" t="s">
        <v>116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5" t="s">
        <v>81</v>
      </c>
      <c r="BK177" s="188">
        <f>ROUND(I177*H177,2)</f>
        <v>0</v>
      </c>
      <c r="BL177" s="15" t="s">
        <v>137</v>
      </c>
      <c r="BM177" s="187" t="s">
        <v>297</v>
      </c>
    </row>
    <row r="178" s="1" customFormat="1">
      <c r="B178" s="34"/>
      <c r="D178" s="189" t="s">
        <v>126</v>
      </c>
      <c r="F178" s="190" t="s">
        <v>298</v>
      </c>
      <c r="I178" s="115"/>
      <c r="L178" s="34"/>
      <c r="M178" s="191"/>
      <c r="N178" s="70"/>
      <c r="O178" s="70"/>
      <c r="P178" s="70"/>
      <c r="Q178" s="70"/>
      <c r="R178" s="70"/>
      <c r="S178" s="70"/>
      <c r="T178" s="71"/>
      <c r="AT178" s="15" t="s">
        <v>126</v>
      </c>
      <c r="AU178" s="15" t="s">
        <v>83</v>
      </c>
    </row>
    <row r="179" s="11" customFormat="1" ht="22.8" customHeight="1">
      <c r="B179" s="162"/>
      <c r="D179" s="163" t="s">
        <v>72</v>
      </c>
      <c r="E179" s="173" t="s">
        <v>83</v>
      </c>
      <c r="F179" s="173" t="s">
        <v>299</v>
      </c>
      <c r="I179" s="165"/>
      <c r="J179" s="174">
        <f>BK179</f>
        <v>0</v>
      </c>
      <c r="L179" s="162"/>
      <c r="M179" s="167"/>
      <c r="N179" s="168"/>
      <c r="O179" s="168"/>
      <c r="P179" s="169">
        <f>SUM(P180:P189)</f>
        <v>0</v>
      </c>
      <c r="Q179" s="168"/>
      <c r="R179" s="169">
        <f>SUM(R180:R189)</f>
        <v>97.286891709999992</v>
      </c>
      <c r="S179" s="168"/>
      <c r="T179" s="170">
        <f>SUM(T180:T189)</f>
        <v>0</v>
      </c>
      <c r="AR179" s="163" t="s">
        <v>81</v>
      </c>
      <c r="AT179" s="171" t="s">
        <v>72</v>
      </c>
      <c r="AU179" s="171" t="s">
        <v>81</v>
      </c>
      <c r="AY179" s="163" t="s">
        <v>116</v>
      </c>
      <c r="BK179" s="172">
        <f>SUM(BK180:BK189)</f>
        <v>0</v>
      </c>
    </row>
    <row r="180" s="1" customFormat="1" ht="16.5" customHeight="1">
      <c r="B180" s="175"/>
      <c r="C180" s="176" t="s">
        <v>7</v>
      </c>
      <c r="D180" s="176" t="s">
        <v>119</v>
      </c>
      <c r="E180" s="177" t="s">
        <v>300</v>
      </c>
      <c r="F180" s="178" t="s">
        <v>301</v>
      </c>
      <c r="G180" s="179" t="s">
        <v>265</v>
      </c>
      <c r="H180" s="180">
        <v>61.600000000000001</v>
      </c>
      <c r="I180" s="181"/>
      <c r="J180" s="182">
        <f>ROUND(I180*H180,2)</f>
        <v>0</v>
      </c>
      <c r="K180" s="178" t="s">
        <v>193</v>
      </c>
      <c r="L180" s="34"/>
      <c r="M180" s="183" t="s">
        <v>1</v>
      </c>
      <c r="N180" s="184" t="s">
        <v>38</v>
      </c>
      <c r="O180" s="70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AR180" s="187" t="s">
        <v>137</v>
      </c>
      <c r="AT180" s="187" t="s">
        <v>119</v>
      </c>
      <c r="AU180" s="187" t="s">
        <v>83</v>
      </c>
      <c r="AY180" s="15" t="s">
        <v>116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5" t="s">
        <v>81</v>
      </c>
      <c r="BK180" s="188">
        <f>ROUND(I180*H180,2)</f>
        <v>0</v>
      </c>
      <c r="BL180" s="15" t="s">
        <v>137</v>
      </c>
      <c r="BM180" s="187" t="s">
        <v>302</v>
      </c>
    </row>
    <row r="181" s="1" customFormat="1">
      <c r="B181" s="34"/>
      <c r="D181" s="189" t="s">
        <v>126</v>
      </c>
      <c r="F181" s="190" t="s">
        <v>303</v>
      </c>
      <c r="I181" s="115"/>
      <c r="L181" s="34"/>
      <c r="M181" s="191"/>
      <c r="N181" s="70"/>
      <c r="O181" s="70"/>
      <c r="P181" s="70"/>
      <c r="Q181" s="70"/>
      <c r="R181" s="70"/>
      <c r="S181" s="70"/>
      <c r="T181" s="71"/>
      <c r="AT181" s="15" t="s">
        <v>126</v>
      </c>
      <c r="AU181" s="15" t="s">
        <v>83</v>
      </c>
    </row>
    <row r="182" s="1" customFormat="1" ht="16.5" customHeight="1">
      <c r="B182" s="175"/>
      <c r="C182" s="176" t="s">
        <v>304</v>
      </c>
      <c r="D182" s="176" t="s">
        <v>119</v>
      </c>
      <c r="E182" s="177" t="s">
        <v>305</v>
      </c>
      <c r="F182" s="178" t="s">
        <v>306</v>
      </c>
      <c r="G182" s="179" t="s">
        <v>241</v>
      </c>
      <c r="H182" s="180">
        <v>4.2000000000000002</v>
      </c>
      <c r="I182" s="181"/>
      <c r="J182" s="182">
        <f>ROUND(I182*H182,2)</f>
        <v>0</v>
      </c>
      <c r="K182" s="178" t="s">
        <v>193</v>
      </c>
      <c r="L182" s="34"/>
      <c r="M182" s="183" t="s">
        <v>1</v>
      </c>
      <c r="N182" s="184" t="s">
        <v>38</v>
      </c>
      <c r="O182" s="70"/>
      <c r="P182" s="185">
        <f>O182*H182</f>
        <v>0</v>
      </c>
      <c r="Q182" s="185">
        <v>1.06277</v>
      </c>
      <c r="R182" s="185">
        <f>Q182*H182</f>
        <v>4.4636339999999999</v>
      </c>
      <c r="S182" s="185">
        <v>0</v>
      </c>
      <c r="T182" s="186">
        <f>S182*H182</f>
        <v>0</v>
      </c>
      <c r="AR182" s="187" t="s">
        <v>137</v>
      </c>
      <c r="AT182" s="187" t="s">
        <v>119</v>
      </c>
      <c r="AU182" s="187" t="s">
        <v>83</v>
      </c>
      <c r="AY182" s="15" t="s">
        <v>116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5" t="s">
        <v>81</v>
      </c>
      <c r="BK182" s="188">
        <f>ROUND(I182*H182,2)</f>
        <v>0</v>
      </c>
      <c r="BL182" s="15" t="s">
        <v>137</v>
      </c>
      <c r="BM182" s="187" t="s">
        <v>307</v>
      </c>
    </row>
    <row r="183" s="1" customFormat="1">
      <c r="B183" s="34"/>
      <c r="D183" s="189" t="s">
        <v>126</v>
      </c>
      <c r="F183" s="190" t="s">
        <v>308</v>
      </c>
      <c r="I183" s="115"/>
      <c r="L183" s="34"/>
      <c r="M183" s="191"/>
      <c r="N183" s="70"/>
      <c r="O183" s="70"/>
      <c r="P183" s="70"/>
      <c r="Q183" s="70"/>
      <c r="R183" s="70"/>
      <c r="S183" s="70"/>
      <c r="T183" s="71"/>
      <c r="AT183" s="15" t="s">
        <v>126</v>
      </c>
      <c r="AU183" s="15" t="s">
        <v>83</v>
      </c>
    </row>
    <row r="184" s="1" customFormat="1" ht="16.5" customHeight="1">
      <c r="B184" s="175"/>
      <c r="C184" s="176" t="s">
        <v>309</v>
      </c>
      <c r="D184" s="176" t="s">
        <v>119</v>
      </c>
      <c r="E184" s="177" t="s">
        <v>310</v>
      </c>
      <c r="F184" s="178" t="s">
        <v>311</v>
      </c>
      <c r="G184" s="179" t="s">
        <v>192</v>
      </c>
      <c r="H184" s="180">
        <v>36.75</v>
      </c>
      <c r="I184" s="181"/>
      <c r="J184" s="182">
        <f>ROUND(I184*H184,2)</f>
        <v>0</v>
      </c>
      <c r="K184" s="178" t="s">
        <v>193</v>
      </c>
      <c r="L184" s="34"/>
      <c r="M184" s="183" t="s">
        <v>1</v>
      </c>
      <c r="N184" s="184" t="s">
        <v>38</v>
      </c>
      <c r="O184" s="70"/>
      <c r="P184" s="185">
        <f>O184*H184</f>
        <v>0</v>
      </c>
      <c r="Q184" s="185">
        <v>2.45329</v>
      </c>
      <c r="R184" s="185">
        <f>Q184*H184</f>
        <v>90.158407499999996</v>
      </c>
      <c r="S184" s="185">
        <v>0</v>
      </c>
      <c r="T184" s="186">
        <f>S184*H184</f>
        <v>0</v>
      </c>
      <c r="AR184" s="187" t="s">
        <v>137</v>
      </c>
      <c r="AT184" s="187" t="s">
        <v>119</v>
      </c>
      <c r="AU184" s="187" t="s">
        <v>83</v>
      </c>
      <c r="AY184" s="15" t="s">
        <v>116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5" t="s">
        <v>81</v>
      </c>
      <c r="BK184" s="188">
        <f>ROUND(I184*H184,2)</f>
        <v>0</v>
      </c>
      <c r="BL184" s="15" t="s">
        <v>137</v>
      </c>
      <c r="BM184" s="187" t="s">
        <v>312</v>
      </c>
    </row>
    <row r="185" s="1" customFormat="1">
      <c r="B185" s="34"/>
      <c r="D185" s="189" t="s">
        <v>126</v>
      </c>
      <c r="F185" s="190" t="s">
        <v>313</v>
      </c>
      <c r="I185" s="115"/>
      <c r="L185" s="34"/>
      <c r="M185" s="191"/>
      <c r="N185" s="70"/>
      <c r="O185" s="70"/>
      <c r="P185" s="70"/>
      <c r="Q185" s="70"/>
      <c r="R185" s="70"/>
      <c r="S185" s="70"/>
      <c r="T185" s="71"/>
      <c r="AT185" s="15" t="s">
        <v>126</v>
      </c>
      <c r="AU185" s="15" t="s">
        <v>83</v>
      </c>
    </row>
    <row r="186" s="1" customFormat="1" ht="16.5" customHeight="1">
      <c r="B186" s="175"/>
      <c r="C186" s="176" t="s">
        <v>314</v>
      </c>
      <c r="D186" s="176" t="s">
        <v>119</v>
      </c>
      <c r="E186" s="177" t="s">
        <v>315</v>
      </c>
      <c r="F186" s="178" t="s">
        <v>316</v>
      </c>
      <c r="G186" s="179" t="s">
        <v>265</v>
      </c>
      <c r="H186" s="180">
        <v>61.600000000000001</v>
      </c>
      <c r="I186" s="181"/>
      <c r="J186" s="182">
        <f>ROUND(I186*H186,2)</f>
        <v>0</v>
      </c>
      <c r="K186" s="178" t="s">
        <v>193</v>
      </c>
      <c r="L186" s="34"/>
      <c r="M186" s="183" t="s">
        <v>1</v>
      </c>
      <c r="N186" s="184" t="s">
        <v>38</v>
      </c>
      <c r="O186" s="70"/>
      <c r="P186" s="185">
        <f>O186*H186</f>
        <v>0</v>
      </c>
      <c r="Q186" s="185">
        <v>0.035099999999999999</v>
      </c>
      <c r="R186" s="185">
        <f>Q186*H186</f>
        <v>2.1621600000000001</v>
      </c>
      <c r="S186" s="185">
        <v>0</v>
      </c>
      <c r="T186" s="186">
        <f>S186*H186</f>
        <v>0</v>
      </c>
      <c r="AR186" s="187" t="s">
        <v>137</v>
      </c>
      <c r="AT186" s="187" t="s">
        <v>119</v>
      </c>
      <c r="AU186" s="187" t="s">
        <v>83</v>
      </c>
      <c r="AY186" s="15" t="s">
        <v>116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5" t="s">
        <v>81</v>
      </c>
      <c r="BK186" s="188">
        <f>ROUND(I186*H186,2)</f>
        <v>0</v>
      </c>
      <c r="BL186" s="15" t="s">
        <v>137</v>
      </c>
      <c r="BM186" s="187" t="s">
        <v>317</v>
      </c>
    </row>
    <row r="187" s="1" customFormat="1">
      <c r="B187" s="34"/>
      <c r="D187" s="189" t="s">
        <v>126</v>
      </c>
      <c r="F187" s="190" t="s">
        <v>318</v>
      </c>
      <c r="I187" s="115"/>
      <c r="L187" s="34"/>
      <c r="M187" s="191"/>
      <c r="N187" s="70"/>
      <c r="O187" s="70"/>
      <c r="P187" s="70"/>
      <c r="Q187" s="70"/>
      <c r="R187" s="70"/>
      <c r="S187" s="70"/>
      <c r="T187" s="71"/>
      <c r="AT187" s="15" t="s">
        <v>126</v>
      </c>
      <c r="AU187" s="15" t="s">
        <v>83</v>
      </c>
    </row>
    <row r="188" s="1" customFormat="1" ht="16.5" customHeight="1">
      <c r="B188" s="175"/>
      <c r="C188" s="176" t="s">
        <v>319</v>
      </c>
      <c r="D188" s="176" t="s">
        <v>119</v>
      </c>
      <c r="E188" s="177" t="s">
        <v>320</v>
      </c>
      <c r="F188" s="178" t="s">
        <v>321</v>
      </c>
      <c r="G188" s="179" t="s">
        <v>241</v>
      </c>
      <c r="H188" s="180">
        <v>0.47299999999999998</v>
      </c>
      <c r="I188" s="181"/>
      <c r="J188" s="182">
        <f>ROUND(I188*H188,2)</f>
        <v>0</v>
      </c>
      <c r="K188" s="178" t="s">
        <v>193</v>
      </c>
      <c r="L188" s="34"/>
      <c r="M188" s="183" t="s">
        <v>1</v>
      </c>
      <c r="N188" s="184" t="s">
        <v>38</v>
      </c>
      <c r="O188" s="70"/>
      <c r="P188" s="185">
        <f>O188*H188</f>
        <v>0</v>
      </c>
      <c r="Q188" s="185">
        <v>1.06277</v>
      </c>
      <c r="R188" s="185">
        <f>Q188*H188</f>
        <v>0.50269021000000003</v>
      </c>
      <c r="S188" s="185">
        <v>0</v>
      </c>
      <c r="T188" s="186">
        <f>S188*H188</f>
        <v>0</v>
      </c>
      <c r="AR188" s="187" t="s">
        <v>137</v>
      </c>
      <c r="AT188" s="187" t="s">
        <v>119</v>
      </c>
      <c r="AU188" s="187" t="s">
        <v>83</v>
      </c>
      <c r="AY188" s="15" t="s">
        <v>116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5" t="s">
        <v>81</v>
      </c>
      <c r="BK188" s="188">
        <f>ROUND(I188*H188,2)</f>
        <v>0</v>
      </c>
      <c r="BL188" s="15" t="s">
        <v>137</v>
      </c>
      <c r="BM188" s="187" t="s">
        <v>322</v>
      </c>
    </row>
    <row r="189" s="1" customFormat="1">
      <c r="B189" s="34"/>
      <c r="D189" s="189" t="s">
        <v>126</v>
      </c>
      <c r="F189" s="190" t="s">
        <v>323</v>
      </c>
      <c r="I189" s="115"/>
      <c r="L189" s="34"/>
      <c r="M189" s="191"/>
      <c r="N189" s="70"/>
      <c r="O189" s="70"/>
      <c r="P189" s="70"/>
      <c r="Q189" s="70"/>
      <c r="R189" s="70"/>
      <c r="S189" s="70"/>
      <c r="T189" s="71"/>
      <c r="AT189" s="15" t="s">
        <v>126</v>
      </c>
      <c r="AU189" s="15" t="s">
        <v>83</v>
      </c>
    </row>
    <row r="190" s="11" customFormat="1" ht="22.8" customHeight="1">
      <c r="B190" s="162"/>
      <c r="D190" s="163" t="s">
        <v>72</v>
      </c>
      <c r="E190" s="173" t="s">
        <v>131</v>
      </c>
      <c r="F190" s="173" t="s">
        <v>324</v>
      </c>
      <c r="I190" s="165"/>
      <c r="J190" s="174">
        <f>BK190</f>
        <v>0</v>
      </c>
      <c r="L190" s="162"/>
      <c r="M190" s="167"/>
      <c r="N190" s="168"/>
      <c r="O190" s="168"/>
      <c r="P190" s="169">
        <f>SUM(P191:P192)</f>
        <v>0</v>
      </c>
      <c r="Q190" s="168"/>
      <c r="R190" s="169">
        <f>SUM(R191:R192)</f>
        <v>0.22603559999999998</v>
      </c>
      <c r="S190" s="168"/>
      <c r="T190" s="170">
        <f>SUM(T191:T192)</f>
        <v>0</v>
      </c>
      <c r="AR190" s="163" t="s">
        <v>81</v>
      </c>
      <c r="AT190" s="171" t="s">
        <v>72</v>
      </c>
      <c r="AU190" s="171" t="s">
        <v>81</v>
      </c>
      <c r="AY190" s="163" t="s">
        <v>116</v>
      </c>
      <c r="BK190" s="172">
        <f>SUM(BK191:BK192)</f>
        <v>0</v>
      </c>
    </row>
    <row r="191" s="1" customFormat="1" ht="16.5" customHeight="1">
      <c r="B191" s="175"/>
      <c r="C191" s="176" t="s">
        <v>325</v>
      </c>
      <c r="D191" s="176" t="s">
        <v>119</v>
      </c>
      <c r="E191" s="177" t="s">
        <v>326</v>
      </c>
      <c r="F191" s="178" t="s">
        <v>327</v>
      </c>
      <c r="G191" s="179" t="s">
        <v>241</v>
      </c>
      <c r="H191" s="180">
        <v>0.20999999999999999</v>
      </c>
      <c r="I191" s="181"/>
      <c r="J191" s="182">
        <f>ROUND(I191*H191,2)</f>
        <v>0</v>
      </c>
      <c r="K191" s="178" t="s">
        <v>193</v>
      </c>
      <c r="L191" s="34"/>
      <c r="M191" s="183" t="s">
        <v>1</v>
      </c>
      <c r="N191" s="184" t="s">
        <v>38</v>
      </c>
      <c r="O191" s="70"/>
      <c r="P191" s="185">
        <f>O191*H191</f>
        <v>0</v>
      </c>
      <c r="Q191" s="185">
        <v>1.07636</v>
      </c>
      <c r="R191" s="185">
        <f>Q191*H191</f>
        <v>0.22603559999999998</v>
      </c>
      <c r="S191" s="185">
        <v>0</v>
      </c>
      <c r="T191" s="186">
        <f>S191*H191</f>
        <v>0</v>
      </c>
      <c r="AR191" s="187" t="s">
        <v>137</v>
      </c>
      <c r="AT191" s="187" t="s">
        <v>119</v>
      </c>
      <c r="AU191" s="187" t="s">
        <v>83</v>
      </c>
      <c r="AY191" s="15" t="s">
        <v>116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5" t="s">
        <v>81</v>
      </c>
      <c r="BK191" s="188">
        <f>ROUND(I191*H191,2)</f>
        <v>0</v>
      </c>
      <c r="BL191" s="15" t="s">
        <v>137</v>
      </c>
      <c r="BM191" s="187" t="s">
        <v>328</v>
      </c>
    </row>
    <row r="192" s="1" customFormat="1">
      <c r="B192" s="34"/>
      <c r="D192" s="189" t="s">
        <v>126</v>
      </c>
      <c r="F192" s="190" t="s">
        <v>329</v>
      </c>
      <c r="I192" s="115"/>
      <c r="L192" s="34"/>
      <c r="M192" s="191"/>
      <c r="N192" s="70"/>
      <c r="O192" s="70"/>
      <c r="P192" s="70"/>
      <c r="Q192" s="70"/>
      <c r="R192" s="70"/>
      <c r="S192" s="70"/>
      <c r="T192" s="71"/>
      <c r="AT192" s="15" t="s">
        <v>126</v>
      </c>
      <c r="AU192" s="15" t="s">
        <v>83</v>
      </c>
    </row>
    <row r="193" s="11" customFormat="1" ht="22.8" customHeight="1">
      <c r="B193" s="162"/>
      <c r="D193" s="163" t="s">
        <v>72</v>
      </c>
      <c r="E193" s="173" t="s">
        <v>137</v>
      </c>
      <c r="F193" s="173" t="s">
        <v>330</v>
      </c>
      <c r="I193" s="165"/>
      <c r="J193" s="174">
        <f>BK193</f>
        <v>0</v>
      </c>
      <c r="L193" s="162"/>
      <c r="M193" s="167"/>
      <c r="N193" s="168"/>
      <c r="O193" s="168"/>
      <c r="P193" s="169">
        <f>SUM(P194:P207)</f>
        <v>0</v>
      </c>
      <c r="Q193" s="168"/>
      <c r="R193" s="169">
        <f>SUM(R194:R207)</f>
        <v>0.26573199999999997</v>
      </c>
      <c r="S193" s="168"/>
      <c r="T193" s="170">
        <f>SUM(T194:T207)</f>
        <v>0</v>
      </c>
      <c r="AR193" s="163" t="s">
        <v>81</v>
      </c>
      <c r="AT193" s="171" t="s">
        <v>72</v>
      </c>
      <c r="AU193" s="171" t="s">
        <v>81</v>
      </c>
      <c r="AY193" s="163" t="s">
        <v>116</v>
      </c>
      <c r="BK193" s="172">
        <f>SUM(BK194:BK207)</f>
        <v>0</v>
      </c>
    </row>
    <row r="194" s="1" customFormat="1" ht="16.5" customHeight="1">
      <c r="B194" s="175"/>
      <c r="C194" s="176" t="s">
        <v>331</v>
      </c>
      <c r="D194" s="176" t="s">
        <v>119</v>
      </c>
      <c r="E194" s="177" t="s">
        <v>332</v>
      </c>
      <c r="F194" s="178" t="s">
        <v>333</v>
      </c>
      <c r="G194" s="179" t="s">
        <v>265</v>
      </c>
      <c r="H194" s="180">
        <v>350</v>
      </c>
      <c r="I194" s="181"/>
      <c r="J194" s="182">
        <f>ROUND(I194*H194,2)</f>
        <v>0</v>
      </c>
      <c r="K194" s="178" t="s">
        <v>193</v>
      </c>
      <c r="L194" s="34"/>
      <c r="M194" s="183" t="s">
        <v>1</v>
      </c>
      <c r="N194" s="184" t="s">
        <v>38</v>
      </c>
      <c r="O194" s="70"/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AR194" s="187" t="s">
        <v>137</v>
      </c>
      <c r="AT194" s="187" t="s">
        <v>119</v>
      </c>
      <c r="AU194" s="187" t="s">
        <v>83</v>
      </c>
      <c r="AY194" s="15" t="s">
        <v>116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5" t="s">
        <v>81</v>
      </c>
      <c r="BK194" s="188">
        <f>ROUND(I194*H194,2)</f>
        <v>0</v>
      </c>
      <c r="BL194" s="15" t="s">
        <v>137</v>
      </c>
      <c r="BM194" s="187" t="s">
        <v>334</v>
      </c>
    </row>
    <row r="195" s="1" customFormat="1">
      <c r="B195" s="34"/>
      <c r="D195" s="189" t="s">
        <v>126</v>
      </c>
      <c r="F195" s="190" t="s">
        <v>335</v>
      </c>
      <c r="I195" s="115"/>
      <c r="L195" s="34"/>
      <c r="M195" s="191"/>
      <c r="N195" s="70"/>
      <c r="O195" s="70"/>
      <c r="P195" s="70"/>
      <c r="Q195" s="70"/>
      <c r="R195" s="70"/>
      <c r="S195" s="70"/>
      <c r="T195" s="71"/>
      <c r="AT195" s="15" t="s">
        <v>126</v>
      </c>
      <c r="AU195" s="15" t="s">
        <v>83</v>
      </c>
    </row>
    <row r="196" s="1" customFormat="1" ht="16.5" customHeight="1">
      <c r="B196" s="175"/>
      <c r="C196" s="176" t="s">
        <v>336</v>
      </c>
      <c r="D196" s="176" t="s">
        <v>119</v>
      </c>
      <c r="E196" s="177" t="s">
        <v>337</v>
      </c>
      <c r="F196" s="178" t="s">
        <v>338</v>
      </c>
      <c r="G196" s="179" t="s">
        <v>192</v>
      </c>
      <c r="H196" s="180">
        <v>15.699999999999999</v>
      </c>
      <c r="I196" s="181"/>
      <c r="J196" s="182">
        <f>ROUND(I196*H196,2)</f>
        <v>0</v>
      </c>
      <c r="K196" s="178" t="s">
        <v>193</v>
      </c>
      <c r="L196" s="34"/>
      <c r="M196" s="183" t="s">
        <v>1</v>
      </c>
      <c r="N196" s="184" t="s">
        <v>38</v>
      </c>
      <c r="O196" s="70"/>
      <c r="P196" s="185">
        <f>O196*H196</f>
        <v>0</v>
      </c>
      <c r="Q196" s="185">
        <v>0</v>
      </c>
      <c r="R196" s="185">
        <f>Q196*H196</f>
        <v>0</v>
      </c>
      <c r="S196" s="185">
        <v>0</v>
      </c>
      <c r="T196" s="186">
        <f>S196*H196</f>
        <v>0</v>
      </c>
      <c r="AR196" s="187" t="s">
        <v>137</v>
      </c>
      <c r="AT196" s="187" t="s">
        <v>119</v>
      </c>
      <c r="AU196" s="187" t="s">
        <v>83</v>
      </c>
      <c r="AY196" s="15" t="s">
        <v>116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5" t="s">
        <v>81</v>
      </c>
      <c r="BK196" s="188">
        <f>ROUND(I196*H196,2)</f>
        <v>0</v>
      </c>
      <c r="BL196" s="15" t="s">
        <v>137</v>
      </c>
      <c r="BM196" s="187" t="s">
        <v>339</v>
      </c>
    </row>
    <row r="197" s="1" customFormat="1">
      <c r="B197" s="34"/>
      <c r="D197" s="189" t="s">
        <v>126</v>
      </c>
      <c r="F197" s="190" t="s">
        <v>340</v>
      </c>
      <c r="I197" s="115"/>
      <c r="L197" s="34"/>
      <c r="M197" s="191"/>
      <c r="N197" s="70"/>
      <c r="O197" s="70"/>
      <c r="P197" s="70"/>
      <c r="Q197" s="70"/>
      <c r="R197" s="70"/>
      <c r="S197" s="70"/>
      <c r="T197" s="71"/>
      <c r="AT197" s="15" t="s">
        <v>126</v>
      </c>
      <c r="AU197" s="15" t="s">
        <v>83</v>
      </c>
    </row>
    <row r="198" s="1" customFormat="1">
      <c r="B198" s="34"/>
      <c r="D198" s="189" t="s">
        <v>135</v>
      </c>
      <c r="F198" s="192" t="s">
        <v>341</v>
      </c>
      <c r="I198" s="115"/>
      <c r="L198" s="34"/>
      <c r="M198" s="191"/>
      <c r="N198" s="70"/>
      <c r="O198" s="70"/>
      <c r="P198" s="70"/>
      <c r="Q198" s="70"/>
      <c r="R198" s="70"/>
      <c r="S198" s="70"/>
      <c r="T198" s="71"/>
      <c r="AT198" s="15" t="s">
        <v>135</v>
      </c>
      <c r="AU198" s="15" t="s">
        <v>83</v>
      </c>
    </row>
    <row r="199" s="1" customFormat="1" ht="16.5" customHeight="1">
      <c r="B199" s="175"/>
      <c r="C199" s="176" t="s">
        <v>342</v>
      </c>
      <c r="D199" s="176" t="s">
        <v>119</v>
      </c>
      <c r="E199" s="177" t="s">
        <v>343</v>
      </c>
      <c r="F199" s="178" t="s">
        <v>344</v>
      </c>
      <c r="G199" s="179" t="s">
        <v>192</v>
      </c>
      <c r="H199" s="180">
        <v>23.800000000000001</v>
      </c>
      <c r="I199" s="181"/>
      <c r="J199" s="182">
        <f>ROUND(I199*H199,2)</f>
        <v>0</v>
      </c>
      <c r="K199" s="178" t="s">
        <v>193</v>
      </c>
      <c r="L199" s="34"/>
      <c r="M199" s="183" t="s">
        <v>1</v>
      </c>
      <c r="N199" s="184" t="s">
        <v>38</v>
      </c>
      <c r="O199" s="70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AR199" s="187" t="s">
        <v>137</v>
      </c>
      <c r="AT199" s="187" t="s">
        <v>119</v>
      </c>
      <c r="AU199" s="187" t="s">
        <v>83</v>
      </c>
      <c r="AY199" s="15" t="s">
        <v>116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5" t="s">
        <v>81</v>
      </c>
      <c r="BK199" s="188">
        <f>ROUND(I199*H199,2)</f>
        <v>0</v>
      </c>
      <c r="BL199" s="15" t="s">
        <v>137</v>
      </c>
      <c r="BM199" s="187" t="s">
        <v>345</v>
      </c>
    </row>
    <row r="200" s="1" customFormat="1">
      <c r="B200" s="34"/>
      <c r="D200" s="189" t="s">
        <v>126</v>
      </c>
      <c r="F200" s="190" t="s">
        <v>346</v>
      </c>
      <c r="I200" s="115"/>
      <c r="L200" s="34"/>
      <c r="M200" s="191"/>
      <c r="N200" s="70"/>
      <c r="O200" s="70"/>
      <c r="P200" s="70"/>
      <c r="Q200" s="70"/>
      <c r="R200" s="70"/>
      <c r="S200" s="70"/>
      <c r="T200" s="71"/>
      <c r="AT200" s="15" t="s">
        <v>126</v>
      </c>
      <c r="AU200" s="15" t="s">
        <v>83</v>
      </c>
    </row>
    <row r="201" s="1" customFormat="1" ht="16.5" customHeight="1">
      <c r="B201" s="175"/>
      <c r="C201" s="176" t="s">
        <v>347</v>
      </c>
      <c r="D201" s="176" t="s">
        <v>119</v>
      </c>
      <c r="E201" s="177" t="s">
        <v>348</v>
      </c>
      <c r="F201" s="178" t="s">
        <v>349</v>
      </c>
      <c r="G201" s="179" t="s">
        <v>265</v>
      </c>
      <c r="H201" s="180">
        <v>23.600000000000001</v>
      </c>
      <c r="I201" s="181"/>
      <c r="J201" s="182">
        <f>ROUND(I201*H201,2)</f>
        <v>0</v>
      </c>
      <c r="K201" s="178" t="s">
        <v>193</v>
      </c>
      <c r="L201" s="34"/>
      <c r="M201" s="183" t="s">
        <v>1</v>
      </c>
      <c r="N201" s="184" t="s">
        <v>38</v>
      </c>
      <c r="O201" s="70"/>
      <c r="P201" s="185">
        <f>O201*H201</f>
        <v>0</v>
      </c>
      <c r="Q201" s="185">
        <v>0.0063200000000000001</v>
      </c>
      <c r="R201" s="185">
        <f>Q201*H201</f>
        <v>0.14915200000000001</v>
      </c>
      <c r="S201" s="185">
        <v>0</v>
      </c>
      <c r="T201" s="186">
        <f>S201*H201</f>
        <v>0</v>
      </c>
      <c r="AR201" s="187" t="s">
        <v>137</v>
      </c>
      <c r="AT201" s="187" t="s">
        <v>119</v>
      </c>
      <c r="AU201" s="187" t="s">
        <v>83</v>
      </c>
      <c r="AY201" s="15" t="s">
        <v>116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5" t="s">
        <v>81</v>
      </c>
      <c r="BK201" s="188">
        <f>ROUND(I201*H201,2)</f>
        <v>0</v>
      </c>
      <c r="BL201" s="15" t="s">
        <v>137</v>
      </c>
      <c r="BM201" s="187" t="s">
        <v>350</v>
      </c>
    </row>
    <row r="202" s="1" customFormat="1">
      <c r="B202" s="34"/>
      <c r="D202" s="189" t="s">
        <v>126</v>
      </c>
      <c r="F202" s="190" t="s">
        <v>351</v>
      </c>
      <c r="I202" s="115"/>
      <c r="L202" s="34"/>
      <c r="M202" s="191"/>
      <c r="N202" s="70"/>
      <c r="O202" s="70"/>
      <c r="P202" s="70"/>
      <c r="Q202" s="70"/>
      <c r="R202" s="70"/>
      <c r="S202" s="70"/>
      <c r="T202" s="71"/>
      <c r="AT202" s="15" t="s">
        <v>126</v>
      </c>
      <c r="AU202" s="15" t="s">
        <v>83</v>
      </c>
    </row>
    <row r="203" s="1" customFormat="1" ht="16.5" customHeight="1">
      <c r="B203" s="175"/>
      <c r="C203" s="176" t="s">
        <v>352</v>
      </c>
      <c r="D203" s="176" t="s">
        <v>119</v>
      </c>
      <c r="E203" s="177" t="s">
        <v>353</v>
      </c>
      <c r="F203" s="178" t="s">
        <v>354</v>
      </c>
      <c r="G203" s="179" t="s">
        <v>265</v>
      </c>
      <c r="H203" s="180">
        <v>201</v>
      </c>
      <c r="I203" s="181"/>
      <c r="J203" s="182">
        <f>ROUND(I203*H203,2)</f>
        <v>0</v>
      </c>
      <c r="K203" s="178" t="s">
        <v>193</v>
      </c>
      <c r="L203" s="34"/>
      <c r="M203" s="183" t="s">
        <v>1</v>
      </c>
      <c r="N203" s="184" t="s">
        <v>38</v>
      </c>
      <c r="O203" s="70"/>
      <c r="P203" s="185">
        <f>O203*H203</f>
        <v>0</v>
      </c>
      <c r="Q203" s="185">
        <v>0.00027999999999999998</v>
      </c>
      <c r="R203" s="185">
        <f>Q203*H203</f>
        <v>0.056279999999999997</v>
      </c>
      <c r="S203" s="185">
        <v>0</v>
      </c>
      <c r="T203" s="186">
        <f>S203*H203</f>
        <v>0</v>
      </c>
      <c r="AR203" s="187" t="s">
        <v>137</v>
      </c>
      <c r="AT203" s="187" t="s">
        <v>119</v>
      </c>
      <c r="AU203" s="187" t="s">
        <v>83</v>
      </c>
      <c r="AY203" s="15" t="s">
        <v>116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5" t="s">
        <v>81</v>
      </c>
      <c r="BK203" s="188">
        <f>ROUND(I203*H203,2)</f>
        <v>0</v>
      </c>
      <c r="BL203" s="15" t="s">
        <v>137</v>
      </c>
      <c r="BM203" s="187" t="s">
        <v>355</v>
      </c>
    </row>
    <row r="204" s="1" customFormat="1">
      <c r="B204" s="34"/>
      <c r="D204" s="189" t="s">
        <v>126</v>
      </c>
      <c r="F204" s="190" t="s">
        <v>356</v>
      </c>
      <c r="I204" s="115"/>
      <c r="L204" s="34"/>
      <c r="M204" s="191"/>
      <c r="N204" s="70"/>
      <c r="O204" s="70"/>
      <c r="P204" s="70"/>
      <c r="Q204" s="70"/>
      <c r="R204" s="70"/>
      <c r="S204" s="70"/>
      <c r="T204" s="71"/>
      <c r="AT204" s="15" t="s">
        <v>126</v>
      </c>
      <c r="AU204" s="15" t="s">
        <v>83</v>
      </c>
    </row>
    <row r="205" s="1" customFormat="1" ht="16.5" customHeight="1">
      <c r="B205" s="175"/>
      <c r="C205" s="198" t="s">
        <v>357</v>
      </c>
      <c r="D205" s="198" t="s">
        <v>257</v>
      </c>
      <c r="E205" s="199" t="s">
        <v>358</v>
      </c>
      <c r="F205" s="200" t="s">
        <v>359</v>
      </c>
      <c r="G205" s="201" t="s">
        <v>265</v>
      </c>
      <c r="H205" s="202">
        <v>201</v>
      </c>
      <c r="I205" s="203"/>
      <c r="J205" s="204">
        <f>ROUND(I205*H205,2)</f>
        <v>0</v>
      </c>
      <c r="K205" s="200" t="s">
        <v>193</v>
      </c>
      <c r="L205" s="205"/>
      <c r="M205" s="206" t="s">
        <v>1</v>
      </c>
      <c r="N205" s="207" t="s">
        <v>38</v>
      </c>
      <c r="O205" s="70"/>
      <c r="P205" s="185">
        <f>O205*H205</f>
        <v>0</v>
      </c>
      <c r="Q205" s="185">
        <v>0.00029999999999999997</v>
      </c>
      <c r="R205" s="185">
        <f>Q205*H205</f>
        <v>0.060299999999999992</v>
      </c>
      <c r="S205" s="185">
        <v>0</v>
      </c>
      <c r="T205" s="186">
        <f>S205*H205</f>
        <v>0</v>
      </c>
      <c r="AR205" s="187" t="s">
        <v>158</v>
      </c>
      <c r="AT205" s="187" t="s">
        <v>257</v>
      </c>
      <c r="AU205" s="187" t="s">
        <v>83</v>
      </c>
      <c r="AY205" s="15" t="s">
        <v>116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5" t="s">
        <v>81</v>
      </c>
      <c r="BK205" s="188">
        <f>ROUND(I205*H205,2)</f>
        <v>0</v>
      </c>
      <c r="BL205" s="15" t="s">
        <v>137</v>
      </c>
      <c r="BM205" s="187" t="s">
        <v>360</v>
      </c>
    </row>
    <row r="206" s="1" customFormat="1">
      <c r="B206" s="34"/>
      <c r="D206" s="189" t="s">
        <v>126</v>
      </c>
      <c r="F206" s="190" t="s">
        <v>359</v>
      </c>
      <c r="I206" s="115"/>
      <c r="L206" s="34"/>
      <c r="M206" s="191"/>
      <c r="N206" s="70"/>
      <c r="O206" s="70"/>
      <c r="P206" s="70"/>
      <c r="Q206" s="70"/>
      <c r="R206" s="70"/>
      <c r="S206" s="70"/>
      <c r="T206" s="71"/>
      <c r="AT206" s="15" t="s">
        <v>126</v>
      </c>
      <c r="AU206" s="15" t="s">
        <v>83</v>
      </c>
    </row>
    <row r="207" s="1" customFormat="1">
      <c r="B207" s="34"/>
      <c r="D207" s="189" t="s">
        <v>135</v>
      </c>
      <c r="F207" s="192" t="s">
        <v>361</v>
      </c>
      <c r="I207" s="115"/>
      <c r="L207" s="34"/>
      <c r="M207" s="191"/>
      <c r="N207" s="70"/>
      <c r="O207" s="70"/>
      <c r="P207" s="70"/>
      <c r="Q207" s="70"/>
      <c r="R207" s="70"/>
      <c r="S207" s="70"/>
      <c r="T207" s="71"/>
      <c r="AT207" s="15" t="s">
        <v>135</v>
      </c>
      <c r="AU207" s="15" t="s">
        <v>83</v>
      </c>
    </row>
    <row r="208" s="11" customFormat="1" ht="22.8" customHeight="1">
      <c r="B208" s="162"/>
      <c r="D208" s="163" t="s">
        <v>72</v>
      </c>
      <c r="E208" s="173" t="s">
        <v>115</v>
      </c>
      <c r="F208" s="173" t="s">
        <v>362</v>
      </c>
      <c r="I208" s="165"/>
      <c r="J208" s="174">
        <f>BK208</f>
        <v>0</v>
      </c>
      <c r="L208" s="162"/>
      <c r="M208" s="167"/>
      <c r="N208" s="168"/>
      <c r="O208" s="168"/>
      <c r="P208" s="169">
        <f>SUM(P209:P237)</f>
        <v>0</v>
      </c>
      <c r="Q208" s="168"/>
      <c r="R208" s="169">
        <f>SUM(R209:R237)</f>
        <v>472.24797000000001</v>
      </c>
      <c r="S208" s="168"/>
      <c r="T208" s="170">
        <f>SUM(T209:T237)</f>
        <v>0</v>
      </c>
      <c r="AR208" s="163" t="s">
        <v>81</v>
      </c>
      <c r="AT208" s="171" t="s">
        <v>72</v>
      </c>
      <c r="AU208" s="171" t="s">
        <v>81</v>
      </c>
      <c r="AY208" s="163" t="s">
        <v>116</v>
      </c>
      <c r="BK208" s="172">
        <f>SUM(BK209:BK237)</f>
        <v>0</v>
      </c>
    </row>
    <row r="209" s="1" customFormat="1" ht="16.5" customHeight="1">
      <c r="B209" s="175"/>
      <c r="C209" s="176" t="s">
        <v>363</v>
      </c>
      <c r="D209" s="176" t="s">
        <v>119</v>
      </c>
      <c r="E209" s="177" t="s">
        <v>364</v>
      </c>
      <c r="F209" s="178" t="s">
        <v>365</v>
      </c>
      <c r="G209" s="179" t="s">
        <v>265</v>
      </c>
      <c r="H209" s="180">
        <v>6639.1999999999998</v>
      </c>
      <c r="I209" s="181"/>
      <c r="J209" s="182">
        <f>ROUND(I209*H209,2)</f>
        <v>0</v>
      </c>
      <c r="K209" s="178" t="s">
        <v>193</v>
      </c>
      <c r="L209" s="34"/>
      <c r="M209" s="183" t="s">
        <v>1</v>
      </c>
      <c r="N209" s="184" t="s">
        <v>38</v>
      </c>
      <c r="O209" s="70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AR209" s="187" t="s">
        <v>137</v>
      </c>
      <c r="AT209" s="187" t="s">
        <v>119</v>
      </c>
      <c r="AU209" s="187" t="s">
        <v>83</v>
      </c>
      <c r="AY209" s="15" t="s">
        <v>116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5" t="s">
        <v>81</v>
      </c>
      <c r="BK209" s="188">
        <f>ROUND(I209*H209,2)</f>
        <v>0</v>
      </c>
      <c r="BL209" s="15" t="s">
        <v>137</v>
      </c>
      <c r="BM209" s="187" t="s">
        <v>366</v>
      </c>
    </row>
    <row r="210" s="1" customFormat="1">
      <c r="B210" s="34"/>
      <c r="D210" s="189" t="s">
        <v>126</v>
      </c>
      <c r="F210" s="190" t="s">
        <v>367</v>
      </c>
      <c r="I210" s="115"/>
      <c r="L210" s="34"/>
      <c r="M210" s="191"/>
      <c r="N210" s="70"/>
      <c r="O210" s="70"/>
      <c r="P210" s="70"/>
      <c r="Q210" s="70"/>
      <c r="R210" s="70"/>
      <c r="S210" s="70"/>
      <c r="T210" s="71"/>
      <c r="AT210" s="15" t="s">
        <v>126</v>
      </c>
      <c r="AU210" s="15" t="s">
        <v>83</v>
      </c>
    </row>
    <row r="211" s="1" customFormat="1" ht="16.5" customHeight="1">
      <c r="B211" s="175"/>
      <c r="C211" s="198" t="s">
        <v>368</v>
      </c>
      <c r="D211" s="198" t="s">
        <v>257</v>
      </c>
      <c r="E211" s="199" t="s">
        <v>369</v>
      </c>
      <c r="F211" s="200" t="s">
        <v>370</v>
      </c>
      <c r="G211" s="201" t="s">
        <v>241</v>
      </c>
      <c r="H211" s="202">
        <v>265.56799999999998</v>
      </c>
      <c r="I211" s="203"/>
      <c r="J211" s="204">
        <f>ROUND(I211*H211,2)</f>
        <v>0</v>
      </c>
      <c r="K211" s="200" t="s">
        <v>193</v>
      </c>
      <c r="L211" s="205"/>
      <c r="M211" s="206" t="s">
        <v>1</v>
      </c>
      <c r="N211" s="207" t="s">
        <v>38</v>
      </c>
      <c r="O211" s="70"/>
      <c r="P211" s="185">
        <f>O211*H211</f>
        <v>0</v>
      </c>
      <c r="Q211" s="185">
        <v>1</v>
      </c>
      <c r="R211" s="185">
        <f>Q211*H211</f>
        <v>265.56799999999998</v>
      </c>
      <c r="S211" s="185">
        <v>0</v>
      </c>
      <c r="T211" s="186">
        <f>S211*H211</f>
        <v>0</v>
      </c>
      <c r="AR211" s="187" t="s">
        <v>158</v>
      </c>
      <c r="AT211" s="187" t="s">
        <v>257</v>
      </c>
      <c r="AU211" s="187" t="s">
        <v>83</v>
      </c>
      <c r="AY211" s="15" t="s">
        <v>116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5" t="s">
        <v>81</v>
      </c>
      <c r="BK211" s="188">
        <f>ROUND(I211*H211,2)</f>
        <v>0</v>
      </c>
      <c r="BL211" s="15" t="s">
        <v>137</v>
      </c>
      <c r="BM211" s="187" t="s">
        <v>371</v>
      </c>
    </row>
    <row r="212" s="1" customFormat="1">
      <c r="B212" s="34"/>
      <c r="D212" s="189" t="s">
        <v>126</v>
      </c>
      <c r="F212" s="190" t="s">
        <v>370</v>
      </c>
      <c r="I212" s="115"/>
      <c r="L212" s="34"/>
      <c r="M212" s="191"/>
      <c r="N212" s="70"/>
      <c r="O212" s="70"/>
      <c r="P212" s="70"/>
      <c r="Q212" s="70"/>
      <c r="R212" s="70"/>
      <c r="S212" s="70"/>
      <c r="T212" s="71"/>
      <c r="AT212" s="15" t="s">
        <v>126</v>
      </c>
      <c r="AU212" s="15" t="s">
        <v>83</v>
      </c>
    </row>
    <row r="213" s="1" customFormat="1" ht="16.5" customHeight="1">
      <c r="B213" s="175"/>
      <c r="C213" s="176" t="s">
        <v>372</v>
      </c>
      <c r="D213" s="176" t="s">
        <v>119</v>
      </c>
      <c r="E213" s="177" t="s">
        <v>373</v>
      </c>
      <c r="F213" s="178" t="s">
        <v>374</v>
      </c>
      <c r="G213" s="179" t="s">
        <v>265</v>
      </c>
      <c r="H213" s="180">
        <v>5160.3999999999996</v>
      </c>
      <c r="I213" s="181"/>
      <c r="J213" s="182">
        <f>ROUND(I213*H213,2)</f>
        <v>0</v>
      </c>
      <c r="K213" s="178" t="s">
        <v>193</v>
      </c>
      <c r="L213" s="34"/>
      <c r="M213" s="183" t="s">
        <v>1</v>
      </c>
      <c r="N213" s="184" t="s">
        <v>38</v>
      </c>
      <c r="O213" s="70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AR213" s="187" t="s">
        <v>137</v>
      </c>
      <c r="AT213" s="187" t="s">
        <v>119</v>
      </c>
      <c r="AU213" s="187" t="s">
        <v>83</v>
      </c>
      <c r="AY213" s="15" t="s">
        <v>116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5" t="s">
        <v>81</v>
      </c>
      <c r="BK213" s="188">
        <f>ROUND(I213*H213,2)</f>
        <v>0</v>
      </c>
      <c r="BL213" s="15" t="s">
        <v>137</v>
      </c>
      <c r="BM213" s="187" t="s">
        <v>375</v>
      </c>
    </row>
    <row r="214" s="1" customFormat="1">
      <c r="B214" s="34"/>
      <c r="D214" s="189" t="s">
        <v>126</v>
      </c>
      <c r="F214" s="190" t="s">
        <v>376</v>
      </c>
      <c r="I214" s="115"/>
      <c r="L214" s="34"/>
      <c r="M214" s="191"/>
      <c r="N214" s="70"/>
      <c r="O214" s="70"/>
      <c r="P214" s="70"/>
      <c r="Q214" s="70"/>
      <c r="R214" s="70"/>
      <c r="S214" s="70"/>
      <c r="T214" s="71"/>
      <c r="AT214" s="15" t="s">
        <v>126</v>
      </c>
      <c r="AU214" s="15" t="s">
        <v>83</v>
      </c>
    </row>
    <row r="215" s="1" customFormat="1" ht="16.5" customHeight="1">
      <c r="B215" s="175"/>
      <c r="C215" s="176" t="s">
        <v>377</v>
      </c>
      <c r="D215" s="176" t="s">
        <v>119</v>
      </c>
      <c r="E215" s="177" t="s">
        <v>378</v>
      </c>
      <c r="F215" s="178" t="s">
        <v>379</v>
      </c>
      <c r="G215" s="179" t="s">
        <v>265</v>
      </c>
      <c r="H215" s="180">
        <v>5676.5</v>
      </c>
      <c r="I215" s="181"/>
      <c r="J215" s="182">
        <f>ROUND(I215*H215,2)</f>
        <v>0</v>
      </c>
      <c r="K215" s="178" t="s">
        <v>1</v>
      </c>
      <c r="L215" s="34"/>
      <c r="M215" s="183" t="s">
        <v>1</v>
      </c>
      <c r="N215" s="184" t="s">
        <v>38</v>
      </c>
      <c r="O215" s="70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AR215" s="187" t="s">
        <v>137</v>
      </c>
      <c r="AT215" s="187" t="s">
        <v>119</v>
      </c>
      <c r="AU215" s="187" t="s">
        <v>83</v>
      </c>
      <c r="AY215" s="15" t="s">
        <v>116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5" t="s">
        <v>81</v>
      </c>
      <c r="BK215" s="188">
        <f>ROUND(I215*H215,2)</f>
        <v>0</v>
      </c>
      <c r="BL215" s="15" t="s">
        <v>137</v>
      </c>
      <c r="BM215" s="187" t="s">
        <v>380</v>
      </c>
    </row>
    <row r="216" s="1" customFormat="1">
      <c r="B216" s="34"/>
      <c r="D216" s="189" t="s">
        <v>126</v>
      </c>
      <c r="F216" s="190" t="s">
        <v>376</v>
      </c>
      <c r="I216" s="115"/>
      <c r="L216" s="34"/>
      <c r="M216" s="191"/>
      <c r="N216" s="70"/>
      <c r="O216" s="70"/>
      <c r="P216" s="70"/>
      <c r="Q216" s="70"/>
      <c r="R216" s="70"/>
      <c r="S216" s="70"/>
      <c r="T216" s="71"/>
      <c r="AT216" s="15" t="s">
        <v>126</v>
      </c>
      <c r="AU216" s="15" t="s">
        <v>83</v>
      </c>
    </row>
    <row r="217" s="1" customFormat="1" ht="16.5" customHeight="1">
      <c r="B217" s="175"/>
      <c r="C217" s="176" t="s">
        <v>381</v>
      </c>
      <c r="D217" s="176" t="s">
        <v>119</v>
      </c>
      <c r="E217" s="177" t="s">
        <v>382</v>
      </c>
      <c r="F217" s="178" t="s">
        <v>383</v>
      </c>
      <c r="G217" s="179" t="s">
        <v>265</v>
      </c>
      <c r="H217" s="180">
        <v>52.200000000000003</v>
      </c>
      <c r="I217" s="181"/>
      <c r="J217" s="182">
        <f>ROUND(I217*H217,2)</f>
        <v>0</v>
      </c>
      <c r="K217" s="178" t="s">
        <v>193</v>
      </c>
      <c r="L217" s="34"/>
      <c r="M217" s="183" t="s">
        <v>1</v>
      </c>
      <c r="N217" s="184" t="s">
        <v>38</v>
      </c>
      <c r="O217" s="70"/>
      <c r="P217" s="185">
        <f>O217*H217</f>
        <v>0</v>
      </c>
      <c r="Q217" s="185">
        <v>0.29160000000000003</v>
      </c>
      <c r="R217" s="185">
        <f>Q217*H217</f>
        <v>15.221520000000002</v>
      </c>
      <c r="S217" s="185">
        <v>0</v>
      </c>
      <c r="T217" s="186">
        <f>S217*H217</f>
        <v>0</v>
      </c>
      <c r="AR217" s="187" t="s">
        <v>137</v>
      </c>
      <c r="AT217" s="187" t="s">
        <v>119</v>
      </c>
      <c r="AU217" s="187" t="s">
        <v>83</v>
      </c>
      <c r="AY217" s="15" t="s">
        <v>116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5" t="s">
        <v>81</v>
      </c>
      <c r="BK217" s="188">
        <f>ROUND(I217*H217,2)</f>
        <v>0</v>
      </c>
      <c r="BL217" s="15" t="s">
        <v>137</v>
      </c>
      <c r="BM217" s="187" t="s">
        <v>384</v>
      </c>
    </row>
    <row r="218" s="1" customFormat="1">
      <c r="B218" s="34"/>
      <c r="D218" s="189" t="s">
        <v>126</v>
      </c>
      <c r="F218" s="190" t="s">
        <v>385</v>
      </c>
      <c r="I218" s="115"/>
      <c r="L218" s="34"/>
      <c r="M218" s="191"/>
      <c r="N218" s="70"/>
      <c r="O218" s="70"/>
      <c r="P218" s="70"/>
      <c r="Q218" s="70"/>
      <c r="R218" s="70"/>
      <c r="S218" s="70"/>
      <c r="T218" s="71"/>
      <c r="AT218" s="15" t="s">
        <v>126</v>
      </c>
      <c r="AU218" s="15" t="s">
        <v>83</v>
      </c>
    </row>
    <row r="219" s="1" customFormat="1" ht="16.5" customHeight="1">
      <c r="B219" s="175"/>
      <c r="C219" s="198" t="s">
        <v>386</v>
      </c>
      <c r="D219" s="198" t="s">
        <v>257</v>
      </c>
      <c r="E219" s="199" t="s">
        <v>387</v>
      </c>
      <c r="F219" s="200" t="s">
        <v>388</v>
      </c>
      <c r="G219" s="201" t="s">
        <v>241</v>
      </c>
      <c r="H219" s="202">
        <v>103.09999999999999</v>
      </c>
      <c r="I219" s="203"/>
      <c r="J219" s="204">
        <f>ROUND(I219*H219,2)</f>
        <v>0</v>
      </c>
      <c r="K219" s="200" t="s">
        <v>193</v>
      </c>
      <c r="L219" s="205"/>
      <c r="M219" s="206" t="s">
        <v>1</v>
      </c>
      <c r="N219" s="207" t="s">
        <v>38</v>
      </c>
      <c r="O219" s="70"/>
      <c r="P219" s="185">
        <f>O219*H219</f>
        <v>0</v>
      </c>
      <c r="Q219" s="185">
        <v>1</v>
      </c>
      <c r="R219" s="185">
        <f>Q219*H219</f>
        <v>103.09999999999999</v>
      </c>
      <c r="S219" s="185">
        <v>0</v>
      </c>
      <c r="T219" s="186">
        <f>S219*H219</f>
        <v>0</v>
      </c>
      <c r="AR219" s="187" t="s">
        <v>158</v>
      </c>
      <c r="AT219" s="187" t="s">
        <v>257</v>
      </c>
      <c r="AU219" s="187" t="s">
        <v>83</v>
      </c>
      <c r="AY219" s="15" t="s">
        <v>116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5" t="s">
        <v>81</v>
      </c>
      <c r="BK219" s="188">
        <f>ROUND(I219*H219,2)</f>
        <v>0</v>
      </c>
      <c r="BL219" s="15" t="s">
        <v>137</v>
      </c>
      <c r="BM219" s="187" t="s">
        <v>389</v>
      </c>
    </row>
    <row r="220" s="1" customFormat="1">
      <c r="B220" s="34"/>
      <c r="D220" s="189" t="s">
        <v>126</v>
      </c>
      <c r="F220" s="190" t="s">
        <v>388</v>
      </c>
      <c r="I220" s="115"/>
      <c r="L220" s="34"/>
      <c r="M220" s="191"/>
      <c r="N220" s="70"/>
      <c r="O220" s="70"/>
      <c r="P220" s="70"/>
      <c r="Q220" s="70"/>
      <c r="R220" s="70"/>
      <c r="S220" s="70"/>
      <c r="T220" s="71"/>
      <c r="AT220" s="15" t="s">
        <v>126</v>
      </c>
      <c r="AU220" s="15" t="s">
        <v>83</v>
      </c>
    </row>
    <row r="221" s="1" customFormat="1" ht="16.5" customHeight="1">
      <c r="B221" s="175"/>
      <c r="C221" s="198" t="s">
        <v>390</v>
      </c>
      <c r="D221" s="198" t="s">
        <v>257</v>
      </c>
      <c r="E221" s="199" t="s">
        <v>391</v>
      </c>
      <c r="F221" s="200" t="s">
        <v>392</v>
      </c>
      <c r="G221" s="201" t="s">
        <v>241</v>
      </c>
      <c r="H221" s="202">
        <v>25.100000000000001</v>
      </c>
      <c r="I221" s="203"/>
      <c r="J221" s="204">
        <f>ROUND(I221*H221,2)</f>
        <v>0</v>
      </c>
      <c r="K221" s="200" t="s">
        <v>193</v>
      </c>
      <c r="L221" s="205"/>
      <c r="M221" s="206" t="s">
        <v>1</v>
      </c>
      <c r="N221" s="207" t="s">
        <v>38</v>
      </c>
      <c r="O221" s="70"/>
      <c r="P221" s="185">
        <f>O221*H221</f>
        <v>0</v>
      </c>
      <c r="Q221" s="185">
        <v>1</v>
      </c>
      <c r="R221" s="185">
        <f>Q221*H221</f>
        <v>25.100000000000001</v>
      </c>
      <c r="S221" s="185">
        <v>0</v>
      </c>
      <c r="T221" s="186">
        <f>S221*H221</f>
        <v>0</v>
      </c>
      <c r="AR221" s="187" t="s">
        <v>158</v>
      </c>
      <c r="AT221" s="187" t="s">
        <v>257</v>
      </c>
      <c r="AU221" s="187" t="s">
        <v>83</v>
      </c>
      <c r="AY221" s="15" t="s">
        <v>116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5" t="s">
        <v>81</v>
      </c>
      <c r="BK221" s="188">
        <f>ROUND(I221*H221,2)</f>
        <v>0</v>
      </c>
      <c r="BL221" s="15" t="s">
        <v>137</v>
      </c>
      <c r="BM221" s="187" t="s">
        <v>393</v>
      </c>
    </row>
    <row r="222" s="1" customFormat="1">
      <c r="B222" s="34"/>
      <c r="D222" s="189" t="s">
        <v>126</v>
      </c>
      <c r="F222" s="190" t="s">
        <v>392</v>
      </c>
      <c r="I222" s="115"/>
      <c r="L222" s="34"/>
      <c r="M222" s="191"/>
      <c r="N222" s="70"/>
      <c r="O222" s="70"/>
      <c r="P222" s="70"/>
      <c r="Q222" s="70"/>
      <c r="R222" s="70"/>
      <c r="S222" s="70"/>
      <c r="T222" s="71"/>
      <c r="AT222" s="15" t="s">
        <v>126</v>
      </c>
      <c r="AU222" s="15" t="s">
        <v>83</v>
      </c>
    </row>
    <row r="223" s="1" customFormat="1" ht="16.5" customHeight="1">
      <c r="B223" s="175"/>
      <c r="C223" s="176" t="s">
        <v>394</v>
      </c>
      <c r="D223" s="176" t="s">
        <v>119</v>
      </c>
      <c r="E223" s="177" t="s">
        <v>395</v>
      </c>
      <c r="F223" s="178" t="s">
        <v>396</v>
      </c>
      <c r="G223" s="179" t="s">
        <v>265</v>
      </c>
      <c r="H223" s="180">
        <v>5160.3999999999996</v>
      </c>
      <c r="I223" s="181"/>
      <c r="J223" s="182">
        <f>ROUND(I223*H223,2)</f>
        <v>0</v>
      </c>
      <c r="K223" s="178" t="s">
        <v>1</v>
      </c>
      <c r="L223" s="34"/>
      <c r="M223" s="183" t="s">
        <v>1</v>
      </c>
      <c r="N223" s="184" t="s">
        <v>38</v>
      </c>
      <c r="O223" s="70"/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AR223" s="187" t="s">
        <v>137</v>
      </c>
      <c r="AT223" s="187" t="s">
        <v>119</v>
      </c>
      <c r="AU223" s="187" t="s">
        <v>83</v>
      </c>
      <c r="AY223" s="15" t="s">
        <v>116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5" t="s">
        <v>81</v>
      </c>
      <c r="BK223" s="188">
        <f>ROUND(I223*H223,2)</f>
        <v>0</v>
      </c>
      <c r="BL223" s="15" t="s">
        <v>137</v>
      </c>
      <c r="BM223" s="187" t="s">
        <v>397</v>
      </c>
    </row>
    <row r="224" s="1" customFormat="1">
      <c r="B224" s="34"/>
      <c r="D224" s="189" t="s">
        <v>126</v>
      </c>
      <c r="F224" s="190" t="s">
        <v>398</v>
      </c>
      <c r="I224" s="115"/>
      <c r="L224" s="34"/>
      <c r="M224" s="191"/>
      <c r="N224" s="70"/>
      <c r="O224" s="70"/>
      <c r="P224" s="70"/>
      <c r="Q224" s="70"/>
      <c r="R224" s="70"/>
      <c r="S224" s="70"/>
      <c r="T224" s="71"/>
      <c r="AT224" s="15" t="s">
        <v>126</v>
      </c>
      <c r="AU224" s="15" t="s">
        <v>83</v>
      </c>
    </row>
    <row r="225" s="1" customFormat="1" ht="16.5" customHeight="1">
      <c r="B225" s="175"/>
      <c r="C225" s="176" t="s">
        <v>399</v>
      </c>
      <c r="D225" s="176" t="s">
        <v>119</v>
      </c>
      <c r="E225" s="177" t="s">
        <v>400</v>
      </c>
      <c r="F225" s="178" t="s">
        <v>401</v>
      </c>
      <c r="G225" s="179" t="s">
        <v>265</v>
      </c>
      <c r="H225" s="180">
        <v>5160.3999999999996</v>
      </c>
      <c r="I225" s="181"/>
      <c r="J225" s="182">
        <f>ROUND(I225*H225,2)</f>
        <v>0</v>
      </c>
      <c r="K225" s="178" t="s">
        <v>1</v>
      </c>
      <c r="L225" s="34"/>
      <c r="M225" s="183" t="s">
        <v>1</v>
      </c>
      <c r="N225" s="184" t="s">
        <v>38</v>
      </c>
      <c r="O225" s="70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AR225" s="187" t="s">
        <v>137</v>
      </c>
      <c r="AT225" s="187" t="s">
        <v>119</v>
      </c>
      <c r="AU225" s="187" t="s">
        <v>83</v>
      </c>
      <c r="AY225" s="15" t="s">
        <v>116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5" t="s">
        <v>81</v>
      </c>
      <c r="BK225" s="188">
        <f>ROUND(I225*H225,2)</f>
        <v>0</v>
      </c>
      <c r="BL225" s="15" t="s">
        <v>137</v>
      </c>
      <c r="BM225" s="187" t="s">
        <v>402</v>
      </c>
    </row>
    <row r="226" s="1" customFormat="1">
      <c r="B226" s="34"/>
      <c r="D226" s="189" t="s">
        <v>126</v>
      </c>
      <c r="F226" s="190" t="s">
        <v>403</v>
      </c>
      <c r="I226" s="115"/>
      <c r="L226" s="34"/>
      <c r="M226" s="191"/>
      <c r="N226" s="70"/>
      <c r="O226" s="70"/>
      <c r="P226" s="70"/>
      <c r="Q226" s="70"/>
      <c r="R226" s="70"/>
      <c r="S226" s="70"/>
      <c r="T226" s="71"/>
      <c r="AT226" s="15" t="s">
        <v>126</v>
      </c>
      <c r="AU226" s="15" t="s">
        <v>83</v>
      </c>
    </row>
    <row r="227" s="1" customFormat="1" ht="16.5" customHeight="1">
      <c r="B227" s="175"/>
      <c r="C227" s="176" t="s">
        <v>404</v>
      </c>
      <c r="D227" s="176" t="s">
        <v>119</v>
      </c>
      <c r="E227" s="177" t="s">
        <v>405</v>
      </c>
      <c r="F227" s="178" t="s">
        <v>406</v>
      </c>
      <c r="G227" s="179" t="s">
        <v>265</v>
      </c>
      <c r="H227" s="180">
        <v>5160.3999999999996</v>
      </c>
      <c r="I227" s="181"/>
      <c r="J227" s="182">
        <f>ROUND(I227*H227,2)</f>
        <v>0</v>
      </c>
      <c r="K227" s="178" t="s">
        <v>193</v>
      </c>
      <c r="L227" s="34"/>
      <c r="M227" s="183" t="s">
        <v>1</v>
      </c>
      <c r="N227" s="184" t="s">
        <v>38</v>
      </c>
      <c r="O227" s="70"/>
      <c r="P227" s="185">
        <f>O227*H227</f>
        <v>0</v>
      </c>
      <c r="Q227" s="185">
        <v>0</v>
      </c>
      <c r="R227" s="185">
        <f>Q227*H227</f>
        <v>0</v>
      </c>
      <c r="S227" s="185">
        <v>0</v>
      </c>
      <c r="T227" s="186">
        <f>S227*H227</f>
        <v>0</v>
      </c>
      <c r="AR227" s="187" t="s">
        <v>137</v>
      </c>
      <c r="AT227" s="187" t="s">
        <v>119</v>
      </c>
      <c r="AU227" s="187" t="s">
        <v>83</v>
      </c>
      <c r="AY227" s="15" t="s">
        <v>116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5" t="s">
        <v>81</v>
      </c>
      <c r="BK227" s="188">
        <f>ROUND(I227*H227,2)</f>
        <v>0</v>
      </c>
      <c r="BL227" s="15" t="s">
        <v>137</v>
      </c>
      <c r="BM227" s="187" t="s">
        <v>407</v>
      </c>
    </row>
    <row r="228" s="1" customFormat="1">
      <c r="B228" s="34"/>
      <c r="D228" s="189" t="s">
        <v>126</v>
      </c>
      <c r="F228" s="190" t="s">
        <v>408</v>
      </c>
      <c r="I228" s="115"/>
      <c r="L228" s="34"/>
      <c r="M228" s="191"/>
      <c r="N228" s="70"/>
      <c r="O228" s="70"/>
      <c r="P228" s="70"/>
      <c r="Q228" s="70"/>
      <c r="R228" s="70"/>
      <c r="S228" s="70"/>
      <c r="T228" s="71"/>
      <c r="AT228" s="15" t="s">
        <v>126</v>
      </c>
      <c r="AU228" s="15" t="s">
        <v>83</v>
      </c>
    </row>
    <row r="229" s="1" customFormat="1" ht="16.5" customHeight="1">
      <c r="B229" s="175"/>
      <c r="C229" s="176" t="s">
        <v>409</v>
      </c>
      <c r="D229" s="176" t="s">
        <v>119</v>
      </c>
      <c r="E229" s="177" t="s">
        <v>410</v>
      </c>
      <c r="F229" s="178" t="s">
        <v>411</v>
      </c>
      <c r="G229" s="179" t="s">
        <v>265</v>
      </c>
      <c r="H229" s="180">
        <v>5160.3999999999996</v>
      </c>
      <c r="I229" s="181"/>
      <c r="J229" s="182">
        <f>ROUND(I229*H229,2)</f>
        <v>0</v>
      </c>
      <c r="K229" s="178" t="s">
        <v>123</v>
      </c>
      <c r="L229" s="34"/>
      <c r="M229" s="183" t="s">
        <v>1</v>
      </c>
      <c r="N229" s="184" t="s">
        <v>38</v>
      </c>
      <c r="O229" s="70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AR229" s="187" t="s">
        <v>137</v>
      </c>
      <c r="AT229" s="187" t="s">
        <v>119</v>
      </c>
      <c r="AU229" s="187" t="s">
        <v>83</v>
      </c>
      <c r="AY229" s="15" t="s">
        <v>116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5" t="s">
        <v>81</v>
      </c>
      <c r="BK229" s="188">
        <f>ROUND(I229*H229,2)</f>
        <v>0</v>
      </c>
      <c r="BL229" s="15" t="s">
        <v>137</v>
      </c>
      <c r="BM229" s="187" t="s">
        <v>412</v>
      </c>
    </row>
    <row r="230" s="1" customFormat="1">
      <c r="B230" s="34"/>
      <c r="D230" s="189" t="s">
        <v>126</v>
      </c>
      <c r="F230" s="190" t="s">
        <v>413</v>
      </c>
      <c r="I230" s="115"/>
      <c r="L230" s="34"/>
      <c r="M230" s="191"/>
      <c r="N230" s="70"/>
      <c r="O230" s="70"/>
      <c r="P230" s="70"/>
      <c r="Q230" s="70"/>
      <c r="R230" s="70"/>
      <c r="S230" s="70"/>
      <c r="T230" s="71"/>
      <c r="AT230" s="15" t="s">
        <v>126</v>
      </c>
      <c r="AU230" s="15" t="s">
        <v>83</v>
      </c>
    </row>
    <row r="231" s="1" customFormat="1" ht="16.5" customHeight="1">
      <c r="B231" s="175"/>
      <c r="C231" s="176" t="s">
        <v>414</v>
      </c>
      <c r="D231" s="176" t="s">
        <v>119</v>
      </c>
      <c r="E231" s="177" t="s">
        <v>415</v>
      </c>
      <c r="F231" s="178" t="s">
        <v>416</v>
      </c>
      <c r="G231" s="179" t="s">
        <v>265</v>
      </c>
      <c r="H231" s="180">
        <v>115.90000000000001</v>
      </c>
      <c r="I231" s="181"/>
      <c r="J231" s="182">
        <f>ROUND(I231*H231,2)</f>
        <v>0</v>
      </c>
      <c r="K231" s="178" t="s">
        <v>1</v>
      </c>
      <c r="L231" s="34"/>
      <c r="M231" s="183" t="s">
        <v>1</v>
      </c>
      <c r="N231" s="184" t="s">
        <v>38</v>
      </c>
      <c r="O231" s="70"/>
      <c r="P231" s="185">
        <f>O231*H231</f>
        <v>0</v>
      </c>
      <c r="Q231" s="185">
        <v>0.083500000000000005</v>
      </c>
      <c r="R231" s="185">
        <f>Q231*H231</f>
        <v>9.6776500000000016</v>
      </c>
      <c r="S231" s="185">
        <v>0</v>
      </c>
      <c r="T231" s="186">
        <f>S231*H231</f>
        <v>0</v>
      </c>
      <c r="AR231" s="187" t="s">
        <v>137</v>
      </c>
      <c r="AT231" s="187" t="s">
        <v>119</v>
      </c>
      <c r="AU231" s="187" t="s">
        <v>83</v>
      </c>
      <c r="AY231" s="15" t="s">
        <v>116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5" t="s">
        <v>81</v>
      </c>
      <c r="BK231" s="188">
        <f>ROUND(I231*H231,2)</f>
        <v>0</v>
      </c>
      <c r="BL231" s="15" t="s">
        <v>137</v>
      </c>
      <c r="BM231" s="187" t="s">
        <v>417</v>
      </c>
    </row>
    <row r="232" s="1" customFormat="1">
      <c r="B232" s="34"/>
      <c r="D232" s="189" t="s">
        <v>126</v>
      </c>
      <c r="F232" s="190" t="s">
        <v>418</v>
      </c>
      <c r="I232" s="115"/>
      <c r="L232" s="34"/>
      <c r="M232" s="191"/>
      <c r="N232" s="70"/>
      <c r="O232" s="70"/>
      <c r="P232" s="70"/>
      <c r="Q232" s="70"/>
      <c r="R232" s="70"/>
      <c r="S232" s="70"/>
      <c r="T232" s="71"/>
      <c r="AT232" s="15" t="s">
        <v>126</v>
      </c>
      <c r="AU232" s="15" t="s">
        <v>83</v>
      </c>
    </row>
    <row r="233" s="1" customFormat="1">
      <c r="B233" s="34"/>
      <c r="D233" s="189" t="s">
        <v>135</v>
      </c>
      <c r="F233" s="192" t="s">
        <v>419</v>
      </c>
      <c r="I233" s="115"/>
      <c r="L233" s="34"/>
      <c r="M233" s="191"/>
      <c r="N233" s="70"/>
      <c r="O233" s="70"/>
      <c r="P233" s="70"/>
      <c r="Q233" s="70"/>
      <c r="R233" s="70"/>
      <c r="S233" s="70"/>
      <c r="T233" s="71"/>
      <c r="AT233" s="15" t="s">
        <v>135</v>
      </c>
      <c r="AU233" s="15" t="s">
        <v>83</v>
      </c>
    </row>
    <row r="234" s="1" customFormat="1" ht="16.5" customHeight="1">
      <c r="B234" s="175"/>
      <c r="C234" s="176" t="s">
        <v>420</v>
      </c>
      <c r="D234" s="176" t="s">
        <v>119</v>
      </c>
      <c r="E234" s="177" t="s">
        <v>421</v>
      </c>
      <c r="F234" s="178" t="s">
        <v>422</v>
      </c>
      <c r="G234" s="179" t="s">
        <v>265</v>
      </c>
      <c r="H234" s="180">
        <v>70</v>
      </c>
      <c r="I234" s="181"/>
      <c r="J234" s="182">
        <f>ROUND(I234*H234,2)</f>
        <v>0</v>
      </c>
      <c r="K234" s="178" t="s">
        <v>193</v>
      </c>
      <c r="L234" s="34"/>
      <c r="M234" s="183" t="s">
        <v>1</v>
      </c>
      <c r="N234" s="184" t="s">
        <v>38</v>
      </c>
      <c r="O234" s="70"/>
      <c r="P234" s="185">
        <f>O234*H234</f>
        <v>0</v>
      </c>
      <c r="Q234" s="185">
        <v>0.61404000000000003</v>
      </c>
      <c r="R234" s="185">
        <f>Q234*H234</f>
        <v>42.982800000000005</v>
      </c>
      <c r="S234" s="185">
        <v>0</v>
      </c>
      <c r="T234" s="186">
        <f>S234*H234</f>
        <v>0</v>
      </c>
      <c r="AR234" s="187" t="s">
        <v>137</v>
      </c>
      <c r="AT234" s="187" t="s">
        <v>119</v>
      </c>
      <c r="AU234" s="187" t="s">
        <v>83</v>
      </c>
      <c r="AY234" s="15" t="s">
        <v>116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5" t="s">
        <v>81</v>
      </c>
      <c r="BK234" s="188">
        <f>ROUND(I234*H234,2)</f>
        <v>0</v>
      </c>
      <c r="BL234" s="15" t="s">
        <v>137</v>
      </c>
      <c r="BM234" s="187" t="s">
        <v>423</v>
      </c>
    </row>
    <row r="235" s="1" customFormat="1">
      <c r="B235" s="34"/>
      <c r="D235" s="189" t="s">
        <v>126</v>
      </c>
      <c r="F235" s="190" t="s">
        <v>424</v>
      </c>
      <c r="I235" s="115"/>
      <c r="L235" s="34"/>
      <c r="M235" s="191"/>
      <c r="N235" s="70"/>
      <c r="O235" s="70"/>
      <c r="P235" s="70"/>
      <c r="Q235" s="70"/>
      <c r="R235" s="70"/>
      <c r="S235" s="70"/>
      <c r="T235" s="71"/>
      <c r="AT235" s="15" t="s">
        <v>126</v>
      </c>
      <c r="AU235" s="15" t="s">
        <v>83</v>
      </c>
    </row>
    <row r="236" s="1" customFormat="1" ht="16.5" customHeight="1">
      <c r="B236" s="175"/>
      <c r="C236" s="176" t="s">
        <v>425</v>
      </c>
      <c r="D236" s="176" t="s">
        <v>119</v>
      </c>
      <c r="E236" s="177" t="s">
        <v>426</v>
      </c>
      <c r="F236" s="178" t="s">
        <v>427</v>
      </c>
      <c r="G236" s="179" t="s">
        <v>265</v>
      </c>
      <c r="H236" s="180">
        <v>70</v>
      </c>
      <c r="I236" s="181"/>
      <c r="J236" s="182">
        <f>ROUND(I236*H236,2)</f>
        <v>0</v>
      </c>
      <c r="K236" s="178" t="s">
        <v>193</v>
      </c>
      <c r="L236" s="34"/>
      <c r="M236" s="183" t="s">
        <v>1</v>
      </c>
      <c r="N236" s="184" t="s">
        <v>38</v>
      </c>
      <c r="O236" s="70"/>
      <c r="P236" s="185">
        <f>O236*H236</f>
        <v>0</v>
      </c>
      <c r="Q236" s="185">
        <v>0.15140000000000001</v>
      </c>
      <c r="R236" s="185">
        <f>Q236*H236</f>
        <v>10.598000000000001</v>
      </c>
      <c r="S236" s="185">
        <v>0</v>
      </c>
      <c r="T236" s="186">
        <f>S236*H236</f>
        <v>0</v>
      </c>
      <c r="AR236" s="187" t="s">
        <v>137</v>
      </c>
      <c r="AT236" s="187" t="s">
        <v>119</v>
      </c>
      <c r="AU236" s="187" t="s">
        <v>83</v>
      </c>
      <c r="AY236" s="15" t="s">
        <v>116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5" t="s">
        <v>81</v>
      </c>
      <c r="BK236" s="188">
        <f>ROUND(I236*H236,2)</f>
        <v>0</v>
      </c>
      <c r="BL236" s="15" t="s">
        <v>137</v>
      </c>
      <c r="BM236" s="187" t="s">
        <v>428</v>
      </c>
    </row>
    <row r="237" s="1" customFormat="1">
      <c r="B237" s="34"/>
      <c r="D237" s="189" t="s">
        <v>126</v>
      </c>
      <c r="F237" s="190" t="s">
        <v>429</v>
      </c>
      <c r="I237" s="115"/>
      <c r="L237" s="34"/>
      <c r="M237" s="191"/>
      <c r="N237" s="70"/>
      <c r="O237" s="70"/>
      <c r="P237" s="70"/>
      <c r="Q237" s="70"/>
      <c r="R237" s="70"/>
      <c r="S237" s="70"/>
      <c r="T237" s="71"/>
      <c r="AT237" s="15" t="s">
        <v>126</v>
      </c>
      <c r="AU237" s="15" t="s">
        <v>83</v>
      </c>
    </row>
    <row r="238" s="11" customFormat="1" ht="22.8" customHeight="1">
      <c r="B238" s="162"/>
      <c r="D238" s="163" t="s">
        <v>72</v>
      </c>
      <c r="E238" s="173" t="s">
        <v>158</v>
      </c>
      <c r="F238" s="173" t="s">
        <v>430</v>
      </c>
      <c r="I238" s="165"/>
      <c r="J238" s="174">
        <f>BK238</f>
        <v>0</v>
      </c>
      <c r="L238" s="162"/>
      <c r="M238" s="167"/>
      <c r="N238" s="168"/>
      <c r="O238" s="168"/>
      <c r="P238" s="169">
        <f>SUM(P239:P242)</f>
        <v>0</v>
      </c>
      <c r="Q238" s="168"/>
      <c r="R238" s="169">
        <f>SUM(R239:R242)</f>
        <v>0.091850000000000001</v>
      </c>
      <c r="S238" s="168"/>
      <c r="T238" s="170">
        <f>SUM(T239:T242)</f>
        <v>0</v>
      </c>
      <c r="AR238" s="163" t="s">
        <v>81</v>
      </c>
      <c r="AT238" s="171" t="s">
        <v>72</v>
      </c>
      <c r="AU238" s="171" t="s">
        <v>81</v>
      </c>
      <c r="AY238" s="163" t="s">
        <v>116</v>
      </c>
      <c r="BK238" s="172">
        <f>SUM(BK239:BK242)</f>
        <v>0</v>
      </c>
    </row>
    <row r="239" s="1" customFormat="1" ht="16.5" customHeight="1">
      <c r="B239" s="175"/>
      <c r="C239" s="176" t="s">
        <v>431</v>
      </c>
      <c r="D239" s="176" t="s">
        <v>119</v>
      </c>
      <c r="E239" s="177" t="s">
        <v>432</v>
      </c>
      <c r="F239" s="178" t="s">
        <v>433</v>
      </c>
      <c r="G239" s="179" t="s">
        <v>434</v>
      </c>
      <c r="H239" s="180">
        <v>83.5</v>
      </c>
      <c r="I239" s="181"/>
      <c r="J239" s="182">
        <f>ROUND(I239*H239,2)</f>
        <v>0</v>
      </c>
      <c r="K239" s="178" t="s">
        <v>193</v>
      </c>
      <c r="L239" s="34"/>
      <c r="M239" s="183" t="s">
        <v>1</v>
      </c>
      <c r="N239" s="184" t="s">
        <v>38</v>
      </c>
      <c r="O239" s="70"/>
      <c r="P239" s="185">
        <f>O239*H239</f>
        <v>0</v>
      </c>
      <c r="Q239" s="185">
        <v>0</v>
      </c>
      <c r="R239" s="185">
        <f>Q239*H239</f>
        <v>0</v>
      </c>
      <c r="S239" s="185">
        <v>0</v>
      </c>
      <c r="T239" s="186">
        <f>S239*H239</f>
        <v>0</v>
      </c>
      <c r="AR239" s="187" t="s">
        <v>137</v>
      </c>
      <c r="AT239" s="187" t="s">
        <v>119</v>
      </c>
      <c r="AU239" s="187" t="s">
        <v>83</v>
      </c>
      <c r="AY239" s="15" t="s">
        <v>116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5" t="s">
        <v>81</v>
      </c>
      <c r="BK239" s="188">
        <f>ROUND(I239*H239,2)</f>
        <v>0</v>
      </c>
      <c r="BL239" s="15" t="s">
        <v>137</v>
      </c>
      <c r="BM239" s="187" t="s">
        <v>435</v>
      </c>
    </row>
    <row r="240" s="1" customFormat="1">
      <c r="B240" s="34"/>
      <c r="D240" s="189" t="s">
        <v>126</v>
      </c>
      <c r="F240" s="190" t="s">
        <v>436</v>
      </c>
      <c r="I240" s="115"/>
      <c r="L240" s="34"/>
      <c r="M240" s="191"/>
      <c r="N240" s="70"/>
      <c r="O240" s="70"/>
      <c r="P240" s="70"/>
      <c r="Q240" s="70"/>
      <c r="R240" s="70"/>
      <c r="S240" s="70"/>
      <c r="T240" s="71"/>
      <c r="AT240" s="15" t="s">
        <v>126</v>
      </c>
      <c r="AU240" s="15" t="s">
        <v>83</v>
      </c>
    </row>
    <row r="241" s="1" customFormat="1" ht="16.5" customHeight="1">
      <c r="B241" s="175"/>
      <c r="C241" s="198" t="s">
        <v>437</v>
      </c>
      <c r="D241" s="198" t="s">
        <v>257</v>
      </c>
      <c r="E241" s="199" t="s">
        <v>438</v>
      </c>
      <c r="F241" s="200" t="s">
        <v>439</v>
      </c>
      <c r="G241" s="201" t="s">
        <v>434</v>
      </c>
      <c r="H241" s="202">
        <v>83.5</v>
      </c>
      <c r="I241" s="203"/>
      <c r="J241" s="204">
        <f>ROUND(I241*H241,2)</f>
        <v>0</v>
      </c>
      <c r="K241" s="200" t="s">
        <v>193</v>
      </c>
      <c r="L241" s="205"/>
      <c r="M241" s="206" t="s">
        <v>1</v>
      </c>
      <c r="N241" s="207" t="s">
        <v>38</v>
      </c>
      <c r="O241" s="70"/>
      <c r="P241" s="185">
        <f>O241*H241</f>
        <v>0</v>
      </c>
      <c r="Q241" s="185">
        <v>0.0011000000000000001</v>
      </c>
      <c r="R241" s="185">
        <f>Q241*H241</f>
        <v>0.091850000000000001</v>
      </c>
      <c r="S241" s="185">
        <v>0</v>
      </c>
      <c r="T241" s="186">
        <f>S241*H241</f>
        <v>0</v>
      </c>
      <c r="AR241" s="187" t="s">
        <v>158</v>
      </c>
      <c r="AT241" s="187" t="s">
        <v>257</v>
      </c>
      <c r="AU241" s="187" t="s">
        <v>83</v>
      </c>
      <c r="AY241" s="15" t="s">
        <v>116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5" t="s">
        <v>81</v>
      </c>
      <c r="BK241" s="188">
        <f>ROUND(I241*H241,2)</f>
        <v>0</v>
      </c>
      <c r="BL241" s="15" t="s">
        <v>137</v>
      </c>
      <c r="BM241" s="187" t="s">
        <v>440</v>
      </c>
    </row>
    <row r="242" s="1" customFormat="1">
      <c r="B242" s="34"/>
      <c r="D242" s="189" t="s">
        <v>126</v>
      </c>
      <c r="F242" s="190" t="s">
        <v>439</v>
      </c>
      <c r="I242" s="115"/>
      <c r="L242" s="34"/>
      <c r="M242" s="191"/>
      <c r="N242" s="70"/>
      <c r="O242" s="70"/>
      <c r="P242" s="70"/>
      <c r="Q242" s="70"/>
      <c r="R242" s="70"/>
      <c r="S242" s="70"/>
      <c r="T242" s="71"/>
      <c r="AT242" s="15" t="s">
        <v>126</v>
      </c>
      <c r="AU242" s="15" t="s">
        <v>83</v>
      </c>
    </row>
    <row r="243" s="11" customFormat="1" ht="22.8" customHeight="1">
      <c r="B243" s="162"/>
      <c r="D243" s="163" t="s">
        <v>72</v>
      </c>
      <c r="E243" s="173" t="s">
        <v>164</v>
      </c>
      <c r="F243" s="173" t="s">
        <v>441</v>
      </c>
      <c r="I243" s="165"/>
      <c r="J243" s="174">
        <f>BK243</f>
        <v>0</v>
      </c>
      <c r="L243" s="162"/>
      <c r="M243" s="167"/>
      <c r="N243" s="168"/>
      <c r="O243" s="168"/>
      <c r="P243" s="169">
        <f>SUM(P244:P272)</f>
        <v>0</v>
      </c>
      <c r="Q243" s="168"/>
      <c r="R243" s="169">
        <f>SUM(R244:R272)</f>
        <v>782.15693219999991</v>
      </c>
      <c r="S243" s="168"/>
      <c r="T243" s="170">
        <f>SUM(T244:T272)</f>
        <v>0</v>
      </c>
      <c r="AR243" s="163" t="s">
        <v>81</v>
      </c>
      <c r="AT243" s="171" t="s">
        <v>72</v>
      </c>
      <c r="AU243" s="171" t="s">
        <v>81</v>
      </c>
      <c r="AY243" s="163" t="s">
        <v>116</v>
      </c>
      <c r="BK243" s="172">
        <f>SUM(BK244:BK272)</f>
        <v>0</v>
      </c>
    </row>
    <row r="244" s="1" customFormat="1" ht="16.5" customHeight="1">
      <c r="B244" s="175"/>
      <c r="C244" s="176" t="s">
        <v>442</v>
      </c>
      <c r="D244" s="176" t="s">
        <v>119</v>
      </c>
      <c r="E244" s="177" t="s">
        <v>443</v>
      </c>
      <c r="F244" s="178" t="s">
        <v>444</v>
      </c>
      <c r="G244" s="179" t="s">
        <v>155</v>
      </c>
      <c r="H244" s="180">
        <v>1</v>
      </c>
      <c r="I244" s="181"/>
      <c r="J244" s="182">
        <f>ROUND(I244*H244,2)</f>
        <v>0</v>
      </c>
      <c r="K244" s="178" t="s">
        <v>193</v>
      </c>
      <c r="L244" s="34"/>
      <c r="M244" s="183" t="s">
        <v>1</v>
      </c>
      <c r="N244" s="184" t="s">
        <v>38</v>
      </c>
      <c r="O244" s="70"/>
      <c r="P244" s="185">
        <f>O244*H244</f>
        <v>0</v>
      </c>
      <c r="Q244" s="185">
        <v>0.00069999999999999999</v>
      </c>
      <c r="R244" s="185">
        <f>Q244*H244</f>
        <v>0.00069999999999999999</v>
      </c>
      <c r="S244" s="185">
        <v>0</v>
      </c>
      <c r="T244" s="186">
        <f>S244*H244</f>
        <v>0</v>
      </c>
      <c r="AR244" s="187" t="s">
        <v>137</v>
      </c>
      <c r="AT244" s="187" t="s">
        <v>119</v>
      </c>
      <c r="AU244" s="187" t="s">
        <v>83</v>
      </c>
      <c r="AY244" s="15" t="s">
        <v>116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5" t="s">
        <v>81</v>
      </c>
      <c r="BK244" s="188">
        <f>ROUND(I244*H244,2)</f>
        <v>0</v>
      </c>
      <c r="BL244" s="15" t="s">
        <v>137</v>
      </c>
      <c r="BM244" s="187" t="s">
        <v>445</v>
      </c>
    </row>
    <row r="245" s="1" customFormat="1">
      <c r="B245" s="34"/>
      <c r="D245" s="189" t="s">
        <v>126</v>
      </c>
      <c r="F245" s="190" t="s">
        <v>446</v>
      </c>
      <c r="I245" s="115"/>
      <c r="L245" s="34"/>
      <c r="M245" s="191"/>
      <c r="N245" s="70"/>
      <c r="O245" s="70"/>
      <c r="P245" s="70"/>
      <c r="Q245" s="70"/>
      <c r="R245" s="70"/>
      <c r="S245" s="70"/>
      <c r="T245" s="71"/>
      <c r="AT245" s="15" t="s">
        <v>126</v>
      </c>
      <c r="AU245" s="15" t="s">
        <v>83</v>
      </c>
    </row>
    <row r="246" s="1" customFormat="1" ht="16.5" customHeight="1">
      <c r="B246" s="175"/>
      <c r="C246" s="198" t="s">
        <v>447</v>
      </c>
      <c r="D246" s="198" t="s">
        <v>257</v>
      </c>
      <c r="E246" s="199" t="s">
        <v>448</v>
      </c>
      <c r="F246" s="200" t="s">
        <v>449</v>
      </c>
      <c r="G246" s="201" t="s">
        <v>155</v>
      </c>
      <c r="H246" s="202">
        <v>1</v>
      </c>
      <c r="I246" s="203"/>
      <c r="J246" s="204">
        <f>ROUND(I246*H246,2)</f>
        <v>0</v>
      </c>
      <c r="K246" s="200" t="s">
        <v>193</v>
      </c>
      <c r="L246" s="205"/>
      <c r="M246" s="206" t="s">
        <v>1</v>
      </c>
      <c r="N246" s="207" t="s">
        <v>38</v>
      </c>
      <c r="O246" s="70"/>
      <c r="P246" s="185">
        <f>O246*H246</f>
        <v>0</v>
      </c>
      <c r="Q246" s="185">
        <v>0.0050000000000000001</v>
      </c>
      <c r="R246" s="185">
        <f>Q246*H246</f>
        <v>0.0050000000000000001</v>
      </c>
      <c r="S246" s="185">
        <v>0</v>
      </c>
      <c r="T246" s="186">
        <f>S246*H246</f>
        <v>0</v>
      </c>
      <c r="AR246" s="187" t="s">
        <v>158</v>
      </c>
      <c r="AT246" s="187" t="s">
        <v>257</v>
      </c>
      <c r="AU246" s="187" t="s">
        <v>83</v>
      </c>
      <c r="AY246" s="15" t="s">
        <v>116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15" t="s">
        <v>81</v>
      </c>
      <c r="BK246" s="188">
        <f>ROUND(I246*H246,2)</f>
        <v>0</v>
      </c>
      <c r="BL246" s="15" t="s">
        <v>137</v>
      </c>
      <c r="BM246" s="187" t="s">
        <v>450</v>
      </c>
    </row>
    <row r="247" s="1" customFormat="1">
      <c r="B247" s="34"/>
      <c r="D247" s="189" t="s">
        <v>126</v>
      </c>
      <c r="F247" s="190" t="s">
        <v>449</v>
      </c>
      <c r="I247" s="115"/>
      <c r="L247" s="34"/>
      <c r="M247" s="191"/>
      <c r="N247" s="70"/>
      <c r="O247" s="70"/>
      <c r="P247" s="70"/>
      <c r="Q247" s="70"/>
      <c r="R247" s="70"/>
      <c r="S247" s="70"/>
      <c r="T247" s="71"/>
      <c r="AT247" s="15" t="s">
        <v>126</v>
      </c>
      <c r="AU247" s="15" t="s">
        <v>83</v>
      </c>
    </row>
    <row r="248" s="1" customFormat="1" ht="16.5" customHeight="1">
      <c r="B248" s="175"/>
      <c r="C248" s="176" t="s">
        <v>451</v>
      </c>
      <c r="D248" s="176" t="s">
        <v>119</v>
      </c>
      <c r="E248" s="177" t="s">
        <v>452</v>
      </c>
      <c r="F248" s="178" t="s">
        <v>453</v>
      </c>
      <c r="G248" s="179" t="s">
        <v>155</v>
      </c>
      <c r="H248" s="180">
        <v>1</v>
      </c>
      <c r="I248" s="181"/>
      <c r="J248" s="182">
        <f>ROUND(I248*H248,2)</f>
        <v>0</v>
      </c>
      <c r="K248" s="178" t="s">
        <v>193</v>
      </c>
      <c r="L248" s="34"/>
      <c r="M248" s="183" t="s">
        <v>1</v>
      </c>
      <c r="N248" s="184" t="s">
        <v>38</v>
      </c>
      <c r="O248" s="70"/>
      <c r="P248" s="185">
        <f>O248*H248</f>
        <v>0</v>
      </c>
      <c r="Q248" s="185">
        <v>0.10940999999999999</v>
      </c>
      <c r="R248" s="185">
        <f>Q248*H248</f>
        <v>0.10940999999999999</v>
      </c>
      <c r="S248" s="185">
        <v>0</v>
      </c>
      <c r="T248" s="186">
        <f>S248*H248</f>
        <v>0</v>
      </c>
      <c r="AR248" s="187" t="s">
        <v>137</v>
      </c>
      <c r="AT248" s="187" t="s">
        <v>119</v>
      </c>
      <c r="AU248" s="187" t="s">
        <v>83</v>
      </c>
      <c r="AY248" s="15" t="s">
        <v>116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5" t="s">
        <v>81</v>
      </c>
      <c r="BK248" s="188">
        <f>ROUND(I248*H248,2)</f>
        <v>0</v>
      </c>
      <c r="BL248" s="15" t="s">
        <v>137</v>
      </c>
      <c r="BM248" s="187" t="s">
        <v>454</v>
      </c>
    </row>
    <row r="249" s="1" customFormat="1">
      <c r="B249" s="34"/>
      <c r="D249" s="189" t="s">
        <v>126</v>
      </c>
      <c r="F249" s="190" t="s">
        <v>455</v>
      </c>
      <c r="I249" s="115"/>
      <c r="L249" s="34"/>
      <c r="M249" s="191"/>
      <c r="N249" s="70"/>
      <c r="O249" s="70"/>
      <c r="P249" s="70"/>
      <c r="Q249" s="70"/>
      <c r="R249" s="70"/>
      <c r="S249" s="70"/>
      <c r="T249" s="71"/>
      <c r="AT249" s="15" t="s">
        <v>126</v>
      </c>
      <c r="AU249" s="15" t="s">
        <v>83</v>
      </c>
    </row>
    <row r="250" s="1" customFormat="1" ht="16.5" customHeight="1">
      <c r="B250" s="175"/>
      <c r="C250" s="198" t="s">
        <v>456</v>
      </c>
      <c r="D250" s="198" t="s">
        <v>257</v>
      </c>
      <c r="E250" s="199" t="s">
        <v>457</v>
      </c>
      <c r="F250" s="200" t="s">
        <v>458</v>
      </c>
      <c r="G250" s="201" t="s">
        <v>155</v>
      </c>
      <c r="H250" s="202">
        <v>1</v>
      </c>
      <c r="I250" s="203"/>
      <c r="J250" s="204">
        <f>ROUND(I250*H250,2)</f>
        <v>0</v>
      </c>
      <c r="K250" s="200" t="s">
        <v>193</v>
      </c>
      <c r="L250" s="205"/>
      <c r="M250" s="206" t="s">
        <v>1</v>
      </c>
      <c r="N250" s="207" t="s">
        <v>38</v>
      </c>
      <c r="O250" s="70"/>
      <c r="P250" s="185">
        <f>O250*H250</f>
        <v>0</v>
      </c>
      <c r="Q250" s="185">
        <v>0.0061000000000000004</v>
      </c>
      <c r="R250" s="185">
        <f>Q250*H250</f>
        <v>0.0061000000000000004</v>
      </c>
      <c r="S250" s="185">
        <v>0</v>
      </c>
      <c r="T250" s="186">
        <f>S250*H250</f>
        <v>0</v>
      </c>
      <c r="AR250" s="187" t="s">
        <v>158</v>
      </c>
      <c r="AT250" s="187" t="s">
        <v>257</v>
      </c>
      <c r="AU250" s="187" t="s">
        <v>83</v>
      </c>
      <c r="AY250" s="15" t="s">
        <v>116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15" t="s">
        <v>81</v>
      </c>
      <c r="BK250" s="188">
        <f>ROUND(I250*H250,2)</f>
        <v>0</v>
      </c>
      <c r="BL250" s="15" t="s">
        <v>137</v>
      </c>
      <c r="BM250" s="187" t="s">
        <v>459</v>
      </c>
    </row>
    <row r="251" s="1" customFormat="1">
      <c r="B251" s="34"/>
      <c r="D251" s="189" t="s">
        <v>126</v>
      </c>
      <c r="F251" s="190" t="s">
        <v>458</v>
      </c>
      <c r="I251" s="115"/>
      <c r="L251" s="34"/>
      <c r="M251" s="191"/>
      <c r="N251" s="70"/>
      <c r="O251" s="70"/>
      <c r="P251" s="70"/>
      <c r="Q251" s="70"/>
      <c r="R251" s="70"/>
      <c r="S251" s="70"/>
      <c r="T251" s="71"/>
      <c r="AT251" s="15" t="s">
        <v>126</v>
      </c>
      <c r="AU251" s="15" t="s">
        <v>83</v>
      </c>
    </row>
    <row r="252" s="1" customFormat="1" ht="16.5" customHeight="1">
      <c r="B252" s="175"/>
      <c r="C252" s="176" t="s">
        <v>460</v>
      </c>
      <c r="D252" s="176" t="s">
        <v>119</v>
      </c>
      <c r="E252" s="177" t="s">
        <v>461</v>
      </c>
      <c r="F252" s="178" t="s">
        <v>462</v>
      </c>
      <c r="G252" s="179" t="s">
        <v>155</v>
      </c>
      <c r="H252" s="180">
        <v>14</v>
      </c>
      <c r="I252" s="181"/>
      <c r="J252" s="182">
        <f>ROUND(I252*H252,2)</f>
        <v>0</v>
      </c>
      <c r="K252" s="178" t="s">
        <v>193</v>
      </c>
      <c r="L252" s="34"/>
      <c r="M252" s="183" t="s">
        <v>1</v>
      </c>
      <c r="N252" s="184" t="s">
        <v>38</v>
      </c>
      <c r="O252" s="70"/>
      <c r="P252" s="185">
        <f>O252*H252</f>
        <v>0</v>
      </c>
      <c r="Q252" s="185">
        <v>14.14974</v>
      </c>
      <c r="R252" s="185">
        <f>Q252*H252</f>
        <v>198.09636</v>
      </c>
      <c r="S252" s="185">
        <v>0</v>
      </c>
      <c r="T252" s="186">
        <f>S252*H252</f>
        <v>0</v>
      </c>
      <c r="AR252" s="187" t="s">
        <v>137</v>
      </c>
      <c r="AT252" s="187" t="s">
        <v>119</v>
      </c>
      <c r="AU252" s="187" t="s">
        <v>83</v>
      </c>
      <c r="AY252" s="15" t="s">
        <v>116</v>
      </c>
      <c r="BE252" s="188">
        <f>IF(N252="základní",J252,0)</f>
        <v>0</v>
      </c>
      <c r="BF252" s="188">
        <f>IF(N252="snížená",J252,0)</f>
        <v>0</v>
      </c>
      <c r="BG252" s="188">
        <f>IF(N252="zákl. přenesená",J252,0)</f>
        <v>0</v>
      </c>
      <c r="BH252" s="188">
        <f>IF(N252="sníž. přenesená",J252,0)</f>
        <v>0</v>
      </c>
      <c r="BI252" s="188">
        <f>IF(N252="nulová",J252,0)</f>
        <v>0</v>
      </c>
      <c r="BJ252" s="15" t="s">
        <v>81</v>
      </c>
      <c r="BK252" s="188">
        <f>ROUND(I252*H252,2)</f>
        <v>0</v>
      </c>
      <c r="BL252" s="15" t="s">
        <v>137</v>
      </c>
      <c r="BM252" s="187" t="s">
        <v>463</v>
      </c>
    </row>
    <row r="253" s="1" customFormat="1">
      <c r="B253" s="34"/>
      <c r="D253" s="189" t="s">
        <v>126</v>
      </c>
      <c r="F253" s="190" t="s">
        <v>464</v>
      </c>
      <c r="I253" s="115"/>
      <c r="L253" s="34"/>
      <c r="M253" s="191"/>
      <c r="N253" s="70"/>
      <c r="O253" s="70"/>
      <c r="P253" s="70"/>
      <c r="Q253" s="70"/>
      <c r="R253" s="70"/>
      <c r="S253" s="70"/>
      <c r="T253" s="71"/>
      <c r="AT253" s="15" t="s">
        <v>126</v>
      </c>
      <c r="AU253" s="15" t="s">
        <v>83</v>
      </c>
    </row>
    <row r="254" s="1" customFormat="1" ht="16.5" customHeight="1">
      <c r="B254" s="175"/>
      <c r="C254" s="176" t="s">
        <v>465</v>
      </c>
      <c r="D254" s="176" t="s">
        <v>119</v>
      </c>
      <c r="E254" s="177" t="s">
        <v>466</v>
      </c>
      <c r="F254" s="178" t="s">
        <v>467</v>
      </c>
      <c r="G254" s="179" t="s">
        <v>434</v>
      </c>
      <c r="H254" s="180">
        <v>140</v>
      </c>
      <c r="I254" s="181"/>
      <c r="J254" s="182">
        <f>ROUND(I254*H254,2)</f>
        <v>0</v>
      </c>
      <c r="K254" s="178" t="s">
        <v>193</v>
      </c>
      <c r="L254" s="34"/>
      <c r="M254" s="183" t="s">
        <v>1</v>
      </c>
      <c r="N254" s="184" t="s">
        <v>38</v>
      </c>
      <c r="O254" s="70"/>
      <c r="P254" s="185">
        <f>O254*H254</f>
        <v>0</v>
      </c>
      <c r="Q254" s="185">
        <v>1.2246900000000001</v>
      </c>
      <c r="R254" s="185">
        <f>Q254*H254</f>
        <v>171.45660000000001</v>
      </c>
      <c r="S254" s="185">
        <v>0</v>
      </c>
      <c r="T254" s="186">
        <f>S254*H254</f>
        <v>0</v>
      </c>
      <c r="AR254" s="187" t="s">
        <v>137</v>
      </c>
      <c r="AT254" s="187" t="s">
        <v>119</v>
      </c>
      <c r="AU254" s="187" t="s">
        <v>83</v>
      </c>
      <c r="AY254" s="15" t="s">
        <v>116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15" t="s">
        <v>81</v>
      </c>
      <c r="BK254" s="188">
        <f>ROUND(I254*H254,2)</f>
        <v>0</v>
      </c>
      <c r="BL254" s="15" t="s">
        <v>137</v>
      </c>
      <c r="BM254" s="187" t="s">
        <v>468</v>
      </c>
    </row>
    <row r="255" s="1" customFormat="1">
      <c r="B255" s="34"/>
      <c r="D255" s="189" t="s">
        <v>126</v>
      </c>
      <c r="F255" s="190" t="s">
        <v>469</v>
      </c>
      <c r="I255" s="115"/>
      <c r="L255" s="34"/>
      <c r="M255" s="191"/>
      <c r="N255" s="70"/>
      <c r="O255" s="70"/>
      <c r="P255" s="70"/>
      <c r="Q255" s="70"/>
      <c r="R255" s="70"/>
      <c r="S255" s="70"/>
      <c r="T255" s="71"/>
      <c r="AT255" s="15" t="s">
        <v>126</v>
      </c>
      <c r="AU255" s="15" t="s">
        <v>83</v>
      </c>
    </row>
    <row r="256" s="1" customFormat="1" ht="16.5" customHeight="1">
      <c r="B256" s="175"/>
      <c r="C256" s="198" t="s">
        <v>470</v>
      </c>
      <c r="D256" s="198" t="s">
        <v>257</v>
      </c>
      <c r="E256" s="199" t="s">
        <v>471</v>
      </c>
      <c r="F256" s="200" t="s">
        <v>472</v>
      </c>
      <c r="G256" s="201" t="s">
        <v>434</v>
      </c>
      <c r="H256" s="202">
        <v>140</v>
      </c>
      <c r="I256" s="203"/>
      <c r="J256" s="204">
        <f>ROUND(I256*H256,2)</f>
        <v>0</v>
      </c>
      <c r="K256" s="200" t="s">
        <v>193</v>
      </c>
      <c r="L256" s="205"/>
      <c r="M256" s="206" t="s">
        <v>1</v>
      </c>
      <c r="N256" s="207" t="s">
        <v>38</v>
      </c>
      <c r="O256" s="70"/>
      <c r="P256" s="185">
        <f>O256*H256</f>
        <v>0</v>
      </c>
      <c r="Q256" s="185">
        <v>0.59199999999999997</v>
      </c>
      <c r="R256" s="185">
        <f>Q256*H256</f>
        <v>82.879999999999995</v>
      </c>
      <c r="S256" s="185">
        <v>0</v>
      </c>
      <c r="T256" s="186">
        <f>S256*H256</f>
        <v>0</v>
      </c>
      <c r="AR256" s="187" t="s">
        <v>158</v>
      </c>
      <c r="AT256" s="187" t="s">
        <v>257</v>
      </c>
      <c r="AU256" s="187" t="s">
        <v>83</v>
      </c>
      <c r="AY256" s="15" t="s">
        <v>116</v>
      </c>
      <c r="BE256" s="188">
        <f>IF(N256="základní",J256,0)</f>
        <v>0</v>
      </c>
      <c r="BF256" s="188">
        <f>IF(N256="snížená",J256,0)</f>
        <v>0</v>
      </c>
      <c r="BG256" s="188">
        <f>IF(N256="zákl. přenesená",J256,0)</f>
        <v>0</v>
      </c>
      <c r="BH256" s="188">
        <f>IF(N256="sníž. přenesená",J256,0)</f>
        <v>0</v>
      </c>
      <c r="BI256" s="188">
        <f>IF(N256="nulová",J256,0)</f>
        <v>0</v>
      </c>
      <c r="BJ256" s="15" t="s">
        <v>81</v>
      </c>
      <c r="BK256" s="188">
        <f>ROUND(I256*H256,2)</f>
        <v>0</v>
      </c>
      <c r="BL256" s="15" t="s">
        <v>137</v>
      </c>
      <c r="BM256" s="187" t="s">
        <v>473</v>
      </c>
    </row>
    <row r="257" s="1" customFormat="1">
      <c r="B257" s="34"/>
      <c r="D257" s="189" t="s">
        <v>126</v>
      </c>
      <c r="F257" s="190" t="s">
        <v>472</v>
      </c>
      <c r="I257" s="115"/>
      <c r="L257" s="34"/>
      <c r="M257" s="191"/>
      <c r="N257" s="70"/>
      <c r="O257" s="70"/>
      <c r="P257" s="70"/>
      <c r="Q257" s="70"/>
      <c r="R257" s="70"/>
      <c r="S257" s="70"/>
      <c r="T257" s="71"/>
      <c r="AT257" s="15" t="s">
        <v>126</v>
      </c>
      <c r="AU257" s="15" t="s">
        <v>83</v>
      </c>
    </row>
    <row r="258" s="1" customFormat="1" ht="16.5" customHeight="1">
      <c r="B258" s="175"/>
      <c r="C258" s="176" t="s">
        <v>474</v>
      </c>
      <c r="D258" s="176" t="s">
        <v>119</v>
      </c>
      <c r="E258" s="177" t="s">
        <v>475</v>
      </c>
      <c r="F258" s="178" t="s">
        <v>476</v>
      </c>
      <c r="G258" s="179" t="s">
        <v>192</v>
      </c>
      <c r="H258" s="180">
        <v>0.20999999999999999</v>
      </c>
      <c r="I258" s="181"/>
      <c r="J258" s="182">
        <f>ROUND(I258*H258,2)</f>
        <v>0</v>
      </c>
      <c r="K258" s="178" t="s">
        <v>193</v>
      </c>
      <c r="L258" s="34"/>
      <c r="M258" s="183" t="s">
        <v>1</v>
      </c>
      <c r="N258" s="184" t="s">
        <v>38</v>
      </c>
      <c r="O258" s="70"/>
      <c r="P258" s="185">
        <f>O258*H258</f>
        <v>0</v>
      </c>
      <c r="Q258" s="185">
        <v>2.2667199999999998</v>
      </c>
      <c r="R258" s="185">
        <f>Q258*H258</f>
        <v>0.47601119999999997</v>
      </c>
      <c r="S258" s="185">
        <v>0</v>
      </c>
      <c r="T258" s="186">
        <f>S258*H258</f>
        <v>0</v>
      </c>
      <c r="AR258" s="187" t="s">
        <v>137</v>
      </c>
      <c r="AT258" s="187" t="s">
        <v>119</v>
      </c>
      <c r="AU258" s="187" t="s">
        <v>83</v>
      </c>
      <c r="AY258" s="15" t="s">
        <v>116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5" t="s">
        <v>81</v>
      </c>
      <c r="BK258" s="188">
        <f>ROUND(I258*H258,2)</f>
        <v>0</v>
      </c>
      <c r="BL258" s="15" t="s">
        <v>137</v>
      </c>
      <c r="BM258" s="187" t="s">
        <v>477</v>
      </c>
    </row>
    <row r="259" s="1" customFormat="1">
      <c r="B259" s="34"/>
      <c r="D259" s="189" t="s">
        <v>126</v>
      </c>
      <c r="F259" s="190" t="s">
        <v>478</v>
      </c>
      <c r="I259" s="115"/>
      <c r="L259" s="34"/>
      <c r="M259" s="191"/>
      <c r="N259" s="70"/>
      <c r="O259" s="70"/>
      <c r="P259" s="70"/>
      <c r="Q259" s="70"/>
      <c r="R259" s="70"/>
      <c r="S259" s="70"/>
      <c r="T259" s="71"/>
      <c r="AT259" s="15" t="s">
        <v>126</v>
      </c>
      <c r="AU259" s="15" t="s">
        <v>83</v>
      </c>
    </row>
    <row r="260" s="1" customFormat="1">
      <c r="B260" s="34"/>
      <c r="D260" s="189" t="s">
        <v>135</v>
      </c>
      <c r="F260" s="192" t="s">
        <v>479</v>
      </c>
      <c r="I260" s="115"/>
      <c r="L260" s="34"/>
      <c r="M260" s="191"/>
      <c r="N260" s="70"/>
      <c r="O260" s="70"/>
      <c r="P260" s="70"/>
      <c r="Q260" s="70"/>
      <c r="R260" s="70"/>
      <c r="S260" s="70"/>
      <c r="T260" s="71"/>
      <c r="AT260" s="15" t="s">
        <v>135</v>
      </c>
      <c r="AU260" s="15" t="s">
        <v>83</v>
      </c>
    </row>
    <row r="261" s="1" customFormat="1" ht="16.5" customHeight="1">
      <c r="B261" s="175"/>
      <c r="C261" s="176" t="s">
        <v>480</v>
      </c>
      <c r="D261" s="176" t="s">
        <v>119</v>
      </c>
      <c r="E261" s="177" t="s">
        <v>481</v>
      </c>
      <c r="F261" s="178" t="s">
        <v>476</v>
      </c>
      <c r="G261" s="179" t="s">
        <v>192</v>
      </c>
      <c r="H261" s="180">
        <v>142.80000000000001</v>
      </c>
      <c r="I261" s="181"/>
      <c r="J261" s="182">
        <f>ROUND(I261*H261,2)</f>
        <v>0</v>
      </c>
      <c r="K261" s="178" t="s">
        <v>1</v>
      </c>
      <c r="L261" s="34"/>
      <c r="M261" s="183" t="s">
        <v>1</v>
      </c>
      <c r="N261" s="184" t="s">
        <v>38</v>
      </c>
      <c r="O261" s="70"/>
      <c r="P261" s="185">
        <f>O261*H261</f>
        <v>0</v>
      </c>
      <c r="Q261" s="185">
        <v>2.2667199999999998</v>
      </c>
      <c r="R261" s="185">
        <f>Q261*H261</f>
        <v>323.68761599999999</v>
      </c>
      <c r="S261" s="185">
        <v>0</v>
      </c>
      <c r="T261" s="186">
        <f>S261*H261</f>
        <v>0</v>
      </c>
      <c r="AR261" s="187" t="s">
        <v>137</v>
      </c>
      <c r="AT261" s="187" t="s">
        <v>119</v>
      </c>
      <c r="AU261" s="187" t="s">
        <v>83</v>
      </c>
      <c r="AY261" s="15" t="s">
        <v>116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5" t="s">
        <v>81</v>
      </c>
      <c r="BK261" s="188">
        <f>ROUND(I261*H261,2)</f>
        <v>0</v>
      </c>
      <c r="BL261" s="15" t="s">
        <v>137</v>
      </c>
      <c r="BM261" s="187" t="s">
        <v>482</v>
      </c>
    </row>
    <row r="262" s="1" customFormat="1">
      <c r="B262" s="34"/>
      <c r="D262" s="189" t="s">
        <v>126</v>
      </c>
      <c r="F262" s="190" t="s">
        <v>478</v>
      </c>
      <c r="I262" s="115"/>
      <c r="L262" s="34"/>
      <c r="M262" s="191"/>
      <c r="N262" s="70"/>
      <c r="O262" s="70"/>
      <c r="P262" s="70"/>
      <c r="Q262" s="70"/>
      <c r="R262" s="70"/>
      <c r="S262" s="70"/>
      <c r="T262" s="71"/>
      <c r="AT262" s="15" t="s">
        <v>126</v>
      </c>
      <c r="AU262" s="15" t="s">
        <v>83</v>
      </c>
    </row>
    <row r="263" s="1" customFormat="1">
      <c r="B263" s="34"/>
      <c r="D263" s="189" t="s">
        <v>135</v>
      </c>
      <c r="F263" s="192" t="s">
        <v>483</v>
      </c>
      <c r="I263" s="115"/>
      <c r="L263" s="34"/>
      <c r="M263" s="191"/>
      <c r="N263" s="70"/>
      <c r="O263" s="70"/>
      <c r="P263" s="70"/>
      <c r="Q263" s="70"/>
      <c r="R263" s="70"/>
      <c r="S263" s="70"/>
      <c r="T263" s="71"/>
      <c r="AT263" s="15" t="s">
        <v>135</v>
      </c>
      <c r="AU263" s="15" t="s">
        <v>83</v>
      </c>
    </row>
    <row r="264" s="1" customFormat="1" ht="16.5" customHeight="1">
      <c r="B264" s="175"/>
      <c r="C264" s="176" t="s">
        <v>484</v>
      </c>
      <c r="D264" s="176" t="s">
        <v>119</v>
      </c>
      <c r="E264" s="177" t="s">
        <v>485</v>
      </c>
      <c r="F264" s="178" t="s">
        <v>486</v>
      </c>
      <c r="G264" s="179" t="s">
        <v>434</v>
      </c>
      <c r="H264" s="180">
        <v>19.5</v>
      </c>
      <c r="I264" s="181"/>
      <c r="J264" s="182">
        <f>ROUND(I264*H264,2)</f>
        <v>0</v>
      </c>
      <c r="K264" s="178" t="s">
        <v>193</v>
      </c>
      <c r="L264" s="34"/>
      <c r="M264" s="183" t="s">
        <v>1</v>
      </c>
      <c r="N264" s="184" t="s">
        <v>38</v>
      </c>
      <c r="O264" s="70"/>
      <c r="P264" s="185">
        <f>O264*H264</f>
        <v>0</v>
      </c>
      <c r="Q264" s="185">
        <v>0.14760999999999999</v>
      </c>
      <c r="R264" s="185">
        <f>Q264*H264</f>
        <v>2.8783949999999998</v>
      </c>
      <c r="S264" s="185">
        <v>0</v>
      </c>
      <c r="T264" s="186">
        <f>S264*H264</f>
        <v>0</v>
      </c>
      <c r="AR264" s="187" t="s">
        <v>137</v>
      </c>
      <c r="AT264" s="187" t="s">
        <v>119</v>
      </c>
      <c r="AU264" s="187" t="s">
        <v>83</v>
      </c>
      <c r="AY264" s="15" t="s">
        <v>116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15" t="s">
        <v>81</v>
      </c>
      <c r="BK264" s="188">
        <f>ROUND(I264*H264,2)</f>
        <v>0</v>
      </c>
      <c r="BL264" s="15" t="s">
        <v>137</v>
      </c>
      <c r="BM264" s="187" t="s">
        <v>487</v>
      </c>
    </row>
    <row r="265" s="1" customFormat="1">
      <c r="B265" s="34"/>
      <c r="D265" s="189" t="s">
        <v>126</v>
      </c>
      <c r="F265" s="190" t="s">
        <v>488</v>
      </c>
      <c r="I265" s="115"/>
      <c r="L265" s="34"/>
      <c r="M265" s="191"/>
      <c r="N265" s="70"/>
      <c r="O265" s="70"/>
      <c r="P265" s="70"/>
      <c r="Q265" s="70"/>
      <c r="R265" s="70"/>
      <c r="S265" s="70"/>
      <c r="T265" s="71"/>
      <c r="AT265" s="15" t="s">
        <v>126</v>
      </c>
      <c r="AU265" s="15" t="s">
        <v>83</v>
      </c>
    </row>
    <row r="266" s="1" customFormat="1" ht="16.5" customHeight="1">
      <c r="B266" s="175"/>
      <c r="C266" s="198" t="s">
        <v>489</v>
      </c>
      <c r="D266" s="198" t="s">
        <v>257</v>
      </c>
      <c r="E266" s="199" t="s">
        <v>490</v>
      </c>
      <c r="F266" s="200" t="s">
        <v>491</v>
      </c>
      <c r="G266" s="201" t="s">
        <v>434</v>
      </c>
      <c r="H266" s="202">
        <v>19.5</v>
      </c>
      <c r="I266" s="203"/>
      <c r="J266" s="204">
        <f>ROUND(I266*H266,2)</f>
        <v>0</v>
      </c>
      <c r="K266" s="200" t="s">
        <v>193</v>
      </c>
      <c r="L266" s="205"/>
      <c r="M266" s="206" t="s">
        <v>1</v>
      </c>
      <c r="N266" s="207" t="s">
        <v>38</v>
      </c>
      <c r="O266" s="70"/>
      <c r="P266" s="185">
        <f>O266*H266</f>
        <v>0</v>
      </c>
      <c r="Q266" s="185">
        <v>0.13131999999999999</v>
      </c>
      <c r="R266" s="185">
        <f>Q266*H266</f>
        <v>2.56074</v>
      </c>
      <c r="S266" s="185">
        <v>0</v>
      </c>
      <c r="T266" s="186">
        <f>S266*H266</f>
        <v>0</v>
      </c>
      <c r="AR266" s="187" t="s">
        <v>158</v>
      </c>
      <c r="AT266" s="187" t="s">
        <v>257</v>
      </c>
      <c r="AU266" s="187" t="s">
        <v>83</v>
      </c>
      <c r="AY266" s="15" t="s">
        <v>116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15" t="s">
        <v>81</v>
      </c>
      <c r="BK266" s="188">
        <f>ROUND(I266*H266,2)</f>
        <v>0</v>
      </c>
      <c r="BL266" s="15" t="s">
        <v>137</v>
      </c>
      <c r="BM266" s="187" t="s">
        <v>492</v>
      </c>
    </row>
    <row r="267" s="1" customFormat="1">
      <c r="B267" s="34"/>
      <c r="D267" s="189" t="s">
        <v>126</v>
      </c>
      <c r="F267" s="190" t="s">
        <v>491</v>
      </c>
      <c r="I267" s="115"/>
      <c r="L267" s="34"/>
      <c r="M267" s="191"/>
      <c r="N267" s="70"/>
      <c r="O267" s="70"/>
      <c r="P267" s="70"/>
      <c r="Q267" s="70"/>
      <c r="R267" s="70"/>
      <c r="S267" s="70"/>
      <c r="T267" s="71"/>
      <c r="AT267" s="15" t="s">
        <v>126</v>
      </c>
      <c r="AU267" s="15" t="s">
        <v>83</v>
      </c>
    </row>
    <row r="268" s="1" customFormat="1" ht="16.5" customHeight="1">
      <c r="B268" s="175"/>
      <c r="C268" s="176" t="s">
        <v>493</v>
      </c>
      <c r="D268" s="176" t="s">
        <v>119</v>
      </c>
      <c r="E268" s="177" t="s">
        <v>494</v>
      </c>
      <c r="F268" s="178" t="s">
        <v>495</v>
      </c>
      <c r="G268" s="179" t="s">
        <v>434</v>
      </c>
      <c r="H268" s="180">
        <v>20</v>
      </c>
      <c r="I268" s="181"/>
      <c r="J268" s="182">
        <f>ROUND(I268*H268,2)</f>
        <v>0</v>
      </c>
      <c r="K268" s="178" t="s">
        <v>1</v>
      </c>
      <c r="L268" s="34"/>
      <c r="M268" s="183" t="s">
        <v>1</v>
      </c>
      <c r="N268" s="184" t="s">
        <v>38</v>
      </c>
      <c r="O268" s="70"/>
      <c r="P268" s="185">
        <f>O268*H268</f>
        <v>0</v>
      </c>
      <c r="Q268" s="185">
        <v>0</v>
      </c>
      <c r="R268" s="185">
        <f>Q268*H268</f>
        <v>0</v>
      </c>
      <c r="S268" s="185">
        <v>0</v>
      </c>
      <c r="T268" s="186">
        <f>S268*H268</f>
        <v>0</v>
      </c>
      <c r="AR268" s="187" t="s">
        <v>137</v>
      </c>
      <c r="AT268" s="187" t="s">
        <v>119</v>
      </c>
      <c r="AU268" s="187" t="s">
        <v>83</v>
      </c>
      <c r="AY268" s="15" t="s">
        <v>116</v>
      </c>
      <c r="BE268" s="188">
        <f>IF(N268="základní",J268,0)</f>
        <v>0</v>
      </c>
      <c r="BF268" s="188">
        <f>IF(N268="snížená",J268,0)</f>
        <v>0</v>
      </c>
      <c r="BG268" s="188">
        <f>IF(N268="zákl. přenesená",J268,0)</f>
        <v>0</v>
      </c>
      <c r="BH268" s="188">
        <f>IF(N268="sníž. přenesená",J268,0)</f>
        <v>0</v>
      </c>
      <c r="BI268" s="188">
        <f>IF(N268="nulová",J268,0)</f>
        <v>0</v>
      </c>
      <c r="BJ268" s="15" t="s">
        <v>81</v>
      </c>
      <c r="BK268" s="188">
        <f>ROUND(I268*H268,2)</f>
        <v>0</v>
      </c>
      <c r="BL268" s="15" t="s">
        <v>137</v>
      </c>
      <c r="BM268" s="187" t="s">
        <v>496</v>
      </c>
    </row>
    <row r="269" s="1" customFormat="1">
      <c r="B269" s="34"/>
      <c r="D269" s="189" t="s">
        <v>126</v>
      </c>
      <c r="F269" s="190" t="s">
        <v>497</v>
      </c>
      <c r="I269" s="115"/>
      <c r="L269" s="34"/>
      <c r="M269" s="191"/>
      <c r="N269" s="70"/>
      <c r="O269" s="70"/>
      <c r="P269" s="70"/>
      <c r="Q269" s="70"/>
      <c r="R269" s="70"/>
      <c r="S269" s="70"/>
      <c r="T269" s="71"/>
      <c r="AT269" s="15" t="s">
        <v>126</v>
      </c>
      <c r="AU269" s="15" t="s">
        <v>83</v>
      </c>
    </row>
    <row r="270" s="1" customFormat="1" ht="16.5" customHeight="1">
      <c r="B270" s="175"/>
      <c r="C270" s="176" t="s">
        <v>498</v>
      </c>
      <c r="D270" s="176" t="s">
        <v>119</v>
      </c>
      <c r="E270" s="177" t="s">
        <v>499</v>
      </c>
      <c r="F270" s="178" t="s">
        <v>500</v>
      </c>
      <c r="G270" s="179" t="s">
        <v>501</v>
      </c>
      <c r="H270" s="180">
        <v>6</v>
      </c>
      <c r="I270" s="181"/>
      <c r="J270" s="182">
        <f>ROUND(I270*H270,2)</f>
        <v>0</v>
      </c>
      <c r="K270" s="178" t="s">
        <v>1</v>
      </c>
      <c r="L270" s="34"/>
      <c r="M270" s="183" t="s">
        <v>1</v>
      </c>
      <c r="N270" s="184" t="s">
        <v>38</v>
      </c>
      <c r="O270" s="70"/>
      <c r="P270" s="185">
        <f>O270*H270</f>
        <v>0</v>
      </c>
      <c r="Q270" s="185">
        <v>0</v>
      </c>
      <c r="R270" s="185">
        <f>Q270*H270</f>
        <v>0</v>
      </c>
      <c r="S270" s="185">
        <v>0</v>
      </c>
      <c r="T270" s="186">
        <f>S270*H270</f>
        <v>0</v>
      </c>
      <c r="AR270" s="187" t="s">
        <v>137</v>
      </c>
      <c r="AT270" s="187" t="s">
        <v>119</v>
      </c>
      <c r="AU270" s="187" t="s">
        <v>83</v>
      </c>
      <c r="AY270" s="15" t="s">
        <v>116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15" t="s">
        <v>81</v>
      </c>
      <c r="BK270" s="188">
        <f>ROUND(I270*H270,2)</f>
        <v>0</v>
      </c>
      <c r="BL270" s="15" t="s">
        <v>137</v>
      </c>
      <c r="BM270" s="187" t="s">
        <v>502</v>
      </c>
    </row>
    <row r="271" s="1" customFormat="1">
      <c r="B271" s="34"/>
      <c r="D271" s="189" t="s">
        <v>126</v>
      </c>
      <c r="F271" s="190" t="s">
        <v>503</v>
      </c>
      <c r="I271" s="115"/>
      <c r="L271" s="34"/>
      <c r="M271" s="191"/>
      <c r="N271" s="70"/>
      <c r="O271" s="70"/>
      <c r="P271" s="70"/>
      <c r="Q271" s="70"/>
      <c r="R271" s="70"/>
      <c r="S271" s="70"/>
      <c r="T271" s="71"/>
      <c r="AT271" s="15" t="s">
        <v>126</v>
      </c>
      <c r="AU271" s="15" t="s">
        <v>83</v>
      </c>
    </row>
    <row r="272" s="1" customFormat="1">
      <c r="B272" s="34"/>
      <c r="D272" s="189" t="s">
        <v>135</v>
      </c>
      <c r="F272" s="192" t="s">
        <v>504</v>
      </c>
      <c r="I272" s="115"/>
      <c r="L272" s="34"/>
      <c r="M272" s="191"/>
      <c r="N272" s="70"/>
      <c r="O272" s="70"/>
      <c r="P272" s="70"/>
      <c r="Q272" s="70"/>
      <c r="R272" s="70"/>
      <c r="S272" s="70"/>
      <c r="T272" s="71"/>
      <c r="AT272" s="15" t="s">
        <v>135</v>
      </c>
      <c r="AU272" s="15" t="s">
        <v>83</v>
      </c>
    </row>
    <row r="273" s="11" customFormat="1" ht="22.8" customHeight="1">
      <c r="B273" s="162"/>
      <c r="D273" s="163" t="s">
        <v>72</v>
      </c>
      <c r="E273" s="173" t="s">
        <v>505</v>
      </c>
      <c r="F273" s="173" t="s">
        <v>506</v>
      </c>
      <c r="I273" s="165"/>
      <c r="J273" s="174">
        <f>BK273</f>
        <v>0</v>
      </c>
      <c r="L273" s="162"/>
      <c r="M273" s="167"/>
      <c r="N273" s="168"/>
      <c r="O273" s="168"/>
      <c r="P273" s="169">
        <f>SUM(P274:P275)</f>
        <v>0</v>
      </c>
      <c r="Q273" s="168"/>
      <c r="R273" s="169">
        <f>SUM(R274:R275)</f>
        <v>0</v>
      </c>
      <c r="S273" s="168"/>
      <c r="T273" s="170">
        <f>SUM(T274:T275)</f>
        <v>0</v>
      </c>
      <c r="AR273" s="163" t="s">
        <v>81</v>
      </c>
      <c r="AT273" s="171" t="s">
        <v>72</v>
      </c>
      <c r="AU273" s="171" t="s">
        <v>81</v>
      </c>
      <c r="AY273" s="163" t="s">
        <v>116</v>
      </c>
      <c r="BK273" s="172">
        <f>SUM(BK274:BK275)</f>
        <v>0</v>
      </c>
    </row>
    <row r="274" s="1" customFormat="1" ht="16.5" customHeight="1">
      <c r="B274" s="175"/>
      <c r="C274" s="176" t="s">
        <v>507</v>
      </c>
      <c r="D274" s="176" t="s">
        <v>119</v>
      </c>
      <c r="E274" s="177" t="s">
        <v>508</v>
      </c>
      <c r="F274" s="178" t="s">
        <v>509</v>
      </c>
      <c r="G274" s="179" t="s">
        <v>241</v>
      </c>
      <c r="H274" s="180">
        <v>697.60000000000002</v>
      </c>
      <c r="I274" s="181"/>
      <c r="J274" s="182">
        <f>ROUND(I274*H274,2)</f>
        <v>0</v>
      </c>
      <c r="K274" s="178" t="s">
        <v>193</v>
      </c>
      <c r="L274" s="34"/>
      <c r="M274" s="183" t="s">
        <v>1</v>
      </c>
      <c r="N274" s="184" t="s">
        <v>38</v>
      </c>
      <c r="O274" s="70"/>
      <c r="P274" s="185">
        <f>O274*H274</f>
        <v>0</v>
      </c>
      <c r="Q274" s="185">
        <v>0</v>
      </c>
      <c r="R274" s="185">
        <f>Q274*H274</f>
        <v>0</v>
      </c>
      <c r="S274" s="185">
        <v>0</v>
      </c>
      <c r="T274" s="186">
        <f>S274*H274</f>
        <v>0</v>
      </c>
      <c r="AR274" s="187" t="s">
        <v>137</v>
      </c>
      <c r="AT274" s="187" t="s">
        <v>119</v>
      </c>
      <c r="AU274" s="187" t="s">
        <v>83</v>
      </c>
      <c r="AY274" s="15" t="s">
        <v>116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15" t="s">
        <v>81</v>
      </c>
      <c r="BK274" s="188">
        <f>ROUND(I274*H274,2)</f>
        <v>0</v>
      </c>
      <c r="BL274" s="15" t="s">
        <v>137</v>
      </c>
      <c r="BM274" s="187" t="s">
        <v>510</v>
      </c>
    </row>
    <row r="275" s="1" customFormat="1">
      <c r="B275" s="34"/>
      <c r="D275" s="189" t="s">
        <v>126</v>
      </c>
      <c r="F275" s="190" t="s">
        <v>511</v>
      </c>
      <c r="I275" s="115"/>
      <c r="L275" s="34"/>
      <c r="M275" s="191"/>
      <c r="N275" s="70"/>
      <c r="O275" s="70"/>
      <c r="P275" s="70"/>
      <c r="Q275" s="70"/>
      <c r="R275" s="70"/>
      <c r="S275" s="70"/>
      <c r="T275" s="71"/>
      <c r="AT275" s="15" t="s">
        <v>126</v>
      </c>
      <c r="AU275" s="15" t="s">
        <v>83</v>
      </c>
    </row>
    <row r="276" s="11" customFormat="1" ht="25.92" customHeight="1">
      <c r="B276" s="162"/>
      <c r="D276" s="163" t="s">
        <v>72</v>
      </c>
      <c r="E276" s="164" t="s">
        <v>257</v>
      </c>
      <c r="F276" s="164" t="s">
        <v>512</v>
      </c>
      <c r="I276" s="165"/>
      <c r="J276" s="166">
        <f>BK276</f>
        <v>0</v>
      </c>
      <c r="L276" s="162"/>
      <c r="M276" s="167"/>
      <c r="N276" s="168"/>
      <c r="O276" s="168"/>
      <c r="P276" s="169">
        <f>P277</f>
        <v>0</v>
      </c>
      <c r="Q276" s="168"/>
      <c r="R276" s="169">
        <f>R277</f>
        <v>0.027734000000000002</v>
      </c>
      <c r="S276" s="168"/>
      <c r="T276" s="170">
        <f>T277</f>
        <v>0</v>
      </c>
      <c r="AR276" s="163" t="s">
        <v>131</v>
      </c>
      <c r="AT276" s="171" t="s">
        <v>72</v>
      </c>
      <c r="AU276" s="171" t="s">
        <v>73</v>
      </c>
      <c r="AY276" s="163" t="s">
        <v>116</v>
      </c>
      <c r="BK276" s="172">
        <f>BK277</f>
        <v>0</v>
      </c>
    </row>
    <row r="277" s="11" customFormat="1" ht="22.8" customHeight="1">
      <c r="B277" s="162"/>
      <c r="D277" s="163" t="s">
        <v>72</v>
      </c>
      <c r="E277" s="173" t="s">
        <v>513</v>
      </c>
      <c r="F277" s="173" t="s">
        <v>514</v>
      </c>
      <c r="I277" s="165"/>
      <c r="J277" s="174">
        <f>BK277</f>
        <v>0</v>
      </c>
      <c r="L277" s="162"/>
      <c r="M277" s="167"/>
      <c r="N277" s="168"/>
      <c r="O277" s="168"/>
      <c r="P277" s="169">
        <f>SUM(P278:P280)</f>
        <v>0</v>
      </c>
      <c r="Q277" s="168"/>
      <c r="R277" s="169">
        <f>SUM(R278:R280)</f>
        <v>0.027734000000000002</v>
      </c>
      <c r="S277" s="168"/>
      <c r="T277" s="170">
        <f>SUM(T278:T280)</f>
        <v>0</v>
      </c>
      <c r="AR277" s="163" t="s">
        <v>131</v>
      </c>
      <c r="AT277" s="171" t="s">
        <v>72</v>
      </c>
      <c r="AU277" s="171" t="s">
        <v>81</v>
      </c>
      <c r="AY277" s="163" t="s">
        <v>116</v>
      </c>
      <c r="BK277" s="172">
        <f>SUM(BK278:BK280)</f>
        <v>0</v>
      </c>
    </row>
    <row r="278" s="1" customFormat="1" ht="16.5" customHeight="1">
      <c r="B278" s="175"/>
      <c r="C278" s="176" t="s">
        <v>515</v>
      </c>
      <c r="D278" s="176" t="s">
        <v>119</v>
      </c>
      <c r="E278" s="177" t="s">
        <v>516</v>
      </c>
      <c r="F278" s="178" t="s">
        <v>517</v>
      </c>
      <c r="G278" s="179" t="s">
        <v>434</v>
      </c>
      <c r="H278" s="180">
        <v>9.8000000000000007</v>
      </c>
      <c r="I278" s="181"/>
      <c r="J278" s="182">
        <f>ROUND(I278*H278,2)</f>
        <v>0</v>
      </c>
      <c r="K278" s="178" t="s">
        <v>1</v>
      </c>
      <c r="L278" s="34"/>
      <c r="M278" s="183" t="s">
        <v>1</v>
      </c>
      <c r="N278" s="184" t="s">
        <v>38</v>
      </c>
      <c r="O278" s="70"/>
      <c r="P278" s="185">
        <f>O278*H278</f>
        <v>0</v>
      </c>
      <c r="Q278" s="185">
        <v>0.0028300000000000001</v>
      </c>
      <c r="R278" s="185">
        <f>Q278*H278</f>
        <v>0.027734000000000002</v>
      </c>
      <c r="S278" s="185">
        <v>0</v>
      </c>
      <c r="T278" s="186">
        <f>S278*H278</f>
        <v>0</v>
      </c>
      <c r="AR278" s="187" t="s">
        <v>518</v>
      </c>
      <c r="AT278" s="187" t="s">
        <v>119</v>
      </c>
      <c r="AU278" s="187" t="s">
        <v>83</v>
      </c>
      <c r="AY278" s="15" t="s">
        <v>116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15" t="s">
        <v>81</v>
      </c>
      <c r="BK278" s="188">
        <f>ROUND(I278*H278,2)</f>
        <v>0</v>
      </c>
      <c r="BL278" s="15" t="s">
        <v>518</v>
      </c>
      <c r="BM278" s="187" t="s">
        <v>519</v>
      </c>
    </row>
    <row r="279" s="1" customFormat="1">
      <c r="B279" s="34"/>
      <c r="D279" s="189" t="s">
        <v>126</v>
      </c>
      <c r="F279" s="190" t="s">
        <v>520</v>
      </c>
      <c r="I279" s="115"/>
      <c r="L279" s="34"/>
      <c r="M279" s="191"/>
      <c r="N279" s="70"/>
      <c r="O279" s="70"/>
      <c r="P279" s="70"/>
      <c r="Q279" s="70"/>
      <c r="R279" s="70"/>
      <c r="S279" s="70"/>
      <c r="T279" s="71"/>
      <c r="AT279" s="15" t="s">
        <v>126</v>
      </c>
      <c r="AU279" s="15" t="s">
        <v>83</v>
      </c>
    </row>
    <row r="280" s="1" customFormat="1">
      <c r="B280" s="34"/>
      <c r="D280" s="189" t="s">
        <v>135</v>
      </c>
      <c r="F280" s="192" t="s">
        <v>521</v>
      </c>
      <c r="I280" s="115"/>
      <c r="L280" s="34"/>
      <c r="M280" s="216"/>
      <c r="N280" s="195"/>
      <c r="O280" s="195"/>
      <c r="P280" s="195"/>
      <c r="Q280" s="195"/>
      <c r="R280" s="195"/>
      <c r="S280" s="195"/>
      <c r="T280" s="217"/>
      <c r="AT280" s="15" t="s">
        <v>135</v>
      </c>
      <c r="AU280" s="15" t="s">
        <v>83</v>
      </c>
    </row>
    <row r="281" s="1" customFormat="1" ht="6.96" customHeight="1">
      <c r="B281" s="53"/>
      <c r="C281" s="54"/>
      <c r="D281" s="54"/>
      <c r="E281" s="54"/>
      <c r="F281" s="54"/>
      <c r="G281" s="54"/>
      <c r="H281" s="54"/>
      <c r="I281" s="136"/>
      <c r="J281" s="54"/>
      <c r="K281" s="54"/>
      <c r="L281" s="34"/>
    </row>
  </sheetData>
  <autoFilter ref="C126:K28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pavel.ibl</dc:creator>
  <cp:lastModifiedBy>pavel.ibl</cp:lastModifiedBy>
  <dcterms:created xsi:type="dcterms:W3CDTF">2019-06-06T08:40:25Z</dcterms:created>
  <dcterms:modified xsi:type="dcterms:W3CDTF">2019-06-06T08:40:32Z</dcterms:modified>
</cp:coreProperties>
</file>