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12_A_Krnovsko-PŠ\00_espis\"/>
    </mc:Choice>
  </mc:AlternateContent>
  <xr:revisionPtr revIDLastSave="0" documentId="8_{7AFF4DEC-6768-4C88-BE35-2590E2F9841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kapitulace stavby" sheetId="1" r:id="rId1"/>
    <sheet name="SO 1 - HMZ BRANTICE" sheetId="2" r:id="rId2"/>
    <sheet name="SO 2 - HMZ KRNOV" sheetId="3" r:id="rId3"/>
  </sheets>
  <definedNames>
    <definedName name="_xlnm._FilterDatabase" localSheetId="1" hidden="1">'SO 1 - HMZ BRANTICE'!$C$82:$K$140</definedName>
    <definedName name="_xlnm._FilterDatabase" localSheetId="2" hidden="1">'SO 2 - HMZ KRNOV'!$C$82:$K$156</definedName>
    <definedName name="_xlnm.Print_Titles" localSheetId="0">'Rekapitulace stavby'!$52:$52</definedName>
    <definedName name="_xlnm.Print_Titles" localSheetId="1">'SO 1 - HMZ BRANTICE'!$82:$82</definedName>
    <definedName name="_xlnm.Print_Titles" localSheetId="2">'SO 2 - HMZ KRNOV'!$82:$82</definedName>
    <definedName name="_xlnm.Print_Area" localSheetId="0">'Rekapitulace stavby'!$D$4:$AO$36,'Rekapitulace stavby'!$C$42:$AQ$57</definedName>
    <definedName name="_xlnm.Print_Area" localSheetId="1">'SO 1 - HMZ BRANTICE'!$C$4:$J$39,'SO 1 - HMZ BRANTICE'!$C$45:$J$64,'SO 1 - HMZ BRANTICE'!$C$70:$K$140</definedName>
    <definedName name="_xlnm.Print_Area" localSheetId="2">'SO 2 - HMZ KRNOV'!$C$4:$J$39,'SO 2 - HMZ KRNOV'!$C$45:$J$64,'SO 2 - HMZ KRNOV'!$C$70:$K$156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20" i="3"/>
  <c r="BH120" i="3"/>
  <c r="BG120" i="3"/>
  <c r="BF120" i="3"/>
  <c r="T120" i="3"/>
  <c r="R120" i="3"/>
  <c r="P120" i="3"/>
  <c r="BI114" i="3"/>
  <c r="BH114" i="3"/>
  <c r="BG114" i="3"/>
  <c r="BF114" i="3"/>
  <c r="T114" i="3"/>
  <c r="R114" i="3"/>
  <c r="P114" i="3"/>
  <c r="BI105" i="3"/>
  <c r="BH105" i="3"/>
  <c r="BG105" i="3"/>
  <c r="BF105" i="3"/>
  <c r="T105" i="3"/>
  <c r="R105" i="3"/>
  <c r="P105" i="3"/>
  <c r="BI97" i="3"/>
  <c r="BH97" i="3"/>
  <c r="BG97" i="3"/>
  <c r="BF97" i="3"/>
  <c r="T97" i="3"/>
  <c r="R97" i="3"/>
  <c r="P97" i="3"/>
  <c r="BI93" i="3"/>
  <c r="BH93" i="3"/>
  <c r="BG93" i="3"/>
  <c r="BF93" i="3"/>
  <c r="T93" i="3"/>
  <c r="R93" i="3"/>
  <c r="P93" i="3"/>
  <c r="BI86" i="3"/>
  <c r="BH86" i="3"/>
  <c r="BG86" i="3"/>
  <c r="BF86" i="3"/>
  <c r="T86" i="3"/>
  <c r="R86" i="3"/>
  <c r="P86" i="3"/>
  <c r="P85" i="3" s="1"/>
  <c r="P84" i="3" s="1"/>
  <c r="J80" i="3"/>
  <c r="J79" i="3"/>
  <c r="F79" i="3"/>
  <c r="F77" i="3"/>
  <c r="E75" i="3"/>
  <c r="J55" i="3"/>
  <c r="J54" i="3"/>
  <c r="F54" i="3"/>
  <c r="F52" i="3"/>
  <c r="E50" i="3"/>
  <c r="J18" i="3"/>
  <c r="E18" i="3"/>
  <c r="F80" i="3"/>
  <c r="J17" i="3"/>
  <c r="J12" i="3"/>
  <c r="J77" i="3" s="1"/>
  <c r="E7" i="3"/>
  <c r="E73" i="3" s="1"/>
  <c r="J37" i="2"/>
  <c r="J36" i="2"/>
  <c r="AY55" i="1"/>
  <c r="J35" i="2"/>
  <c r="AX55" i="1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2" i="2"/>
  <c r="BH102" i="2"/>
  <c r="BG102" i="2"/>
  <c r="BF102" i="2"/>
  <c r="T102" i="2"/>
  <c r="R102" i="2"/>
  <c r="P102" i="2"/>
  <c r="BI95" i="2"/>
  <c r="BH95" i="2"/>
  <c r="BG95" i="2"/>
  <c r="BF95" i="2"/>
  <c r="T95" i="2"/>
  <c r="R95" i="2"/>
  <c r="P95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55" i="2" s="1"/>
  <c r="J17" i="2"/>
  <c r="J12" i="2"/>
  <c r="J77" i="2" s="1"/>
  <c r="E7" i="2"/>
  <c r="E73" i="2" s="1"/>
  <c r="L50" i="1"/>
  <c r="AM50" i="1"/>
  <c r="AM49" i="1"/>
  <c r="L49" i="1"/>
  <c r="AM47" i="1"/>
  <c r="L47" i="1"/>
  <c r="L45" i="1"/>
  <c r="L44" i="1"/>
  <c r="J153" i="3"/>
  <c r="BK149" i="3"/>
  <c r="J145" i="3"/>
  <c r="J141" i="3"/>
  <c r="J137" i="3"/>
  <c r="BK133" i="3"/>
  <c r="J127" i="3"/>
  <c r="BK120" i="3"/>
  <c r="J114" i="3"/>
  <c r="J97" i="3"/>
  <c r="J93" i="3"/>
  <c r="J86" i="3"/>
  <c r="J133" i="2"/>
  <c r="J113" i="2"/>
  <c r="J102" i="2"/>
  <c r="BK127" i="3"/>
  <c r="BK114" i="3"/>
  <c r="J105" i="3"/>
  <c r="BK93" i="3"/>
  <c r="BK86" i="3"/>
  <c r="J137" i="2"/>
  <c r="BK133" i="2"/>
  <c r="J129" i="2"/>
  <c r="BK118" i="2"/>
  <c r="J109" i="2"/>
  <c r="F34" i="3"/>
  <c r="BK129" i="2"/>
  <c r="BK124" i="2"/>
  <c r="J118" i="2"/>
  <c r="BK91" i="2"/>
  <c r="J34" i="3"/>
  <c r="J124" i="2"/>
  <c r="BK113" i="2"/>
  <c r="BK109" i="2"/>
  <c r="J95" i="2"/>
  <c r="J86" i="2"/>
  <c r="BK153" i="3"/>
  <c r="J149" i="3"/>
  <c r="BK145" i="3"/>
  <c r="BK141" i="3"/>
  <c r="BK137" i="3"/>
  <c r="J133" i="3"/>
  <c r="J120" i="3"/>
  <c r="BK105" i="3"/>
  <c r="BK97" i="3"/>
  <c r="BK137" i="2"/>
  <c r="BK102" i="2"/>
  <c r="BK95" i="2"/>
  <c r="J91" i="2"/>
  <c r="BK86" i="2"/>
  <c r="AS54" i="1"/>
  <c r="R85" i="2" l="1"/>
  <c r="R84" i="2"/>
  <c r="T117" i="2"/>
  <c r="T108" i="2"/>
  <c r="BK85" i="2"/>
  <c r="J85" i="2"/>
  <c r="J61" i="2" s="1"/>
  <c r="BK117" i="2"/>
  <c r="J117" i="2" s="1"/>
  <c r="J63" i="2" s="1"/>
  <c r="T85" i="2"/>
  <c r="T84" i="2"/>
  <c r="R117" i="2"/>
  <c r="R108" i="2"/>
  <c r="P126" i="3"/>
  <c r="P113" i="3" s="1"/>
  <c r="P83" i="3" s="1"/>
  <c r="AU56" i="1" s="1"/>
  <c r="P85" i="2"/>
  <c r="P84" i="2"/>
  <c r="P117" i="2"/>
  <c r="P108" i="2"/>
  <c r="BK85" i="3"/>
  <c r="J85" i="3" s="1"/>
  <c r="J61" i="3" s="1"/>
  <c r="R85" i="3"/>
  <c r="R84" i="3" s="1"/>
  <c r="T85" i="3"/>
  <c r="T84" i="3" s="1"/>
  <c r="BK126" i="3"/>
  <c r="J126" i="3" s="1"/>
  <c r="J63" i="3" s="1"/>
  <c r="R126" i="3"/>
  <c r="R113" i="3" s="1"/>
  <c r="T126" i="3"/>
  <c r="T113" i="3" s="1"/>
  <c r="F80" i="2"/>
  <c r="BE91" i="2"/>
  <c r="E48" i="2"/>
  <c r="BE95" i="2"/>
  <c r="BE109" i="2"/>
  <c r="E48" i="3"/>
  <c r="J52" i="3"/>
  <c r="F55" i="3"/>
  <c r="BE93" i="3"/>
  <c r="BE97" i="3"/>
  <c r="BE127" i="3"/>
  <c r="BE133" i="3"/>
  <c r="BE137" i="3"/>
  <c r="BE141" i="3"/>
  <c r="BE153" i="3"/>
  <c r="BE118" i="2"/>
  <c r="BA56" i="1"/>
  <c r="BE86" i="2"/>
  <c r="BE113" i="2"/>
  <c r="BE124" i="2"/>
  <c r="BE129" i="2"/>
  <c r="BE133" i="2"/>
  <c r="BK108" i="2"/>
  <c r="J108" i="2" s="1"/>
  <c r="J62" i="2" s="1"/>
  <c r="J52" i="2"/>
  <c r="BE102" i="2"/>
  <c r="BE137" i="2"/>
  <c r="BE86" i="3"/>
  <c r="BE105" i="3"/>
  <c r="BE114" i="3"/>
  <c r="BE120" i="3"/>
  <c r="BE145" i="3"/>
  <c r="BE149" i="3"/>
  <c r="AW56" i="1"/>
  <c r="BK113" i="3"/>
  <c r="J113" i="3" s="1"/>
  <c r="J62" i="3" s="1"/>
  <c r="F37" i="2"/>
  <c r="BD55" i="1" s="1"/>
  <c r="F37" i="3"/>
  <c r="BD56" i="1"/>
  <c r="F36" i="2"/>
  <c r="BC55" i="1" s="1"/>
  <c r="F36" i="3"/>
  <c r="BC56" i="1" s="1"/>
  <c r="F35" i="2"/>
  <c r="BB55" i="1" s="1"/>
  <c r="F35" i="3"/>
  <c r="BB56" i="1"/>
  <c r="F34" i="2"/>
  <c r="BA55" i="1"/>
  <c r="J34" i="2"/>
  <c r="AW55" i="1" s="1"/>
  <c r="T83" i="3" l="1"/>
  <c r="T83" i="2"/>
  <c r="R83" i="3"/>
  <c r="P83" i="2"/>
  <c r="AU55" i="1"/>
  <c r="R83" i="2"/>
  <c r="BK84" i="2"/>
  <c r="J84" i="2"/>
  <c r="J60" i="2" s="1"/>
  <c r="BK84" i="3"/>
  <c r="BK83" i="3"/>
  <c r="J83" i="3"/>
  <c r="AU54" i="1"/>
  <c r="F33" i="3"/>
  <c r="AZ56" i="1"/>
  <c r="BA54" i="1"/>
  <c r="AW54" i="1" s="1"/>
  <c r="AK30" i="1" s="1"/>
  <c r="F33" i="2"/>
  <c r="AZ55" i="1"/>
  <c r="J30" i="3"/>
  <c r="AG56" i="1"/>
  <c r="BC54" i="1"/>
  <c r="W32" i="1"/>
  <c r="BB54" i="1"/>
  <c r="AX54" i="1"/>
  <c r="BD54" i="1"/>
  <c r="W33" i="1"/>
  <c r="J33" i="3"/>
  <c r="AV56" i="1"/>
  <c r="AT56" i="1"/>
  <c r="J33" i="2"/>
  <c r="AV55" i="1" s="1"/>
  <c r="AT55" i="1" s="1"/>
  <c r="J39" i="3" l="1"/>
  <c r="BK83" i="2"/>
  <c r="J83" i="2"/>
  <c r="J59" i="2"/>
  <c r="J59" i="3"/>
  <c r="J84" i="3"/>
  <c r="J60" i="3"/>
  <c r="AN56" i="1"/>
  <c r="AZ54" i="1"/>
  <c r="W29" i="1" s="1"/>
  <c r="W30" i="1"/>
  <c r="W31" i="1"/>
  <c r="AY54" i="1"/>
  <c r="AV54" i="1" l="1"/>
  <c r="AK29" i="1"/>
  <c r="J30" i="2"/>
  <c r="AG55" i="1"/>
  <c r="AN55" i="1" s="1"/>
  <c r="J39" i="2" l="1"/>
  <c r="AG54" i="1"/>
  <c r="AT54" i="1"/>
  <c r="AN54" i="1" l="1"/>
  <c r="AK26" i="1"/>
  <c r="AK35" i="1" s="1"/>
</calcChain>
</file>

<file path=xl/sharedStrings.xml><?xml version="1.0" encoding="utf-8"?>
<sst xmlns="http://schemas.openxmlformats.org/spreadsheetml/2006/main" count="1361" uniqueCount="251">
  <si>
    <t>Export Komplet</t>
  </si>
  <si>
    <t>VZ</t>
  </si>
  <si>
    <t>2.0</t>
  </si>
  <si>
    <t>ZAMOK</t>
  </si>
  <si>
    <t>False</t>
  </si>
  <si>
    <t>{f63593fd-9a06-4504-b5fc-4fd77e3b53a8}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</si>
  <si>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</si>
  <si>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</si>
  <si>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</si>
  <si>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</si>
  <si>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</si>
  <si>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</si>
  <si>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</si>
  <si>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</si>
  <si>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</si>
  <si>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</si>
  <si>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</si>
  <si>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Krnovsko - PŠ</t>
  </si>
  <si>
    <t>KSO:</t>
  </si>
  <si>
    <t/>
  </si>
  <si>
    <t>CC-CZ:</t>
  </si>
  <si>
    <t>Místo:</t>
  </si>
  <si>
    <t>Krnovsko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</si>
  <si>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</si>
  <si>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</si>
  <si>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</si>
  <si>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</si>
  <si>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</si>
  <si>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</si>
  <si>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</si>
  <si>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</si>
  <si>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</si>
  <si>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</si>
  <si>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</si>
  <si>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</si>
  <si>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</si>
  <si>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</si>
  <si>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</si>
  <si>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</si>
  <si>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</si>
  <si>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</si>
  <si>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</si>
  <si>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</si>
  <si>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</si>
  <si>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</si>
  <si>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</si>
  <si>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</si>
  <si>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</si>
  <si>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</si>
  <si>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</si>
  <si>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</si>
  <si>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</si>
  <si>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</si>
  <si>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</si>
  <si>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</si>
  <si>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</si>
  <si>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</si>
  <si>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</si>
  <si>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</si>
  <si>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</si>
  <si>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</si>
  <si>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</si>
  <si>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</si>
  <si>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</si>
  <si>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</si>
  <si>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</si>
  <si>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</si>
  <si>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</si>
  <si>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</si>
  <si>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</si>
  <si>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</si>
  <si>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</si>
  <si>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</si>
  <si>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</si>
  <si>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</si>
  <si>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HMZ BRANTICE</t>
  </si>
  <si>
    <t>STA</t>
  </si>
  <si>
    <t>1</t>
  </si>
  <si>
    <t>{175c4282-b442-4826-9423-1d5a679b5009}</t>
  </si>
  <si>
    <t>2</t>
  </si>
  <si>
    <t>SO 2</t>
  </si>
  <si>
    <t>HMZ KRNOV</t>
  </si>
  <si>
    <t>{f5314edd-c52a-4415-b61e-2c7091bc27a7}</t>
  </si>
  <si>
    <t>KRYCÍ LIST SOUPISU PRACÍ</t>
  </si>
  <si>
    <t>Objekt:</t>
  </si>
  <si>
    <t>SO 1 - HMZ BRANTICE</t>
  </si>
  <si>
    <t>Brantice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</si>
  <si>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</si>
  <si>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</si>
  <si>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</si>
  <si>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</si>
  <si>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</si>
  <si>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</si>
  <si>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</si>
  <si>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</si>
  <si>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</si>
  <si>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</si>
  <si>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</si>
  <si>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</si>
  <si>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</si>
  <si>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</si>
  <si>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</si>
  <si>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</si>
  <si>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</si>
  <si>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</si>
  <si>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</si>
  <si>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</si>
  <si>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</si>
  <si>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</si>
  <si>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</si>
  <si>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</si>
  <si>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</si>
  <si>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</si>
  <si>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K</t>
  </si>
  <si>
    <t>125703313</t>
  </si>
  <si>
    <t>Čištění melioračních kanálů od naplavenin tl přes 250 do 500 mm dno zpevněné tvárnicemi</t>
  </si>
  <si>
    <t>m3</t>
  </si>
  <si>
    <t>CS ÚRS 2026 01</t>
  </si>
  <si>
    <t>4</t>
  </si>
  <si>
    <t>1840173521</t>
  </si>
  <si>
    <t>PP</t>
  </si>
  <si>
    <t>Čištění melioračních kanálů s úpravou svahu do výšky naplavené vrstvy tloušťky naplavené vrstvy přes 250 do 500 mm, se dnem zpevněným tvárnicemi</t>
  </si>
  <si>
    <t>Online PSC</t>
  </si>
  <si>
    <t>https://podminky.urs.cz/item/CS_URS_2026_01/125703313</t>
  </si>
  <si>
    <t>P</t>
  </si>
  <si>
    <t>Poznámka k položce:_x000D_
Počítáno s ponecháním na místě 21 m3 na sanaci a úpravu břehových hran a odvozem 150 m3 na dohodnutou ostatní plochu.</t>
  </si>
  <si>
    <t>VV</t>
  </si>
  <si>
    <t>(0,5+1,4)*0,45/2*400</t>
  </si>
  <si>
    <t>15</t>
  </si>
  <si>
    <t>162451106</t>
  </si>
  <si>
    <t>Vodorovné přemístění přes 1 500 do 2000 m výkopku/sypaniny z horniny třídy těžitelnosti I skupiny 1 až 3</t>
  </si>
  <si>
    <t>-1794003170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</si>
  <si>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</si>
  <si>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https://podminky.urs.cz/item/CS_URS_2026_01/162451106</t>
  </si>
  <si>
    <t>150</t>
  </si>
  <si>
    <t>181951111</t>
  </si>
  <si>
    <t>Úprava pláně v hornině třídy těžitelnosti I skupiny 1 až 3 bez zhutnění strojně</t>
  </si>
  <si>
    <t>m2</t>
  </si>
  <si>
    <t>-768421926</t>
  </si>
  <si>
    <t>Úprava pláně vyrovnáním výškových rozdílů strojně v hornině třídy těžitelnosti I, skupiny 1 až 3 bez zhutnění</t>
  </si>
  <si>
    <t>https://podminky.urs.cz/item/CS_URS_2026_01/181951111</t>
  </si>
  <si>
    <t>Poznámka k položce:_x000D_
400*2 je myšleno úprava pláně na břehové hraně ze strany prováděné údržby._x000D_
150*10 je myšleno rozhrnutí převáženého výkopku na výšku 10 cm.</t>
  </si>
  <si>
    <t>150*10</t>
  </si>
  <si>
    <t>400*2</t>
  </si>
  <si>
    <t>Součet</t>
  </si>
  <si>
    <t>3</t>
  </si>
  <si>
    <t>182151111</t>
  </si>
  <si>
    <t>Svahování v zářezech v hornině třídy těžitelnosti I skupiny 1 až 3 strojně</t>
  </si>
  <si>
    <t>1629105531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</si>
  <si>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</si>
  <si>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https://podminky.urs.cz/item/CS_URS_2026_01/182151111</t>
  </si>
  <si>
    <t>N00</t>
  </si>
  <si>
    <t>Nepojmenované práce</t>
  </si>
  <si>
    <t>5</t>
  </si>
  <si>
    <t>111103213</t>
  </si>
  <si>
    <t>Kosení ve vegetačním období divokého porostu hustého</t>
  </si>
  <si>
    <t>ha</t>
  </si>
  <si>
    <t>426627703</t>
  </si>
  <si>
    <t>Kosení travin a vodních rostlin ve vegetačním období divokého porostu hustého</t>
  </si>
  <si>
    <t>https://podminky.urs.cz/item/CS_URS_2026_01/111103213</t>
  </si>
  <si>
    <t>400*9,5/10000</t>
  </si>
  <si>
    <t>6</t>
  </si>
  <si>
    <t>185803106</t>
  </si>
  <si>
    <t>Shrabání pokoseného divokého porostu s odvozem do 20 km</t>
  </si>
  <si>
    <t>1432939954</t>
  </si>
  <si>
    <t>Shrabání pokoseného porostu a organických naplavenin s odvozem do 20 km divokého porostu</t>
  </si>
  <si>
    <t>https://podminky.urs.cz/item/CS_URS_2026_01/185803106</t>
  </si>
  <si>
    <t>N01</t>
  </si>
  <si>
    <t>Nepojmenovaný díl</t>
  </si>
  <si>
    <t>7</t>
  </si>
  <si>
    <t>111203201</t>
  </si>
  <si>
    <t>Odstranění křovin a stromů s ponecháním kořenů z plochy do 1000 m2</t>
  </si>
  <si>
    <t>656945893</t>
  </si>
  <si>
    <t>Odstranění křovin a stromů s ponecháním kořenů průměru kmene do 100 mm, při jakémkoliv sklonu terénu mimo LTM, při celkové ploše do 1 000 m2</t>
  </si>
  <si>
    <t>https://podminky.urs.cz/item/CS_URS_2026_01/111203201</t>
  </si>
  <si>
    <t>Poznámka k položce:_x000D_
Celková plocha je tvořena skupinkami křovin menšími nez 40 m2.</t>
  </si>
  <si>
    <t>(1*1)+(11*2,5)+(15*2,5)+(3*3)+(20*2)+(15*3)*3</t>
  </si>
  <si>
    <t>8</t>
  </si>
  <si>
    <t>R-001</t>
  </si>
  <si>
    <t xml:space="preserve">Ekologická likvidace veškeré neupotřeb. dřev. hmoty - z křovin a stromů D kmene do 100 mm - v souladu se zákonem o odpadech č. 541/2020 Sb.v platném znění   </t>
  </si>
  <si>
    <t>SPÚ, OVHS</t>
  </si>
  <si>
    <t>512</t>
  </si>
  <si>
    <t>-834270487</t>
  </si>
  <si>
    <t>Ekologická likvidace veškeré neupotřeb. dřev. hmoty - z křovin a stromů D kmene do 100 mm - v souladu se zákonem o odpadech č. 541/2020 Sb.v platném znění</t>
  </si>
  <si>
    <t>Poznámka k položce:_x000D_
Likvidace dřevní hmoty se použije v případě když nelze pálit (např. štěpkováním, drcením, pálením na místě k tomu určeném a pod)</t>
  </si>
  <si>
    <t>250</t>
  </si>
  <si>
    <t>9</t>
  </si>
  <si>
    <t>R-027</t>
  </si>
  <si>
    <t>Odstranění napadaných stromů, větví stromů a keřů do D 200 mm v profilu HOZ, včetně ekologické likvidace v souladu se zákonem o odpadech č.  541/2020 Sb. v platném znění</t>
  </si>
  <si>
    <t>-1434496295</t>
  </si>
  <si>
    <t>Odstranění napadaných stromů, větví stromů a keřů do D 200 mm v profilu HOZ, včetně ekologické likvidace v souladu se zákonem o odpadech č. 541/2020 Sb. v platném znění</t>
  </si>
  <si>
    <t>Poznámka k položce:_x000D_
položka zahrnuje vytažení stromu Ø do 200 mm a keřů na vrchní hranu HOZ, kmen, větve stromu a keře budou zlikvidovány (např. štěpkováním, drcením, pálením na místě k tomu určeném a pod)</t>
  </si>
  <si>
    <t>160*2</t>
  </si>
  <si>
    <t>10</t>
  </si>
  <si>
    <t>R-028</t>
  </si>
  <si>
    <t>Odstranění napadaných stromů, větví stromů a keřů nad D 200 mm v profilu HOZ, včetně ekologické likvidace v souladu se zákonem o odpadech č.541/2020 Sb. v platném znění</t>
  </si>
  <si>
    <t>-1271003131</t>
  </si>
  <si>
    <t>Poznámka k položce:_x000D_
oložka zahrnuje vytažení stromu Ø nad 200 mm a keřů na vrchní hranu HOZ, kmen, větve stromu a keře budou zlikvidovány (např. štěpkováním, drcením, pálením na místě k tomu určeném a pod)</t>
  </si>
  <si>
    <t>100*2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</si>
  <si>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</si>
  <si>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</si>
  <si>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-228788601</t>
  </si>
  <si>
    <t>Vysbírání směsného a komunálního odpadu z profilu HOZ a z rozprostřeného sedimentu vč. odvozu a ekologické likvidace v souladu se zákonem o odpadech č. 541/2020 Sb., v platném znění</t>
  </si>
  <si>
    <t>Poznámka k položce:_x000D_
položka zahrnuje náklady na vysbírání odpadu ručně, s naložením na dopravní prostředek, odvozem a ekologickou likvidací v souladu se zákonem o odpadech č. 541/2020 Sb., v platném znění</t>
  </si>
  <si>
    <t>280*9,5</t>
  </si>
  <si>
    <t>SO 2 - HMZ KRNOV</t>
  </si>
  <si>
    <t>Krnov</t>
  </si>
  <si>
    <t>16</t>
  </si>
  <si>
    <t>2099524679</t>
  </si>
  <si>
    <t>Poznámka k položce:_x000D_
Počítáno s ponecháním na místě 50 m3 na sanaci a úpravu břehových hran a odvozem 150 m3 na dohodnutou ostatní plochu.</t>
  </si>
  <si>
    <t>(1,2+2,3)*0,35/2*205</t>
  </si>
  <si>
    <t>(0,5+1,4)*0,45/2*175</t>
  </si>
  <si>
    <t>162551108</t>
  </si>
  <si>
    <t>Vodorovné přemístění přes 2 500 do 3000 m výkopku/sypaniny z horniny třídy těžitelnosti I skupiny 1 až 3</t>
  </si>
  <si>
    <t>-280828869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</si>
  <si>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</si>
  <si>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https://podminky.urs.cz/item/CS_URS_2026_01/162551108</t>
  </si>
  <si>
    <t>-492493990</t>
  </si>
  <si>
    <t>Poznámka k položce:_x000D_
205*2 a 175*2 je myšleno úprava pláně na břehové hraně ze strany prováděné údržby._x000D_
150*10 je myšleno rozhrnutí převáženého výkopku na výšku 10 cm.</t>
  </si>
  <si>
    <t>205*2</t>
  </si>
  <si>
    <t>175*2</t>
  </si>
  <si>
    <t>925907755</t>
  </si>
  <si>
    <t>205*3</t>
  </si>
  <si>
    <t>-14277263</t>
  </si>
  <si>
    <t>205*16/10000</t>
  </si>
  <si>
    <t>175*9,5/10000</t>
  </si>
  <si>
    <t>-242523469</t>
  </si>
  <si>
    <t>-1062522469</t>
  </si>
  <si>
    <t>(15*3)*3+(10*2)+(5*2)*4+(8*3)+(1*1)</t>
  </si>
  <si>
    <t>223184044</t>
  </si>
  <si>
    <t>220</t>
  </si>
  <si>
    <t>R-026</t>
  </si>
  <si>
    <t>Ořezání nevhodných větví z jednoho stromu (od 100 do 500 mm), včetně ekologické likvidace v souladu se zákonem o odpadech č.  541/2020 Sb. v platném znění</t>
  </si>
  <si>
    <t>kus</t>
  </si>
  <si>
    <t>-769508218</t>
  </si>
  <si>
    <t>Ořezání nevhodných větví z jednoho stromu (od 100 do 500 mm), včetně ekologické likvidace v souladu se zákonem o odpadech č. 541/2020 Sb. v platném znění</t>
  </si>
  <si>
    <t>Poznámka k položce:_x000D_
v případě, když nemuže být strom poražen (např. větve brání mechanizaci, nebo ho nelze pokácet z důvodu ochrany přírody), likvidace větví Ø 100-500 mm z jednoho stromu</t>
  </si>
  <si>
    <t>45</t>
  </si>
  <si>
    <t>1814505458</t>
  </si>
  <si>
    <t>190*3</t>
  </si>
  <si>
    <t>13</t>
  </si>
  <si>
    <t>-325234037</t>
  </si>
  <si>
    <t>130*2</t>
  </si>
  <si>
    <t>19</t>
  </si>
  <si>
    <t>R-037</t>
  </si>
  <si>
    <t>Vytyčení inženýrské sítě, vč. Dopravy</t>
  </si>
  <si>
    <t>42912565</t>
  </si>
  <si>
    <t>Poznámka k položce:_x000D_
1. křížení internet - vedení elektrokomunikací společnosti CETIN a.s., kde bylo zjištěno křížení neprovozované sítě s kanálem HOZ „HMZ KRNOV“ v úseku 0,000 – 0,205._x000D_
_x000D_
2. Křížení plyn - Také byl zjištěn výskyt plynárenských zařízení společnosti GasNet Služby s.r.o., kde bylo zjištěno křížení sítě s kanálem HOZ „HMZ KRNOV“ v úseku 0,330 – 0,300.</t>
  </si>
  <si>
    <t>20</t>
  </si>
  <si>
    <t>1601146636</t>
  </si>
  <si>
    <t>150*9,5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</si>
</sst>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36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6_01/181951111" TargetMode="External"/><Relationship Id="rId7" Type="http://schemas.openxmlformats.org/officeDocument/2006/relationships/hyperlink" Target="https://podminky.urs.cz/item/CS_URS_2026_01/111203201" TargetMode="External"/><Relationship Id="rId2" Type="http://schemas.openxmlformats.org/officeDocument/2006/relationships/hyperlink" Target="https://podminky.urs.cz/item/CS_URS_2026_01/162451106" TargetMode="External"/><Relationship Id="rId1" Type="http://schemas.openxmlformats.org/officeDocument/2006/relationships/hyperlink" Target="https://podminky.urs.cz/item/CS_URS_2026_01/125703313" TargetMode="External"/><Relationship Id="rId6" Type="http://schemas.openxmlformats.org/officeDocument/2006/relationships/hyperlink" Target="https://podminky.urs.cz/item/CS_URS_2026_01/185803106" TargetMode="External"/><Relationship Id="rId5" Type="http://schemas.openxmlformats.org/officeDocument/2006/relationships/hyperlink" Target="https://podminky.urs.cz/item/CS_URS_2026_01/111103213" TargetMode="External"/><Relationship Id="rId4" Type="http://schemas.openxmlformats.org/officeDocument/2006/relationships/hyperlink" Target="https://podminky.urs.cz/item/CS_URS_2026_01/182151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6_01/181951111" TargetMode="External"/><Relationship Id="rId7" Type="http://schemas.openxmlformats.org/officeDocument/2006/relationships/hyperlink" Target="https://podminky.urs.cz/item/CS_URS_2026_01/111203201" TargetMode="External"/><Relationship Id="rId2" Type="http://schemas.openxmlformats.org/officeDocument/2006/relationships/hyperlink" Target="https://podminky.urs.cz/item/CS_URS_2026_01/162551108" TargetMode="External"/><Relationship Id="rId1" Type="http://schemas.openxmlformats.org/officeDocument/2006/relationships/hyperlink" Target="https://podminky.urs.cz/item/CS_URS_2026_01/125703313" TargetMode="External"/><Relationship Id="rId6" Type="http://schemas.openxmlformats.org/officeDocument/2006/relationships/hyperlink" Target="https://podminky.urs.cz/item/CS_URS_2026_01/185803106" TargetMode="External"/><Relationship Id="rId5" Type="http://schemas.openxmlformats.org/officeDocument/2006/relationships/hyperlink" Target="https://podminky.urs.cz/item/CS_URS_2026_01/111103213" TargetMode="External"/><Relationship Id="rId4" Type="http://schemas.openxmlformats.org/officeDocument/2006/relationships/hyperlink" Target="https://podminky.urs.cz/item/CS_URS_2026_01/182151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18" workbookViewId="0">
      <selection activeCell="AN14" sqref="AN14"/>
    </sheetView>
  </sheetViews>
  <sheetFormatPr defaultRowHeight="11.2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1" t="s">
        <v>14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8"/>
      <c r="BE5" s="18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2" t="s">
        <v>17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8"/>
      <c r="BE6" s="189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189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29</v>
      </c>
      <c r="AR8" s="18"/>
      <c r="BE8" s="189"/>
      <c r="BS8" s="15" t="s">
        <v>6</v>
      </c>
    </row>
    <row r="9" spans="1:74" ht="14.45" customHeight="1">
      <c r="B9" s="18"/>
      <c r="AR9" s="18"/>
      <c r="BE9" s="18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19</v>
      </c>
      <c r="AR10" s="18"/>
      <c r="BE10" s="189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19</v>
      </c>
      <c r="AR11" s="18"/>
      <c r="BE11" s="189"/>
      <c r="BS11" s="15" t="s">
        <v>6</v>
      </c>
    </row>
    <row r="12" spans="1:74" ht="6.95" customHeight="1">
      <c r="B12" s="18"/>
      <c r="AR12" s="18"/>
      <c r="BE12" s="189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89"/>
      <c r="BS13" s="15" t="s">
        <v>6</v>
      </c>
    </row>
    <row r="14" spans="1:74" ht="12.75">
      <c r="B14" s="18"/>
      <c r="E14" s="193" t="s">
        <v>29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5" t="s">
        <v>27</v>
      </c>
      <c r="AN14" s="27" t="s">
        <v>29</v>
      </c>
      <c r="AR14" s="18"/>
      <c r="BE14" s="189"/>
      <c r="BS14" s="15" t="s">
        <v>6</v>
      </c>
    </row>
    <row r="15" spans="1:74" ht="6.95" customHeight="1">
      <c r="B15" s="18"/>
      <c r="AR15" s="18"/>
      <c r="BE15" s="189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19</v>
      </c>
      <c r="AR16" s="18"/>
      <c r="BE16" s="189"/>
      <c r="BS16" s="15" t="s">
        <v>4</v>
      </c>
    </row>
    <row r="17" spans="2:71" ht="18.399999999999999" customHeight="1">
      <c r="B17" s="18"/>
      <c r="E17" s="23" t="s">
        <v>26</v>
      </c>
      <c r="AK17" s="25" t="s">
        <v>27</v>
      </c>
      <c r="AN17" s="23" t="s">
        <v>19</v>
      </c>
      <c r="AR17" s="18"/>
      <c r="BE17" s="189"/>
      <c r="BS17" s="15" t="s">
        <v>31</v>
      </c>
    </row>
    <row r="18" spans="2:71" ht="6.95" customHeight="1">
      <c r="B18" s="18"/>
      <c r="AR18" s="18"/>
      <c r="BE18" s="189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19</v>
      </c>
      <c r="AR19" s="18"/>
      <c r="BE19" s="189"/>
      <c r="BS19" s="15" t="s">
        <v>6</v>
      </c>
    </row>
    <row r="20" spans="2:71" ht="18.399999999999999" customHeight="1">
      <c r="B20" s="18"/>
      <c r="E20" s="23" t="s">
        <v>26</v>
      </c>
      <c r="AK20" s="25" t="s">
        <v>27</v>
      </c>
      <c r="AN20" s="23" t="s">
        <v>19</v>
      </c>
      <c r="AR20" s="18"/>
      <c r="BE20" s="189"/>
      <c r="BS20" s="15" t="s">
        <v>31</v>
      </c>
    </row>
    <row r="21" spans="2:71" ht="6.95" customHeight="1">
      <c r="B21" s="18"/>
      <c r="AR21" s="18"/>
      <c r="BE21" s="189"/>
    </row>
    <row r="22" spans="2:71" ht="12" customHeight="1">
      <c r="B22" s="18"/>
      <c r="D22" s="25" t="s">
        <v>33</v>
      </c>
      <c r="AR22" s="18"/>
      <c r="BE22" s="189"/>
    </row>
    <row r="23" spans="2:71" ht="48" customHeight="1">
      <c r="B23" s="18"/>
      <c r="E23" s="195" t="s">
        <v>34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8"/>
      <c r="BE23" s="189"/>
    </row>
    <row r="24" spans="2:71" ht="6.95" customHeight="1">
      <c r="B24" s="18"/>
      <c r="AR24" s="18"/>
      <c r="BE24" s="18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9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ROUND(AG54,2)</f>
        <v>0</v>
      </c>
      <c r="AL26" s="197"/>
      <c r="AM26" s="197"/>
      <c r="AN26" s="197"/>
      <c r="AO26" s="197"/>
      <c r="AR26" s="30"/>
      <c r="BE26" s="189"/>
    </row>
    <row r="27" spans="2:71" s="1" customFormat="1" ht="6.95" customHeight="1">
      <c r="B27" s="30"/>
      <c r="AR27" s="30"/>
      <c r="BE27" s="189"/>
    </row>
    <row r="28" spans="2:71" s="1" customFormat="1" ht="12.75">
      <c r="B28" s="30"/>
      <c r="L28" s="198" t="s">
        <v>36</v>
      </c>
      <c r="M28" s="198"/>
      <c r="N28" s="198"/>
      <c r="O28" s="198"/>
      <c r="P28" s="198"/>
      <c r="W28" s="198" t="s">
        <v>37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38</v>
      </c>
      <c r="AL28" s="198"/>
      <c r="AM28" s="198"/>
      <c r="AN28" s="198"/>
      <c r="AO28" s="198"/>
      <c r="AR28" s="30"/>
      <c r="BE28" s="189"/>
    </row>
    <row r="29" spans="2:71" s="2" customFormat="1" ht="14.45" customHeight="1">
      <c r="B29" s="34"/>
      <c r="D29" s="25" t="s">
        <v>39</v>
      </c>
      <c r="F29" s="25" t="s">
        <v>40</v>
      </c>
      <c r="L29" s="183">
        <v>0.21</v>
      </c>
      <c r="M29" s="182"/>
      <c r="N29" s="182"/>
      <c r="O29" s="182"/>
      <c r="P29" s="182"/>
      <c r="W29" s="181">
        <f>ROUND(AZ54,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ROUND(AV54, 2)</f>
        <v>0</v>
      </c>
      <c r="AL29" s="182"/>
      <c r="AM29" s="182"/>
      <c r="AN29" s="182"/>
      <c r="AO29" s="182"/>
      <c r="AR29" s="34"/>
      <c r="BE29" s="190"/>
    </row>
    <row r="30" spans="2:71" s="2" customFormat="1" ht="14.45" customHeight="1">
      <c r="B30" s="34"/>
      <c r="F30" s="25" t="s">
        <v>41</v>
      </c>
      <c r="L30" s="183">
        <v>0.12</v>
      </c>
      <c r="M30" s="182"/>
      <c r="N30" s="182"/>
      <c r="O30" s="182"/>
      <c r="P30" s="182"/>
      <c r="W30" s="181">
        <f>ROUND(BA54,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ROUND(AW54, 2)</f>
        <v>0</v>
      </c>
      <c r="AL30" s="182"/>
      <c r="AM30" s="182"/>
      <c r="AN30" s="182"/>
      <c r="AO30" s="182"/>
      <c r="AR30" s="34"/>
      <c r="BE30" s="190"/>
    </row>
    <row r="31" spans="2:71" s="2" customFormat="1" ht="14.45" hidden="1" customHeight="1">
      <c r="B31" s="34"/>
      <c r="F31" s="25" t="s">
        <v>42</v>
      </c>
      <c r="L31" s="183">
        <v>0.21</v>
      </c>
      <c r="M31" s="182"/>
      <c r="N31" s="182"/>
      <c r="O31" s="182"/>
      <c r="P31" s="182"/>
      <c r="W31" s="181">
        <f>ROUND(BB54,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4"/>
      <c r="BE31" s="190"/>
    </row>
    <row r="32" spans="2:71" s="2" customFormat="1" ht="14.45" hidden="1" customHeight="1">
      <c r="B32" s="34"/>
      <c r="F32" s="25" t="s">
        <v>43</v>
      </c>
      <c r="L32" s="183">
        <v>0.12</v>
      </c>
      <c r="M32" s="182"/>
      <c r="N32" s="182"/>
      <c r="O32" s="182"/>
      <c r="P32" s="182"/>
      <c r="W32" s="181">
        <f>ROUND(BC54,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4"/>
      <c r="BE32" s="190"/>
    </row>
    <row r="33" spans="2:44" s="2" customFormat="1" ht="14.45" hidden="1" customHeight="1">
      <c r="B33" s="34"/>
      <c r="F33" s="25" t="s">
        <v>44</v>
      </c>
      <c r="L33" s="183">
        <v>0</v>
      </c>
      <c r="M33" s="182"/>
      <c r="N33" s="182"/>
      <c r="O33" s="182"/>
      <c r="P33" s="182"/>
      <c r="W33" s="181">
        <f>ROUND(BD54,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84" t="s">
        <v>47</v>
      </c>
      <c r="Y35" s="185"/>
      <c r="Z35" s="185"/>
      <c r="AA35" s="185"/>
      <c r="AB35" s="185"/>
      <c r="AC35" s="37"/>
      <c r="AD35" s="37"/>
      <c r="AE35" s="37"/>
      <c r="AF35" s="37"/>
      <c r="AG35" s="37"/>
      <c r="AH35" s="37"/>
      <c r="AI35" s="37"/>
      <c r="AJ35" s="37"/>
      <c r="AK35" s="186">
        <f>SUM(AK26:AK33)</f>
        <v>0</v>
      </c>
      <c r="AL35" s="185"/>
      <c r="AM35" s="185"/>
      <c r="AN35" s="185"/>
      <c r="AO35" s="187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48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02/2026</v>
      </c>
      <c r="AR44" s="43"/>
    </row>
    <row r="45" spans="2:44" s="4" customFormat="1" ht="36.950000000000003" customHeight="1">
      <c r="B45" s="44"/>
      <c r="C45" s="45" t="s">
        <v>16</v>
      </c>
      <c r="L45" s="172" t="str">
        <f>K6</f>
        <v>Údržba HOZ Krnovsko - PŠ</v>
      </c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Krnovsko</v>
      </c>
      <c r="AI47" s="25" t="s">
        <v>23</v>
      </c>
      <c r="AM47" s="174" t="str">
        <f>IF(AN8= "","",AN8)</f>
        <v>Vyplň údaj</v>
      </c>
      <c r="AN47" s="174"/>
      <c r="AR47" s="30"/>
    </row>
    <row r="48" spans="2:44" s="1" customFormat="1" ht="6.95" customHeight="1">
      <c r="B48" s="30"/>
      <c r="AR48" s="30"/>
    </row>
    <row r="49" spans="1:91" s="1" customFormat="1" ht="15.6" customHeight="1">
      <c r="B49" s="30"/>
      <c r="C49" s="25" t="s">
        <v>24</v>
      </c>
      <c r="L49" s="3" t="str">
        <f>IF(E11= "","",E11)</f>
        <v xml:space="preserve"> </v>
      </c>
      <c r="AI49" s="25" t="s">
        <v>30</v>
      </c>
      <c r="AM49" s="175" t="str">
        <f>IF(E17="","",E17)</f>
        <v xml:space="preserve"> </v>
      </c>
      <c r="AN49" s="176"/>
      <c r="AO49" s="176"/>
      <c r="AP49" s="176"/>
      <c r="AR49" s="30"/>
      <c r="AS49" s="177" t="s">
        <v>49</v>
      </c>
      <c r="AT49" s="178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6" customHeight="1">
      <c r="B50" s="30"/>
      <c r="C50" s="25" t="s">
        <v>28</v>
      </c>
      <c r="L50" s="3" t="str">
        <f>IF(E14= "Vyplň údaj","",E14)</f>
        <v/>
      </c>
      <c r="AI50" s="25" t="s">
        <v>32</v>
      </c>
      <c r="AM50" s="175" t="str">
        <f>IF(E20="","",E20)</f>
        <v xml:space="preserve"> </v>
      </c>
      <c r="AN50" s="176"/>
      <c r="AO50" s="176"/>
      <c r="AP50" s="176"/>
      <c r="AR50" s="30"/>
      <c r="AS50" s="179"/>
      <c r="AT50" s="180"/>
      <c r="BD50" s="51"/>
    </row>
    <row r="51" spans="1:91" s="1" customFormat="1" ht="10.9" customHeight="1">
      <c r="B51" s="30"/>
      <c r="AR51" s="30"/>
      <c r="AS51" s="179"/>
      <c r="AT51" s="180"/>
      <c r="BD51" s="51"/>
    </row>
    <row r="52" spans="1:91" s="1" customFormat="1" ht="29.25" customHeight="1">
      <c r="B52" s="30"/>
      <c r="C52" s="168" t="s">
        <v>50</v>
      </c>
      <c r="D52" s="169"/>
      <c r="E52" s="169"/>
      <c r="F52" s="169"/>
      <c r="G52" s="169"/>
      <c r="H52" s="52"/>
      <c r="I52" s="170" t="s">
        <v>51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71" t="s">
        <v>52</v>
      </c>
      <c r="AH52" s="169"/>
      <c r="AI52" s="169"/>
      <c r="AJ52" s="169"/>
      <c r="AK52" s="169"/>
      <c r="AL52" s="169"/>
      <c r="AM52" s="169"/>
      <c r="AN52" s="170" t="s">
        <v>53</v>
      </c>
      <c r="AO52" s="169"/>
      <c r="AP52" s="169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166">
        <f>ROUND(SUM(AG55:AG56),2)</f>
        <v>0</v>
      </c>
      <c r="AH54" s="166"/>
      <c r="AI54" s="166"/>
      <c r="AJ54" s="166"/>
      <c r="AK54" s="166"/>
      <c r="AL54" s="166"/>
      <c r="AM54" s="166"/>
      <c r="AN54" s="167">
        <f>SUM(AG54,AT54)</f>
        <v>0</v>
      </c>
      <c r="AO54" s="167"/>
      <c r="AP54" s="167"/>
      <c r="AQ54" s="62" t="s">
        <v>19</v>
      </c>
      <c r="AR54" s="58"/>
      <c r="AS54" s="63">
        <f>ROUND(SUM(AS55:AS56),2)</f>
        <v>0</v>
      </c>
      <c r="AT54" s="64">
        <f>ROUND(SUM(AV54:AW54),2)</f>
        <v>0</v>
      </c>
      <c r="AU54" s="65">
        <f>ROUND(SUM(AU55:AU56),5)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ROUND(SUM(AZ55:AZ56),2)</f>
        <v>0</v>
      </c>
      <c r="BA54" s="64">
        <f>ROUND(SUM(BA55:BA56),2)</f>
        <v>0</v>
      </c>
      <c r="BB54" s="64">
        <f>ROUND(SUM(BB55:BB56),2)</f>
        <v>0</v>
      </c>
      <c r="BC54" s="64">
        <f>ROUND(SUM(BC55:BC56),2)</f>
        <v>0</v>
      </c>
      <c r="BD54" s="66">
        <f>ROUND(SUM(BD55:BD56),2)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1" s="6" customFormat="1" ht="14.45" customHeight="1">
      <c r="A55" s="69" t="s">
        <v>73</v>
      </c>
      <c r="B55" s="70"/>
      <c r="C55" s="71"/>
      <c r="D55" s="165" t="s">
        <v>74</v>
      </c>
      <c r="E55" s="165"/>
      <c r="F55" s="165"/>
      <c r="G55" s="165"/>
      <c r="H55" s="165"/>
      <c r="I55" s="72"/>
      <c r="J55" s="165" t="s">
        <v>75</v>
      </c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3">
        <f>'SO 1 - HMZ BRANTICE'!J30</f>
        <v>0</v>
      </c>
      <c r="AH55" s="164"/>
      <c r="AI55" s="164"/>
      <c r="AJ55" s="164"/>
      <c r="AK55" s="164"/>
      <c r="AL55" s="164"/>
      <c r="AM55" s="164"/>
      <c r="AN55" s="163">
        <f>SUM(AG55,AT55)</f>
        <v>0</v>
      </c>
      <c r="AO55" s="164"/>
      <c r="AP55" s="164"/>
      <c r="AQ55" s="73" t="s">
        <v>76</v>
      </c>
      <c r="AR55" s="70"/>
      <c r="AS55" s="74">
        <v>0</v>
      </c>
      <c r="AT55" s="75">
        <f>ROUND(SUM(AV55:AW55),2)</f>
        <v>0</v>
      </c>
      <c r="AU55" s="76">
        <f>'SO 1 - HMZ BRANTICE'!P83</f>
        <v>0</v>
      </c>
      <c r="AV55" s="75">
        <f>'SO 1 - HMZ BRANTICE'!J33</f>
        <v>0</v>
      </c>
      <c r="AW55" s="75">
        <f>'SO 1 - HMZ BRANTICE'!J34</f>
        <v>0</v>
      </c>
      <c r="AX55" s="75">
        <f>'SO 1 - HMZ BRANTICE'!J35</f>
        <v>0</v>
      </c>
      <c r="AY55" s="75">
        <f>'SO 1 - HMZ BRANTICE'!J36</f>
        <v>0</v>
      </c>
      <c r="AZ55" s="75">
        <f>'SO 1 - HMZ BRANTICE'!F33</f>
        <v>0</v>
      </c>
      <c r="BA55" s="75">
        <f>'SO 1 - HMZ BRANTICE'!F34</f>
        <v>0</v>
      </c>
      <c r="BB55" s="75">
        <f>'SO 1 - HMZ BRANTICE'!F35</f>
        <v>0</v>
      </c>
      <c r="BC55" s="75">
        <f>'SO 1 - HMZ BRANTICE'!F36</f>
        <v>0</v>
      </c>
      <c r="BD55" s="77">
        <f>'SO 1 - HMZ BRANTICE'!F37</f>
        <v>0</v>
      </c>
      <c r="BT55" s="78" t="s">
        <v>77</v>
      </c>
      <c r="BV55" s="78" t="s">
        <v>71</v>
      </c>
      <c r="BW55" s="78" t="s">
        <v>78</v>
      </c>
      <c r="BX55" s="78" t="s">
        <v>5</v>
      </c>
      <c r="CL55" s="78" t="s">
        <v>19</v>
      </c>
      <c r="CM55" s="78" t="s">
        <v>79</v>
      </c>
    </row>
    <row r="56" spans="1:91" s="6" customFormat="1" ht="14.45" customHeight="1">
      <c r="A56" s="69" t="s">
        <v>73</v>
      </c>
      <c r="B56" s="70"/>
      <c r="C56" s="71"/>
      <c r="D56" s="165" t="s">
        <v>80</v>
      </c>
      <c r="E56" s="165"/>
      <c r="F56" s="165"/>
      <c r="G56" s="165"/>
      <c r="H56" s="165"/>
      <c r="I56" s="72"/>
      <c r="J56" s="165" t="s">
        <v>81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3">
        <f>'SO 2 - HMZ KRNOV'!J30</f>
        <v>0</v>
      </c>
      <c r="AH56" s="164"/>
      <c r="AI56" s="164"/>
      <c r="AJ56" s="164"/>
      <c r="AK56" s="164"/>
      <c r="AL56" s="164"/>
      <c r="AM56" s="164"/>
      <c r="AN56" s="163">
        <f>SUM(AG56,AT56)</f>
        <v>0</v>
      </c>
      <c r="AO56" s="164"/>
      <c r="AP56" s="164"/>
      <c r="AQ56" s="73" t="s">
        <v>76</v>
      </c>
      <c r="AR56" s="70"/>
      <c r="AS56" s="79">
        <v>0</v>
      </c>
      <c r="AT56" s="80">
        <f>ROUND(SUM(AV56:AW56),2)</f>
        <v>0</v>
      </c>
      <c r="AU56" s="81">
        <f>'SO 2 - HMZ KRNOV'!P83</f>
        <v>0</v>
      </c>
      <c r="AV56" s="80">
        <f>'SO 2 - HMZ KRNOV'!J33</f>
        <v>0</v>
      </c>
      <c r="AW56" s="80">
        <f>'SO 2 - HMZ KRNOV'!J34</f>
        <v>0</v>
      </c>
      <c r="AX56" s="80">
        <f>'SO 2 - HMZ KRNOV'!J35</f>
        <v>0</v>
      </c>
      <c r="AY56" s="80">
        <f>'SO 2 - HMZ KRNOV'!J36</f>
        <v>0</v>
      </c>
      <c r="AZ56" s="80">
        <f>'SO 2 - HMZ KRNOV'!F33</f>
        <v>0</v>
      </c>
      <c r="BA56" s="80">
        <f>'SO 2 - HMZ KRNOV'!F34</f>
        <v>0</v>
      </c>
      <c r="BB56" s="80">
        <f>'SO 2 - HMZ KRNOV'!F35</f>
        <v>0</v>
      </c>
      <c r="BC56" s="80">
        <f>'SO 2 - HMZ KRNOV'!F36</f>
        <v>0</v>
      </c>
      <c r="BD56" s="82">
        <f>'SO 2 - HMZ KRNOV'!F37</f>
        <v>0</v>
      </c>
      <c r="BT56" s="78" t="s">
        <v>77</v>
      </c>
      <c r="BV56" s="78" t="s">
        <v>71</v>
      </c>
      <c r="BW56" s="78" t="s">
        <v>82</v>
      </c>
      <c r="BX56" s="78" t="s">
        <v>5</v>
      </c>
      <c r="CL56" s="78" t="s">
        <v>19</v>
      </c>
      <c r="CM56" s="78" t="s">
        <v>79</v>
      </c>
    </row>
    <row r="57" spans="1:91" s="1" customFormat="1" ht="30" customHeight="1">
      <c r="B57" s="30"/>
      <c r="AR57" s="30"/>
    </row>
    <row r="58" spans="1:91" s="1" customFormat="1" ht="6.95" customHeight="1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30"/>
    </row>
  </sheetData>
  <sheetProtection algorithmName="SHA-512" hashValue="WCRV0FKQYkEcPYOeboxzGFXXQNMue7/CbM6ZyIVnUdyxcO8Wc8ba27la0XpAbOYyaQcQ5Oj0YV6stfdLocUYsA==" saltValue="Ivr8NtVQgA1yQkEC3FQYPkv981LNtaT5L2LMFAPoKNec+ItMJq6shGyavv9LNKThssTArKoTo/ttNfUNlfSCj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SO 1 - HMZ BRANTICE'!C2" display="/" xr:uid="{00000000-0004-0000-0000-000000000000}"/>
    <hyperlink ref="A56" location="'SO 2 - HMZ KRNOV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1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5" t="s">
        <v>78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83</v>
      </c>
      <c r="L4" s="18"/>
      <c r="M4" s="8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4.45" customHeight="1">
      <c r="B7" s="18"/>
      <c r="E7" s="200" t="str">
        <f>'Rekapitulace stavby'!K6</f>
        <v>Údržba HOZ Krnovsko - PŠ</v>
      </c>
      <c r="F7" s="201"/>
      <c r="G7" s="201"/>
      <c r="H7" s="201"/>
      <c r="L7" s="18"/>
    </row>
    <row r="8" spans="2:46" s="1" customFormat="1" ht="12" customHeight="1">
      <c r="B8" s="30"/>
      <c r="D8" s="25" t="s">
        <v>84</v>
      </c>
      <c r="L8" s="30"/>
    </row>
    <row r="9" spans="2:46" s="1" customFormat="1" ht="15.6" customHeight="1">
      <c r="B9" s="30"/>
      <c r="E9" s="172" t="s">
        <v>85</v>
      </c>
      <c r="F9" s="199"/>
      <c r="G9" s="199"/>
      <c r="H9" s="19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86</v>
      </c>
      <c r="I12" s="25" t="s">
        <v>23</v>
      </c>
      <c r="J12" s="47" t="str">
        <f>'Rekapitulace stavby'!AN8</f>
        <v>Vyplň údaj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19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02" t="str">
        <f>'Rekapitulace stavby'!E14</f>
        <v>Vyplň údaj</v>
      </c>
      <c r="F18" s="191"/>
      <c r="G18" s="191"/>
      <c r="H18" s="19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19</v>
      </c>
      <c r="L20" s="30"/>
    </row>
    <row r="21" spans="2:12" s="1" customFormat="1" ht="18" customHeight="1">
      <c r="B21" s="30"/>
      <c r="E21" s="23" t="s">
        <v>26</v>
      </c>
      <c r="I21" s="25" t="s">
        <v>27</v>
      </c>
      <c r="J21" s="23" t="s">
        <v>19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19</v>
      </c>
      <c r="L23" s="30"/>
    </row>
    <row r="24" spans="2:12" s="1" customFormat="1" ht="18" customHeight="1">
      <c r="B24" s="30"/>
      <c r="E24" s="23" t="s">
        <v>26</v>
      </c>
      <c r="I24" s="25" t="s">
        <v>27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4.45" customHeight="1">
      <c r="B27" s="84"/>
      <c r="E27" s="195" t="s">
        <v>19</v>
      </c>
      <c r="F27" s="195"/>
      <c r="G27" s="195"/>
      <c r="H27" s="195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35</v>
      </c>
      <c r="J30" s="61">
        <f>ROUND(J83,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0" t="s">
        <v>39</v>
      </c>
      <c r="E33" s="25" t="s">
        <v>40</v>
      </c>
      <c r="F33" s="86">
        <f>ROUND((SUM(BE83:BE140)),  2)</f>
        <v>0</v>
      </c>
      <c r="I33" s="87">
        <v>0.21</v>
      </c>
      <c r="J33" s="86">
        <f>ROUND(((SUM(BE83:BE140))*I33),  2)</f>
        <v>0</v>
      </c>
      <c r="L33" s="30"/>
    </row>
    <row r="34" spans="2:12" s="1" customFormat="1" ht="14.45" customHeight="1">
      <c r="B34" s="30"/>
      <c r="E34" s="25" t="s">
        <v>41</v>
      </c>
      <c r="F34" s="86">
        <f>ROUND((SUM(BF83:BF140)),  2)</f>
        <v>0</v>
      </c>
      <c r="I34" s="87">
        <v>0.12</v>
      </c>
      <c r="J34" s="86">
        <f>ROUND(((SUM(BF83:BF140))*I34),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6">
        <f>ROUND((SUM(BG83:BG140)),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6">
        <f>ROUND((SUM(BH83:BH140)),  2)</f>
        <v>0</v>
      </c>
      <c r="I36" s="87">
        <v>0.12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6">
        <f>ROUND((SUM(BI83:BI140)),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45</v>
      </c>
      <c r="E39" s="52"/>
      <c r="F39" s="52"/>
      <c r="G39" s="90" t="s">
        <v>46</v>
      </c>
      <c r="H39" s="91" t="s">
        <v>47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87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4.45" customHeight="1">
      <c r="B48" s="30"/>
      <c r="E48" s="200" t="str">
        <f>E7</f>
        <v>Údržba HOZ Krnovsko - PŠ</v>
      </c>
      <c r="F48" s="201"/>
      <c r="G48" s="201"/>
      <c r="H48" s="201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5.6" customHeight="1">
      <c r="B50" s="30"/>
      <c r="E50" s="172" t="str">
        <f>E9</f>
        <v>SO 1 - HMZ BRANTICE</v>
      </c>
      <c r="F50" s="199"/>
      <c r="G50" s="199"/>
      <c r="H50" s="199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Brantice</v>
      </c>
      <c r="I52" s="25" t="s">
        <v>23</v>
      </c>
      <c r="J52" s="47" t="str">
        <f>IF(J12="","",J12)</f>
        <v>Vyplň údaj</v>
      </c>
      <c r="L52" s="30"/>
    </row>
    <row r="53" spans="2:47" s="1" customFormat="1" ht="6.95" customHeight="1">
      <c r="B53" s="30"/>
      <c r="L53" s="30"/>
    </row>
    <row r="54" spans="2:47" s="1" customFormat="1" ht="15.6" customHeight="1">
      <c r="B54" s="30"/>
      <c r="C54" s="25" t="s">
        <v>24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6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88</v>
      </c>
      <c r="D57" s="88"/>
      <c r="E57" s="88"/>
      <c r="F57" s="88"/>
      <c r="G57" s="88"/>
      <c r="H57" s="88"/>
      <c r="I57" s="88"/>
      <c r="J57" s="95" t="s">
        <v>89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67</v>
      </c>
      <c r="J59" s="61">
        <f>J83</f>
        <v>0</v>
      </c>
      <c r="L59" s="30"/>
      <c r="AU59" s="15" t="s">
        <v>90</v>
      </c>
    </row>
    <row r="60" spans="2:47" s="8" customFormat="1" ht="24.95" customHeight="1">
      <c r="B60" s="97"/>
      <c r="D60" s="98" t="s">
        <v>91</v>
      </c>
      <c r="E60" s="99"/>
      <c r="F60" s="99"/>
      <c r="G60" s="99"/>
      <c r="H60" s="99"/>
      <c r="I60" s="99"/>
      <c r="J60" s="100">
        <f>J84</f>
        <v>0</v>
      </c>
      <c r="L60" s="97"/>
    </row>
    <row r="61" spans="2:47" s="9" customFormat="1" ht="19.899999999999999" customHeight="1">
      <c r="B61" s="101"/>
      <c r="D61" s="102" t="s">
        <v>92</v>
      </c>
      <c r="E61" s="103"/>
      <c r="F61" s="103"/>
      <c r="G61" s="103"/>
      <c r="H61" s="103"/>
      <c r="I61" s="103"/>
      <c r="J61" s="104">
        <f>J85</f>
        <v>0</v>
      </c>
      <c r="L61" s="101"/>
    </row>
    <row r="62" spans="2:47" s="8" customFormat="1" ht="24.95" customHeight="1">
      <c r="B62" s="97"/>
      <c r="D62" s="98" t="s">
        <v>93</v>
      </c>
      <c r="E62" s="99"/>
      <c r="F62" s="99"/>
      <c r="G62" s="99"/>
      <c r="H62" s="99"/>
      <c r="I62" s="99"/>
      <c r="J62" s="100">
        <f>J108</f>
        <v>0</v>
      </c>
      <c r="L62" s="97"/>
    </row>
    <row r="63" spans="2:47" s="9" customFormat="1" ht="19.899999999999999" customHeight="1">
      <c r="B63" s="101"/>
      <c r="D63" s="102" t="s">
        <v>94</v>
      </c>
      <c r="E63" s="103"/>
      <c r="F63" s="103"/>
      <c r="G63" s="103"/>
      <c r="H63" s="103"/>
      <c r="I63" s="103"/>
      <c r="J63" s="104">
        <f>J117</f>
        <v>0</v>
      </c>
      <c r="L63" s="101"/>
    </row>
    <row r="64" spans="2:47" s="1" customFormat="1" ht="21.75" customHeight="1">
      <c r="B64" s="30"/>
      <c r="L64" s="30"/>
    </row>
    <row r="65" spans="2:12" s="1" customFormat="1" ht="6.95" customHeight="1"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30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0"/>
    </row>
    <row r="70" spans="2:12" s="1" customFormat="1" ht="24.95" customHeight="1">
      <c r="B70" s="30"/>
      <c r="C70" s="19" t="s">
        <v>95</v>
      </c>
      <c r="L70" s="30"/>
    </row>
    <row r="71" spans="2:12" s="1" customFormat="1" ht="6.95" customHeight="1">
      <c r="B71" s="30"/>
      <c r="L71" s="30"/>
    </row>
    <row r="72" spans="2:12" s="1" customFormat="1" ht="12" customHeight="1">
      <c r="B72" s="30"/>
      <c r="C72" s="25" t="s">
        <v>16</v>
      </c>
      <c r="L72" s="30"/>
    </row>
    <row r="73" spans="2:12" s="1" customFormat="1" ht="14.45" customHeight="1">
      <c r="B73" s="30"/>
      <c r="E73" s="200" t="str">
        <f>E7</f>
        <v>Údržba HOZ Krnovsko - PŠ</v>
      </c>
      <c r="F73" s="201"/>
      <c r="G73" s="201"/>
      <c r="H73" s="201"/>
      <c r="L73" s="30"/>
    </row>
    <row r="74" spans="2:12" s="1" customFormat="1" ht="12" customHeight="1">
      <c r="B74" s="30"/>
      <c r="C74" s="25" t="s">
        <v>84</v>
      </c>
      <c r="L74" s="30"/>
    </row>
    <row r="75" spans="2:12" s="1" customFormat="1" ht="15.6" customHeight="1">
      <c r="B75" s="30"/>
      <c r="E75" s="172" t="str">
        <f>E9</f>
        <v>SO 1 - HMZ BRANTICE</v>
      </c>
      <c r="F75" s="199"/>
      <c r="G75" s="199"/>
      <c r="H75" s="199"/>
      <c r="L75" s="30"/>
    </row>
    <row r="76" spans="2:12" s="1" customFormat="1" ht="6.95" customHeight="1">
      <c r="B76" s="30"/>
      <c r="L76" s="30"/>
    </row>
    <row r="77" spans="2:12" s="1" customFormat="1" ht="12" customHeight="1">
      <c r="B77" s="30"/>
      <c r="C77" s="25" t="s">
        <v>21</v>
      </c>
      <c r="F77" s="23" t="str">
        <f>F12</f>
        <v>Brantice</v>
      </c>
      <c r="I77" s="25" t="s">
        <v>23</v>
      </c>
      <c r="J77" s="47" t="str">
        <f>IF(J12="","",J12)</f>
        <v>Vyplň údaj</v>
      </c>
      <c r="L77" s="30"/>
    </row>
    <row r="78" spans="2:12" s="1" customFormat="1" ht="6.95" customHeight="1">
      <c r="B78" s="30"/>
      <c r="L78" s="30"/>
    </row>
    <row r="79" spans="2:12" s="1" customFormat="1" ht="15.6" customHeight="1">
      <c r="B79" s="30"/>
      <c r="C79" s="25" t="s">
        <v>24</v>
      </c>
      <c r="F79" s="23" t="str">
        <f>E15</f>
        <v xml:space="preserve"> </v>
      </c>
      <c r="I79" s="25" t="s">
        <v>30</v>
      </c>
      <c r="J79" s="28" t="str">
        <f>E21</f>
        <v xml:space="preserve"> </v>
      </c>
      <c r="L79" s="30"/>
    </row>
    <row r="80" spans="2:12" s="1" customFormat="1" ht="15.6" customHeight="1">
      <c r="B80" s="30"/>
      <c r="C80" s="25" t="s">
        <v>28</v>
      </c>
      <c r="F80" s="23" t="str">
        <f>IF(E18="","",E18)</f>
        <v>Vyplň údaj</v>
      </c>
      <c r="I80" s="25" t="s">
        <v>32</v>
      </c>
      <c r="J80" s="28" t="str">
        <f>E24</f>
        <v xml:space="preserve"> </v>
      </c>
      <c r="L80" s="30"/>
    </row>
    <row r="81" spans="2:65" s="1" customFormat="1" ht="10.35" customHeight="1">
      <c r="B81" s="30"/>
      <c r="L81" s="30"/>
    </row>
    <row r="82" spans="2:65" s="10" customFormat="1" ht="29.25" customHeight="1">
      <c r="B82" s="105"/>
      <c r="C82" s="106" t="s">
        <v>96</v>
      </c>
      <c r="D82" s="107" t="s">
        <v>54</v>
      </c>
      <c r="E82" s="107" t="s">
        <v>50</v>
      </c>
      <c r="F82" s="107" t="s">
        <v>51</v>
      </c>
      <c r="G82" s="107" t="s">
        <v>97</v>
      </c>
      <c r="H82" s="107" t="s">
        <v>98</v>
      </c>
      <c r="I82" s="107" t="s">
        <v>99</v>
      </c>
      <c r="J82" s="107" t="s">
        <v>89</v>
      </c>
      <c r="K82" s="108" t="s">
        <v>100</v>
      </c>
      <c r="L82" s="105"/>
      <c r="M82" s="54" t="s">
        <v>19</v>
      </c>
      <c r="N82" s="55" t="s">
        <v>39</v>
      </c>
      <c r="O82" s="55" t="s">
        <v>101</v>
      </c>
      <c r="P82" s="55" t="s">
        <v>102</v>
      </c>
      <c r="Q82" s="55" t="s">
        <v>103</v>
      </c>
      <c r="R82" s="55" t="s">
        <v>104</v>
      </c>
      <c r="S82" s="55" t="s">
        <v>105</v>
      </c>
      <c r="T82" s="56" t="s">
        <v>106</v>
      </c>
    </row>
    <row r="83" spans="2:65" s="1" customFormat="1" ht="22.9" customHeight="1">
      <c r="B83" s="30"/>
      <c r="C83" s="59" t="s">
        <v>107</v>
      </c>
      <c r="J83" s="109">
        <f>BK83</f>
        <v>0</v>
      </c>
      <c r="L83" s="30"/>
      <c r="M83" s="57"/>
      <c r="N83" s="48"/>
      <c r="O83" s="48"/>
      <c r="P83" s="110">
        <f>P84+P108</f>
        <v>0</v>
      </c>
      <c r="Q83" s="48"/>
      <c r="R83" s="110">
        <f>R84+R108</f>
        <v>0</v>
      </c>
      <c r="S83" s="48"/>
      <c r="T83" s="111">
        <f>T84+T108</f>
        <v>0</v>
      </c>
      <c r="AT83" s="15" t="s">
        <v>68</v>
      </c>
      <c r="AU83" s="15" t="s">
        <v>90</v>
      </c>
      <c r="BK83" s="112">
        <f>BK84+BK108</f>
        <v>0</v>
      </c>
    </row>
    <row r="84" spans="2:65" s="11" customFormat="1" ht="25.9" customHeight="1">
      <c r="B84" s="113"/>
      <c r="D84" s="114" t="s">
        <v>68</v>
      </c>
      <c r="E84" s="115" t="s">
        <v>108</v>
      </c>
      <c r="F84" s="115" t="s">
        <v>109</v>
      </c>
      <c r="I84" s="116"/>
      <c r="J84" s="117">
        <f>BK84</f>
        <v>0</v>
      </c>
      <c r="L84" s="113"/>
      <c r="M84" s="118"/>
      <c r="P84" s="119">
        <f>P85</f>
        <v>0</v>
      </c>
      <c r="R84" s="119">
        <f>R85</f>
        <v>0</v>
      </c>
      <c r="T84" s="120">
        <f>T85</f>
        <v>0</v>
      </c>
      <c r="AR84" s="114" t="s">
        <v>77</v>
      </c>
      <c r="AT84" s="121" t="s">
        <v>68</v>
      </c>
      <c r="AU84" s="121" t="s">
        <v>69</v>
      </c>
      <c r="AY84" s="114" t="s">
        <v>110</v>
      </c>
      <c r="BK84" s="122">
        <f>BK85</f>
        <v>0</v>
      </c>
    </row>
    <row r="85" spans="2:65" s="11" customFormat="1" ht="22.9" customHeight="1">
      <c r="B85" s="113"/>
      <c r="D85" s="114" t="s">
        <v>68</v>
      </c>
      <c r="E85" s="123" t="s">
        <v>77</v>
      </c>
      <c r="F85" s="123" t="s">
        <v>111</v>
      </c>
      <c r="I85" s="116"/>
      <c r="J85" s="124">
        <f>BK85</f>
        <v>0</v>
      </c>
      <c r="L85" s="113"/>
      <c r="M85" s="118"/>
      <c r="P85" s="119">
        <f>SUM(P86:P107)</f>
        <v>0</v>
      </c>
      <c r="R85" s="119">
        <f>SUM(R86:R107)</f>
        <v>0</v>
      </c>
      <c r="T85" s="120">
        <f>SUM(T86:T107)</f>
        <v>0</v>
      </c>
      <c r="AR85" s="114" t="s">
        <v>77</v>
      </c>
      <c r="AT85" s="121" t="s">
        <v>68</v>
      </c>
      <c r="AU85" s="121" t="s">
        <v>77</v>
      </c>
      <c r="AY85" s="114" t="s">
        <v>110</v>
      </c>
      <c r="BK85" s="122">
        <f>SUM(BK86:BK107)</f>
        <v>0</v>
      </c>
    </row>
    <row r="86" spans="2:65" s="1" customFormat="1" ht="22.15" customHeight="1">
      <c r="B86" s="30"/>
      <c r="C86" s="125" t="s">
        <v>112</v>
      </c>
      <c r="D86" s="125" t="s">
        <v>113</v>
      </c>
      <c r="E86" s="126" t="s">
        <v>114</v>
      </c>
      <c r="F86" s="127" t="s">
        <v>115</v>
      </c>
      <c r="G86" s="128" t="s">
        <v>116</v>
      </c>
      <c r="H86" s="129">
        <v>171</v>
      </c>
      <c r="I86" s="130"/>
      <c r="J86" s="131">
        <f>ROUND(I86*H86,2)</f>
        <v>0</v>
      </c>
      <c r="K86" s="127" t="s">
        <v>117</v>
      </c>
      <c r="L86" s="30"/>
      <c r="M86" s="132" t="s">
        <v>19</v>
      </c>
      <c r="N86" s="133" t="s">
        <v>40</v>
      </c>
      <c r="P86" s="134">
        <f>O86*H86</f>
        <v>0</v>
      </c>
      <c r="Q86" s="134">
        <v>0</v>
      </c>
      <c r="R86" s="134">
        <f>Q86*H86</f>
        <v>0</v>
      </c>
      <c r="S86" s="134">
        <v>0</v>
      </c>
      <c r="T86" s="135">
        <f>S86*H86</f>
        <v>0</v>
      </c>
      <c r="AR86" s="136" t="s">
        <v>118</v>
      </c>
      <c r="AT86" s="136" t="s">
        <v>113</v>
      </c>
      <c r="AU86" s="136" t="s">
        <v>79</v>
      </c>
      <c r="AY86" s="15" t="s">
        <v>110</v>
      </c>
      <c r="BE86" s="137">
        <f>IF(N86="základní",J86,0)</f>
        <v>0</v>
      </c>
      <c r="BF86" s="137">
        <f>IF(N86="snížená",J86,0)</f>
        <v>0</v>
      </c>
      <c r="BG86" s="137">
        <f>IF(N86="zákl. přenesená",J86,0)</f>
        <v>0</v>
      </c>
      <c r="BH86" s="137">
        <f>IF(N86="sníž. přenesená",J86,0)</f>
        <v>0</v>
      </c>
      <c r="BI86" s="137">
        <f>IF(N86="nulová",J86,0)</f>
        <v>0</v>
      </c>
      <c r="BJ86" s="15" t="s">
        <v>77</v>
      </c>
      <c r="BK86" s="137">
        <f>ROUND(I86*H86,2)</f>
        <v>0</v>
      </c>
      <c r="BL86" s="15" t="s">
        <v>118</v>
      </c>
      <c r="BM86" s="136" t="s">
        <v>119</v>
      </c>
    </row>
    <row r="87" spans="2:65" s="1" customFormat="1" ht="29.25">
      <c r="B87" s="30"/>
      <c r="D87" s="138" t="s">
        <v>120</v>
      </c>
      <c r="F87" s="139" t="s">
        <v>121</v>
      </c>
      <c r="I87" s="140"/>
      <c r="L87" s="30"/>
      <c r="M87" s="141"/>
      <c r="T87" s="51"/>
      <c r="AT87" s="15" t="s">
        <v>120</v>
      </c>
      <c r="AU87" s="15" t="s">
        <v>79</v>
      </c>
    </row>
    <row r="88" spans="2:65" s="1" customFormat="1">
      <c r="B88" s="30"/>
      <c r="D88" s="142" t="s">
        <v>122</v>
      </c>
      <c r="F88" s="143" t="s">
        <v>123</v>
      </c>
      <c r="I88" s="140"/>
      <c r="L88" s="30"/>
      <c r="M88" s="141"/>
      <c r="T88" s="51"/>
      <c r="AT88" s="15" t="s">
        <v>122</v>
      </c>
      <c r="AU88" s="15" t="s">
        <v>79</v>
      </c>
    </row>
    <row r="89" spans="2:65" s="1" customFormat="1" ht="29.25">
      <c r="B89" s="30"/>
      <c r="D89" s="138" t="s">
        <v>124</v>
      </c>
      <c r="F89" s="144" t="s">
        <v>125</v>
      </c>
      <c r="I89" s="140"/>
      <c r="L89" s="30"/>
      <c r="M89" s="141"/>
      <c r="T89" s="51"/>
      <c r="AT89" s="15" t="s">
        <v>124</v>
      </c>
      <c r="AU89" s="15" t="s">
        <v>79</v>
      </c>
    </row>
    <row r="90" spans="2:65" s="12" customFormat="1">
      <c r="B90" s="145"/>
      <c r="D90" s="138" t="s">
        <v>126</v>
      </c>
      <c r="E90" s="146" t="s">
        <v>19</v>
      </c>
      <c r="F90" s="147" t="s">
        <v>127</v>
      </c>
      <c r="H90" s="148">
        <v>171</v>
      </c>
      <c r="I90" s="149"/>
      <c r="L90" s="145"/>
      <c r="M90" s="150"/>
      <c r="T90" s="151"/>
      <c r="AT90" s="146" t="s">
        <v>126</v>
      </c>
      <c r="AU90" s="146" t="s">
        <v>79</v>
      </c>
      <c r="AV90" s="12" t="s">
        <v>79</v>
      </c>
      <c r="AW90" s="12" t="s">
        <v>31</v>
      </c>
      <c r="AX90" s="12" t="s">
        <v>77</v>
      </c>
      <c r="AY90" s="146" t="s">
        <v>110</v>
      </c>
    </row>
    <row r="91" spans="2:65" s="1" customFormat="1" ht="34.9" customHeight="1">
      <c r="B91" s="30"/>
      <c r="C91" s="125" t="s">
        <v>128</v>
      </c>
      <c r="D91" s="125" t="s">
        <v>113</v>
      </c>
      <c r="E91" s="126" t="s">
        <v>129</v>
      </c>
      <c r="F91" s="127" t="s">
        <v>130</v>
      </c>
      <c r="G91" s="128" t="s">
        <v>116</v>
      </c>
      <c r="H91" s="129">
        <v>150</v>
      </c>
      <c r="I91" s="130"/>
      <c r="J91" s="131">
        <f>ROUND(I91*H91,2)</f>
        <v>0</v>
      </c>
      <c r="K91" s="127" t="s">
        <v>117</v>
      </c>
      <c r="L91" s="30"/>
      <c r="M91" s="132" t="s">
        <v>19</v>
      </c>
      <c r="N91" s="133" t="s">
        <v>40</v>
      </c>
      <c r="P91" s="134">
        <f>O91*H91</f>
        <v>0</v>
      </c>
      <c r="Q91" s="134">
        <v>0</v>
      </c>
      <c r="R91" s="134">
        <f>Q91*H91</f>
        <v>0</v>
      </c>
      <c r="S91" s="134">
        <v>0</v>
      </c>
      <c r="T91" s="135">
        <f>S91*H91</f>
        <v>0</v>
      </c>
      <c r="AR91" s="136" t="s">
        <v>118</v>
      </c>
      <c r="AT91" s="136" t="s">
        <v>113</v>
      </c>
      <c r="AU91" s="136" t="s">
        <v>79</v>
      </c>
      <c r="AY91" s="15" t="s">
        <v>110</v>
      </c>
      <c r="BE91" s="137">
        <f>IF(N91="základní",J91,0)</f>
        <v>0</v>
      </c>
      <c r="BF91" s="137">
        <f>IF(N91="snížená",J91,0)</f>
        <v>0</v>
      </c>
      <c r="BG91" s="137">
        <f>IF(N91="zákl. přenesená",J91,0)</f>
        <v>0</v>
      </c>
      <c r="BH91" s="137">
        <f>IF(N91="sníž. přenesená",J91,0)</f>
        <v>0</v>
      </c>
      <c r="BI91" s="137">
        <f>IF(N91="nulová",J91,0)</f>
        <v>0</v>
      </c>
      <c r="BJ91" s="15" t="s">
        <v>77</v>
      </c>
      <c r="BK91" s="137">
        <f>ROUND(I91*H91,2)</f>
        <v>0</v>
      </c>
      <c r="BL91" s="15" t="s">
        <v>118</v>
      </c>
      <c r="BM91" s="136" t="s">
        <v>131</v>
      </c>
    </row>
    <row r="92" spans="2:65" s="1" customFormat="1" ht="39">
      <c r="B92" s="30"/>
      <c r="D92" s="138" t="s">
        <v>120</v>
      </c>
      <c r="F92" s="139" t="s">
        <v>132</v>
      </c>
      <c r="I92" s="140"/>
      <c r="L92" s="30"/>
      <c r="M92" s="141"/>
      <c r="T92" s="51"/>
      <c r="AT92" s="15" t="s">
        <v>120</v>
      </c>
      <c r="AU92" s="15" t="s">
        <v>79</v>
      </c>
    </row>
    <row r="93" spans="2:65" s="1" customFormat="1">
      <c r="B93" s="30"/>
      <c r="D93" s="142" t="s">
        <v>122</v>
      </c>
      <c r="F93" s="143" t="s">
        <v>133</v>
      </c>
      <c r="I93" s="140"/>
      <c r="L93" s="30"/>
      <c r="M93" s="141"/>
      <c r="T93" s="51"/>
      <c r="AT93" s="15" t="s">
        <v>122</v>
      </c>
      <c r="AU93" s="15" t="s">
        <v>79</v>
      </c>
    </row>
    <row r="94" spans="2:65" s="12" customFormat="1">
      <c r="B94" s="145"/>
      <c r="D94" s="138" t="s">
        <v>126</v>
      </c>
      <c r="E94" s="146" t="s">
        <v>19</v>
      </c>
      <c r="F94" s="147" t="s">
        <v>134</v>
      </c>
      <c r="H94" s="148">
        <v>150</v>
      </c>
      <c r="I94" s="149"/>
      <c r="L94" s="145"/>
      <c r="M94" s="150"/>
      <c r="T94" s="151"/>
      <c r="AT94" s="146" t="s">
        <v>126</v>
      </c>
      <c r="AU94" s="146" t="s">
        <v>79</v>
      </c>
      <c r="AV94" s="12" t="s">
        <v>79</v>
      </c>
      <c r="AW94" s="12" t="s">
        <v>31</v>
      </c>
      <c r="AX94" s="12" t="s">
        <v>77</v>
      </c>
      <c r="AY94" s="146" t="s">
        <v>110</v>
      </c>
    </row>
    <row r="95" spans="2:65" s="1" customFormat="1" ht="22.15" customHeight="1">
      <c r="B95" s="30"/>
      <c r="C95" s="125" t="s">
        <v>79</v>
      </c>
      <c r="D95" s="125" t="s">
        <v>113</v>
      </c>
      <c r="E95" s="126" t="s">
        <v>135</v>
      </c>
      <c r="F95" s="127" t="s">
        <v>136</v>
      </c>
      <c r="G95" s="128" t="s">
        <v>137</v>
      </c>
      <c r="H95" s="129">
        <v>2300</v>
      </c>
      <c r="I95" s="130"/>
      <c r="J95" s="131">
        <f>ROUND(I95*H95,2)</f>
        <v>0</v>
      </c>
      <c r="K95" s="127" t="s">
        <v>117</v>
      </c>
      <c r="L95" s="30"/>
      <c r="M95" s="132" t="s">
        <v>19</v>
      </c>
      <c r="N95" s="133" t="s">
        <v>40</v>
      </c>
      <c r="P95" s="134">
        <f>O95*H95</f>
        <v>0</v>
      </c>
      <c r="Q95" s="134">
        <v>0</v>
      </c>
      <c r="R95" s="134">
        <f>Q95*H95</f>
        <v>0</v>
      </c>
      <c r="S95" s="134">
        <v>0</v>
      </c>
      <c r="T95" s="135">
        <f>S95*H95</f>
        <v>0</v>
      </c>
      <c r="AR95" s="136" t="s">
        <v>118</v>
      </c>
      <c r="AT95" s="136" t="s">
        <v>113</v>
      </c>
      <c r="AU95" s="136" t="s">
        <v>79</v>
      </c>
      <c r="AY95" s="15" t="s">
        <v>110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15" t="s">
        <v>77</v>
      </c>
      <c r="BK95" s="137">
        <f>ROUND(I95*H95,2)</f>
        <v>0</v>
      </c>
      <c r="BL95" s="15" t="s">
        <v>118</v>
      </c>
      <c r="BM95" s="136" t="s">
        <v>138</v>
      </c>
    </row>
    <row r="96" spans="2:65" s="1" customFormat="1" ht="19.5">
      <c r="B96" s="30"/>
      <c r="D96" s="138" t="s">
        <v>120</v>
      </c>
      <c r="F96" s="139" t="s">
        <v>139</v>
      </c>
      <c r="I96" s="140"/>
      <c r="L96" s="30"/>
      <c r="M96" s="141"/>
      <c r="T96" s="51"/>
      <c r="AT96" s="15" t="s">
        <v>120</v>
      </c>
      <c r="AU96" s="15" t="s">
        <v>79</v>
      </c>
    </row>
    <row r="97" spans="2:65" s="1" customFormat="1">
      <c r="B97" s="30"/>
      <c r="D97" s="142" t="s">
        <v>122</v>
      </c>
      <c r="F97" s="143" t="s">
        <v>140</v>
      </c>
      <c r="I97" s="140"/>
      <c r="L97" s="30"/>
      <c r="M97" s="141"/>
      <c r="T97" s="51"/>
      <c r="AT97" s="15" t="s">
        <v>122</v>
      </c>
      <c r="AU97" s="15" t="s">
        <v>79</v>
      </c>
    </row>
    <row r="98" spans="2:65" s="1" customFormat="1" ht="39">
      <c r="B98" s="30"/>
      <c r="D98" s="138" t="s">
        <v>124</v>
      </c>
      <c r="F98" s="144" t="s">
        <v>141</v>
      </c>
      <c r="I98" s="140"/>
      <c r="L98" s="30"/>
      <c r="M98" s="141"/>
      <c r="T98" s="51"/>
      <c r="AT98" s="15" t="s">
        <v>124</v>
      </c>
      <c r="AU98" s="15" t="s">
        <v>79</v>
      </c>
    </row>
    <row r="99" spans="2:65" s="12" customFormat="1">
      <c r="B99" s="145"/>
      <c r="D99" s="138" t="s">
        <v>126</v>
      </c>
      <c r="E99" s="146" t="s">
        <v>19</v>
      </c>
      <c r="F99" s="147" t="s">
        <v>142</v>
      </c>
      <c r="H99" s="148">
        <v>1500</v>
      </c>
      <c r="I99" s="149"/>
      <c r="L99" s="145"/>
      <c r="M99" s="150"/>
      <c r="T99" s="151"/>
      <c r="AT99" s="146" t="s">
        <v>126</v>
      </c>
      <c r="AU99" s="146" t="s">
        <v>79</v>
      </c>
      <c r="AV99" s="12" t="s">
        <v>79</v>
      </c>
      <c r="AW99" s="12" t="s">
        <v>31</v>
      </c>
      <c r="AX99" s="12" t="s">
        <v>69</v>
      </c>
      <c r="AY99" s="146" t="s">
        <v>110</v>
      </c>
    </row>
    <row r="100" spans="2:65" s="12" customFormat="1">
      <c r="B100" s="145"/>
      <c r="D100" s="138" t="s">
        <v>126</v>
      </c>
      <c r="E100" s="146" t="s">
        <v>19</v>
      </c>
      <c r="F100" s="147" t="s">
        <v>143</v>
      </c>
      <c r="H100" s="148">
        <v>800</v>
      </c>
      <c r="I100" s="149"/>
      <c r="L100" s="145"/>
      <c r="M100" s="150"/>
      <c r="T100" s="151"/>
      <c r="AT100" s="146" t="s">
        <v>126</v>
      </c>
      <c r="AU100" s="146" t="s">
        <v>79</v>
      </c>
      <c r="AV100" s="12" t="s">
        <v>79</v>
      </c>
      <c r="AW100" s="12" t="s">
        <v>31</v>
      </c>
      <c r="AX100" s="12" t="s">
        <v>69</v>
      </c>
      <c r="AY100" s="146" t="s">
        <v>110</v>
      </c>
    </row>
    <row r="101" spans="2:65" s="13" customFormat="1">
      <c r="B101" s="152"/>
      <c r="D101" s="138" t="s">
        <v>126</v>
      </c>
      <c r="E101" s="153" t="s">
        <v>19</v>
      </c>
      <c r="F101" s="154" t="s">
        <v>144</v>
      </c>
      <c r="H101" s="155">
        <v>2300</v>
      </c>
      <c r="I101" s="156"/>
      <c r="L101" s="152"/>
      <c r="M101" s="157"/>
      <c r="T101" s="158"/>
      <c r="AT101" s="153" t="s">
        <v>126</v>
      </c>
      <c r="AU101" s="153" t="s">
        <v>79</v>
      </c>
      <c r="AV101" s="13" t="s">
        <v>118</v>
      </c>
      <c r="AW101" s="13" t="s">
        <v>31</v>
      </c>
      <c r="AX101" s="13" t="s">
        <v>77</v>
      </c>
      <c r="AY101" s="153" t="s">
        <v>110</v>
      </c>
    </row>
    <row r="102" spans="2:65" s="1" customFormat="1" ht="22.15" customHeight="1">
      <c r="B102" s="30"/>
      <c r="C102" s="125" t="s">
        <v>145</v>
      </c>
      <c r="D102" s="125" t="s">
        <v>113</v>
      </c>
      <c r="E102" s="126" t="s">
        <v>146</v>
      </c>
      <c r="F102" s="127" t="s">
        <v>147</v>
      </c>
      <c r="G102" s="128" t="s">
        <v>137</v>
      </c>
      <c r="H102" s="129">
        <v>1600</v>
      </c>
      <c r="I102" s="130"/>
      <c r="J102" s="131">
        <f>ROUND(I102*H102,2)</f>
        <v>0</v>
      </c>
      <c r="K102" s="127" t="s">
        <v>117</v>
      </c>
      <c r="L102" s="30"/>
      <c r="M102" s="132" t="s">
        <v>19</v>
      </c>
      <c r="N102" s="133" t="s">
        <v>40</v>
      </c>
      <c r="P102" s="134">
        <f>O102*H102</f>
        <v>0</v>
      </c>
      <c r="Q102" s="134">
        <v>0</v>
      </c>
      <c r="R102" s="134">
        <f>Q102*H102</f>
        <v>0</v>
      </c>
      <c r="S102" s="134">
        <v>0</v>
      </c>
      <c r="T102" s="135">
        <f>S102*H102</f>
        <v>0</v>
      </c>
      <c r="AR102" s="136" t="s">
        <v>118</v>
      </c>
      <c r="AT102" s="136" t="s">
        <v>113</v>
      </c>
      <c r="AU102" s="136" t="s">
        <v>79</v>
      </c>
      <c r="AY102" s="15" t="s">
        <v>110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15" t="s">
        <v>77</v>
      </c>
      <c r="BK102" s="137">
        <f>ROUND(I102*H102,2)</f>
        <v>0</v>
      </c>
      <c r="BL102" s="15" t="s">
        <v>118</v>
      </c>
      <c r="BM102" s="136" t="s">
        <v>148</v>
      </c>
    </row>
    <row r="103" spans="2:65" s="1" customFormat="1" ht="29.25">
      <c r="B103" s="30"/>
      <c r="D103" s="138" t="s">
        <v>120</v>
      </c>
      <c r="F103" s="139" t="s">
        <v>149</v>
      </c>
      <c r="I103" s="140"/>
      <c r="L103" s="30"/>
      <c r="M103" s="141"/>
      <c r="T103" s="51"/>
      <c r="AT103" s="15" t="s">
        <v>120</v>
      </c>
      <c r="AU103" s="15" t="s">
        <v>79</v>
      </c>
    </row>
    <row r="104" spans="2:65" s="1" customFormat="1">
      <c r="B104" s="30"/>
      <c r="D104" s="142" t="s">
        <v>122</v>
      </c>
      <c r="F104" s="143" t="s">
        <v>150</v>
      </c>
      <c r="I104" s="140"/>
      <c r="L104" s="30"/>
      <c r="M104" s="141"/>
      <c r="T104" s="51"/>
      <c r="AT104" s="15" t="s">
        <v>122</v>
      </c>
      <c r="AU104" s="15" t="s">
        <v>79</v>
      </c>
    </row>
    <row r="105" spans="2:65" s="12" customFormat="1">
      <c r="B105" s="145"/>
      <c r="D105" s="138" t="s">
        <v>126</v>
      </c>
      <c r="E105" s="146" t="s">
        <v>19</v>
      </c>
      <c r="F105" s="147" t="s">
        <v>143</v>
      </c>
      <c r="H105" s="148">
        <v>800</v>
      </c>
      <c r="I105" s="149"/>
      <c r="L105" s="145"/>
      <c r="M105" s="150"/>
      <c r="T105" s="151"/>
      <c r="AT105" s="146" t="s">
        <v>126</v>
      </c>
      <c r="AU105" s="146" t="s">
        <v>79</v>
      </c>
      <c r="AV105" s="12" t="s">
        <v>79</v>
      </c>
      <c r="AW105" s="12" t="s">
        <v>31</v>
      </c>
      <c r="AX105" s="12" t="s">
        <v>69</v>
      </c>
      <c r="AY105" s="146" t="s">
        <v>110</v>
      </c>
    </row>
    <row r="106" spans="2:65" s="12" customFormat="1">
      <c r="B106" s="145"/>
      <c r="D106" s="138" t="s">
        <v>126</v>
      </c>
      <c r="E106" s="146" t="s">
        <v>19</v>
      </c>
      <c r="F106" s="147" t="s">
        <v>143</v>
      </c>
      <c r="H106" s="148">
        <v>800</v>
      </c>
      <c r="I106" s="149"/>
      <c r="L106" s="145"/>
      <c r="M106" s="150"/>
      <c r="T106" s="151"/>
      <c r="AT106" s="146" t="s">
        <v>126</v>
      </c>
      <c r="AU106" s="146" t="s">
        <v>79</v>
      </c>
      <c r="AV106" s="12" t="s">
        <v>79</v>
      </c>
      <c r="AW106" s="12" t="s">
        <v>31</v>
      </c>
      <c r="AX106" s="12" t="s">
        <v>69</v>
      </c>
      <c r="AY106" s="146" t="s">
        <v>110</v>
      </c>
    </row>
    <row r="107" spans="2:65" s="13" customFormat="1">
      <c r="B107" s="152"/>
      <c r="D107" s="138" t="s">
        <v>126</v>
      </c>
      <c r="E107" s="153" t="s">
        <v>19</v>
      </c>
      <c r="F107" s="154" t="s">
        <v>144</v>
      </c>
      <c r="H107" s="155">
        <v>1600</v>
      </c>
      <c r="I107" s="156"/>
      <c r="L107" s="152"/>
      <c r="M107" s="157"/>
      <c r="T107" s="158"/>
      <c r="AT107" s="153" t="s">
        <v>126</v>
      </c>
      <c r="AU107" s="153" t="s">
        <v>79</v>
      </c>
      <c r="AV107" s="13" t="s">
        <v>118</v>
      </c>
      <c r="AW107" s="13" t="s">
        <v>31</v>
      </c>
      <c r="AX107" s="13" t="s">
        <v>77</v>
      </c>
      <c r="AY107" s="153" t="s">
        <v>110</v>
      </c>
    </row>
    <row r="108" spans="2:65" s="11" customFormat="1" ht="25.9" customHeight="1">
      <c r="B108" s="113"/>
      <c r="D108" s="114" t="s">
        <v>68</v>
      </c>
      <c r="E108" s="115" t="s">
        <v>151</v>
      </c>
      <c r="F108" s="115" t="s">
        <v>152</v>
      </c>
      <c r="I108" s="116"/>
      <c r="J108" s="117">
        <f>BK108</f>
        <v>0</v>
      </c>
      <c r="L108" s="113"/>
      <c r="M108" s="118"/>
      <c r="P108" s="119">
        <f>P109+SUM(P110:P117)</f>
        <v>0</v>
      </c>
      <c r="R108" s="119">
        <f>R109+SUM(R110:R117)</f>
        <v>0</v>
      </c>
      <c r="T108" s="120">
        <f>T109+SUM(T110:T117)</f>
        <v>0</v>
      </c>
      <c r="AR108" s="114" t="s">
        <v>118</v>
      </c>
      <c r="AT108" s="121" t="s">
        <v>68</v>
      </c>
      <c r="AU108" s="121" t="s">
        <v>69</v>
      </c>
      <c r="AY108" s="114" t="s">
        <v>110</v>
      </c>
      <c r="BK108" s="122">
        <f>BK109+SUM(BK110:BK117)</f>
        <v>0</v>
      </c>
    </row>
    <row r="109" spans="2:65" s="1" customFormat="1" ht="19.899999999999999" customHeight="1">
      <c r="B109" s="30"/>
      <c r="C109" s="125" t="s">
        <v>153</v>
      </c>
      <c r="D109" s="125" t="s">
        <v>113</v>
      </c>
      <c r="E109" s="126" t="s">
        <v>154</v>
      </c>
      <c r="F109" s="127" t="s">
        <v>155</v>
      </c>
      <c r="G109" s="128" t="s">
        <v>156</v>
      </c>
      <c r="H109" s="129">
        <v>0.38</v>
      </c>
      <c r="I109" s="130"/>
      <c r="J109" s="131">
        <f>ROUND(I109*H109,2)</f>
        <v>0</v>
      </c>
      <c r="K109" s="127" t="s">
        <v>117</v>
      </c>
      <c r="L109" s="30"/>
      <c r="M109" s="132" t="s">
        <v>19</v>
      </c>
      <c r="N109" s="133" t="s">
        <v>40</v>
      </c>
      <c r="P109" s="134">
        <f>O109*H109</f>
        <v>0</v>
      </c>
      <c r="Q109" s="134">
        <v>0</v>
      </c>
      <c r="R109" s="134">
        <f>Q109*H109</f>
        <v>0</v>
      </c>
      <c r="S109" s="134">
        <v>0</v>
      </c>
      <c r="T109" s="135">
        <f>S109*H109</f>
        <v>0</v>
      </c>
      <c r="AR109" s="136" t="s">
        <v>118</v>
      </c>
      <c r="AT109" s="136" t="s">
        <v>113</v>
      </c>
      <c r="AU109" s="136" t="s">
        <v>77</v>
      </c>
      <c r="AY109" s="15" t="s">
        <v>110</v>
      </c>
      <c r="BE109" s="137">
        <f>IF(N109="základní",J109,0)</f>
        <v>0</v>
      </c>
      <c r="BF109" s="137">
        <f>IF(N109="snížená",J109,0)</f>
        <v>0</v>
      </c>
      <c r="BG109" s="137">
        <f>IF(N109="zákl. přenesená",J109,0)</f>
        <v>0</v>
      </c>
      <c r="BH109" s="137">
        <f>IF(N109="sníž. přenesená",J109,0)</f>
        <v>0</v>
      </c>
      <c r="BI109" s="137">
        <f>IF(N109="nulová",J109,0)</f>
        <v>0</v>
      </c>
      <c r="BJ109" s="15" t="s">
        <v>77</v>
      </c>
      <c r="BK109" s="137">
        <f>ROUND(I109*H109,2)</f>
        <v>0</v>
      </c>
      <c r="BL109" s="15" t="s">
        <v>118</v>
      </c>
      <c r="BM109" s="136" t="s">
        <v>157</v>
      </c>
    </row>
    <row r="110" spans="2:65" s="1" customFormat="1" ht="19.5">
      <c r="B110" s="30"/>
      <c r="D110" s="138" t="s">
        <v>120</v>
      </c>
      <c r="F110" s="139" t="s">
        <v>158</v>
      </c>
      <c r="I110" s="140"/>
      <c r="L110" s="30"/>
      <c r="M110" s="141"/>
      <c r="T110" s="51"/>
      <c r="AT110" s="15" t="s">
        <v>120</v>
      </c>
      <c r="AU110" s="15" t="s">
        <v>77</v>
      </c>
    </row>
    <row r="111" spans="2:65" s="1" customFormat="1">
      <c r="B111" s="30"/>
      <c r="D111" s="142" t="s">
        <v>122</v>
      </c>
      <c r="F111" s="143" t="s">
        <v>159</v>
      </c>
      <c r="I111" s="140"/>
      <c r="L111" s="30"/>
      <c r="M111" s="141"/>
      <c r="T111" s="51"/>
      <c r="AT111" s="15" t="s">
        <v>122</v>
      </c>
      <c r="AU111" s="15" t="s">
        <v>77</v>
      </c>
    </row>
    <row r="112" spans="2:65" s="12" customFormat="1">
      <c r="B112" s="145"/>
      <c r="D112" s="138" t="s">
        <v>126</v>
      </c>
      <c r="E112" s="146" t="s">
        <v>19</v>
      </c>
      <c r="F112" s="147" t="s">
        <v>160</v>
      </c>
      <c r="H112" s="148">
        <v>0.38</v>
      </c>
      <c r="I112" s="149"/>
      <c r="L112" s="145"/>
      <c r="M112" s="150"/>
      <c r="T112" s="151"/>
      <c r="AT112" s="146" t="s">
        <v>126</v>
      </c>
      <c r="AU112" s="146" t="s">
        <v>77</v>
      </c>
      <c r="AV112" s="12" t="s">
        <v>79</v>
      </c>
      <c r="AW112" s="12" t="s">
        <v>31</v>
      </c>
      <c r="AX112" s="12" t="s">
        <v>77</v>
      </c>
      <c r="AY112" s="146" t="s">
        <v>110</v>
      </c>
    </row>
    <row r="113" spans="2:65" s="1" customFormat="1" ht="22.15" customHeight="1">
      <c r="B113" s="30"/>
      <c r="C113" s="125" t="s">
        <v>161</v>
      </c>
      <c r="D113" s="125" t="s">
        <v>113</v>
      </c>
      <c r="E113" s="126" t="s">
        <v>162</v>
      </c>
      <c r="F113" s="127" t="s">
        <v>163</v>
      </c>
      <c r="G113" s="128" t="s">
        <v>156</v>
      </c>
      <c r="H113" s="129">
        <v>0.38</v>
      </c>
      <c r="I113" s="130"/>
      <c r="J113" s="131">
        <f>ROUND(I113*H113,2)</f>
        <v>0</v>
      </c>
      <c r="K113" s="127" t="s">
        <v>117</v>
      </c>
      <c r="L113" s="30"/>
      <c r="M113" s="132" t="s">
        <v>19</v>
      </c>
      <c r="N113" s="133" t="s">
        <v>40</v>
      </c>
      <c r="P113" s="134">
        <f>O113*H113</f>
        <v>0</v>
      </c>
      <c r="Q113" s="134">
        <v>0</v>
      </c>
      <c r="R113" s="134">
        <f>Q113*H113</f>
        <v>0</v>
      </c>
      <c r="S113" s="134">
        <v>0</v>
      </c>
      <c r="T113" s="135">
        <f>S113*H113</f>
        <v>0</v>
      </c>
      <c r="AR113" s="136" t="s">
        <v>118</v>
      </c>
      <c r="AT113" s="136" t="s">
        <v>113</v>
      </c>
      <c r="AU113" s="136" t="s">
        <v>77</v>
      </c>
      <c r="AY113" s="15" t="s">
        <v>110</v>
      </c>
      <c r="BE113" s="137">
        <f>IF(N113="základní",J113,0)</f>
        <v>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15" t="s">
        <v>77</v>
      </c>
      <c r="BK113" s="137">
        <f>ROUND(I113*H113,2)</f>
        <v>0</v>
      </c>
      <c r="BL113" s="15" t="s">
        <v>118</v>
      </c>
      <c r="BM113" s="136" t="s">
        <v>164</v>
      </c>
    </row>
    <row r="114" spans="2:65" s="1" customFormat="1" ht="19.5">
      <c r="B114" s="30"/>
      <c r="D114" s="138" t="s">
        <v>120</v>
      </c>
      <c r="F114" s="139" t="s">
        <v>165</v>
      </c>
      <c r="I114" s="140"/>
      <c r="L114" s="30"/>
      <c r="M114" s="141"/>
      <c r="T114" s="51"/>
      <c r="AT114" s="15" t="s">
        <v>120</v>
      </c>
      <c r="AU114" s="15" t="s">
        <v>77</v>
      </c>
    </row>
    <row r="115" spans="2:65" s="1" customFormat="1">
      <c r="B115" s="30"/>
      <c r="D115" s="142" t="s">
        <v>122</v>
      </c>
      <c r="F115" s="143" t="s">
        <v>166</v>
      </c>
      <c r="I115" s="140"/>
      <c r="L115" s="30"/>
      <c r="M115" s="141"/>
      <c r="T115" s="51"/>
      <c r="AT115" s="15" t="s">
        <v>122</v>
      </c>
      <c r="AU115" s="15" t="s">
        <v>77</v>
      </c>
    </row>
    <row r="116" spans="2:65" s="12" customFormat="1">
      <c r="B116" s="145"/>
      <c r="D116" s="138" t="s">
        <v>126</v>
      </c>
      <c r="E116" s="146" t="s">
        <v>19</v>
      </c>
      <c r="F116" s="147" t="s">
        <v>160</v>
      </c>
      <c r="H116" s="148">
        <v>0.38</v>
      </c>
      <c r="I116" s="149"/>
      <c r="L116" s="145"/>
      <c r="M116" s="150"/>
      <c r="T116" s="151"/>
      <c r="AT116" s="146" t="s">
        <v>126</v>
      </c>
      <c r="AU116" s="146" t="s">
        <v>77</v>
      </c>
      <c r="AV116" s="12" t="s">
        <v>79</v>
      </c>
      <c r="AW116" s="12" t="s">
        <v>31</v>
      </c>
      <c r="AX116" s="12" t="s">
        <v>77</v>
      </c>
      <c r="AY116" s="146" t="s">
        <v>110</v>
      </c>
    </row>
    <row r="117" spans="2:65" s="11" customFormat="1" ht="22.9" customHeight="1">
      <c r="B117" s="113"/>
      <c r="D117" s="114" t="s">
        <v>68</v>
      </c>
      <c r="E117" s="123" t="s">
        <v>167</v>
      </c>
      <c r="F117" s="123" t="s">
        <v>168</v>
      </c>
      <c r="I117" s="116"/>
      <c r="J117" s="124">
        <f>BK117</f>
        <v>0</v>
      </c>
      <c r="L117" s="113"/>
      <c r="M117" s="118"/>
      <c r="P117" s="119">
        <f>SUM(P118:P140)</f>
        <v>0</v>
      </c>
      <c r="R117" s="119">
        <f>SUM(R118:R140)</f>
        <v>0</v>
      </c>
      <c r="T117" s="120">
        <f>SUM(T118:T140)</f>
        <v>0</v>
      </c>
      <c r="AR117" s="114" t="s">
        <v>118</v>
      </c>
      <c r="AT117" s="121" t="s">
        <v>68</v>
      </c>
      <c r="AU117" s="121" t="s">
        <v>77</v>
      </c>
      <c r="AY117" s="114" t="s">
        <v>110</v>
      </c>
      <c r="BK117" s="122">
        <f>SUM(BK118:BK140)</f>
        <v>0</v>
      </c>
    </row>
    <row r="118" spans="2:65" s="1" customFormat="1" ht="22.15" customHeight="1">
      <c r="B118" s="30"/>
      <c r="C118" s="125" t="s">
        <v>169</v>
      </c>
      <c r="D118" s="125" t="s">
        <v>113</v>
      </c>
      <c r="E118" s="126" t="s">
        <v>170</v>
      </c>
      <c r="F118" s="127" t="s">
        <v>171</v>
      </c>
      <c r="G118" s="128" t="s">
        <v>137</v>
      </c>
      <c r="H118" s="129">
        <v>250</v>
      </c>
      <c r="I118" s="130"/>
      <c r="J118" s="131">
        <f>ROUND(I118*H118,2)</f>
        <v>0</v>
      </c>
      <c r="K118" s="127" t="s">
        <v>117</v>
      </c>
      <c r="L118" s="30"/>
      <c r="M118" s="132" t="s">
        <v>19</v>
      </c>
      <c r="N118" s="133" t="s">
        <v>40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118</v>
      </c>
      <c r="AT118" s="136" t="s">
        <v>113</v>
      </c>
      <c r="AU118" s="136" t="s">
        <v>79</v>
      </c>
      <c r="AY118" s="15" t="s">
        <v>110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15" t="s">
        <v>77</v>
      </c>
      <c r="BK118" s="137">
        <f>ROUND(I118*H118,2)</f>
        <v>0</v>
      </c>
      <c r="BL118" s="15" t="s">
        <v>118</v>
      </c>
      <c r="BM118" s="136" t="s">
        <v>172</v>
      </c>
    </row>
    <row r="119" spans="2:65" s="1" customFormat="1" ht="29.25">
      <c r="B119" s="30"/>
      <c r="D119" s="138" t="s">
        <v>120</v>
      </c>
      <c r="F119" s="139" t="s">
        <v>173</v>
      </c>
      <c r="I119" s="140"/>
      <c r="L119" s="30"/>
      <c r="M119" s="141"/>
      <c r="T119" s="51"/>
      <c r="AT119" s="15" t="s">
        <v>120</v>
      </c>
      <c r="AU119" s="15" t="s">
        <v>79</v>
      </c>
    </row>
    <row r="120" spans="2:65" s="1" customFormat="1">
      <c r="B120" s="30"/>
      <c r="D120" s="142" t="s">
        <v>122</v>
      </c>
      <c r="F120" s="143" t="s">
        <v>174</v>
      </c>
      <c r="I120" s="140"/>
      <c r="L120" s="30"/>
      <c r="M120" s="141"/>
      <c r="T120" s="51"/>
      <c r="AT120" s="15" t="s">
        <v>122</v>
      </c>
      <c r="AU120" s="15" t="s">
        <v>79</v>
      </c>
    </row>
    <row r="121" spans="2:65" s="1" customFormat="1" ht="19.5">
      <c r="B121" s="30"/>
      <c r="D121" s="138" t="s">
        <v>124</v>
      </c>
      <c r="F121" s="144" t="s">
        <v>175</v>
      </c>
      <c r="I121" s="140"/>
      <c r="L121" s="30"/>
      <c r="M121" s="141"/>
      <c r="T121" s="51"/>
      <c r="AT121" s="15" t="s">
        <v>124</v>
      </c>
      <c r="AU121" s="15" t="s">
        <v>79</v>
      </c>
    </row>
    <row r="122" spans="2:65" s="12" customFormat="1">
      <c r="B122" s="145"/>
      <c r="D122" s="138" t="s">
        <v>126</v>
      </c>
      <c r="E122" s="146" t="s">
        <v>19</v>
      </c>
      <c r="F122" s="147" t="s">
        <v>176</v>
      </c>
      <c r="H122" s="148">
        <v>250</v>
      </c>
      <c r="I122" s="149"/>
      <c r="L122" s="145"/>
      <c r="M122" s="150"/>
      <c r="T122" s="151"/>
      <c r="AT122" s="146" t="s">
        <v>126</v>
      </c>
      <c r="AU122" s="146" t="s">
        <v>79</v>
      </c>
      <c r="AV122" s="12" t="s">
        <v>79</v>
      </c>
      <c r="AW122" s="12" t="s">
        <v>31</v>
      </c>
      <c r="AX122" s="12" t="s">
        <v>69</v>
      </c>
      <c r="AY122" s="146" t="s">
        <v>110</v>
      </c>
    </row>
    <row r="123" spans="2:65" s="13" customFormat="1">
      <c r="B123" s="152"/>
      <c r="D123" s="138" t="s">
        <v>126</v>
      </c>
      <c r="E123" s="153" t="s">
        <v>19</v>
      </c>
      <c r="F123" s="154" t="s">
        <v>144</v>
      </c>
      <c r="H123" s="155">
        <v>250</v>
      </c>
      <c r="I123" s="156"/>
      <c r="L123" s="152"/>
      <c r="M123" s="157"/>
      <c r="T123" s="158"/>
      <c r="AT123" s="153" t="s">
        <v>126</v>
      </c>
      <c r="AU123" s="153" t="s">
        <v>79</v>
      </c>
      <c r="AV123" s="13" t="s">
        <v>118</v>
      </c>
      <c r="AW123" s="13" t="s">
        <v>31</v>
      </c>
      <c r="AX123" s="13" t="s">
        <v>77</v>
      </c>
      <c r="AY123" s="153" t="s">
        <v>110</v>
      </c>
    </row>
    <row r="124" spans="2:65" s="1" customFormat="1" ht="40.15" customHeight="1">
      <c r="B124" s="30"/>
      <c r="C124" s="125" t="s">
        <v>177</v>
      </c>
      <c r="D124" s="125" t="s">
        <v>113</v>
      </c>
      <c r="E124" s="126" t="s">
        <v>178</v>
      </c>
      <c r="F124" s="127" t="s">
        <v>179</v>
      </c>
      <c r="G124" s="128" t="s">
        <v>137</v>
      </c>
      <c r="H124" s="129">
        <v>250</v>
      </c>
      <c r="I124" s="130"/>
      <c r="J124" s="131">
        <f>ROUND(I124*H124,2)</f>
        <v>0</v>
      </c>
      <c r="K124" s="127" t="s">
        <v>180</v>
      </c>
      <c r="L124" s="30"/>
      <c r="M124" s="132" t="s">
        <v>19</v>
      </c>
      <c r="N124" s="133" t="s">
        <v>40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181</v>
      </c>
      <c r="AT124" s="136" t="s">
        <v>113</v>
      </c>
      <c r="AU124" s="136" t="s">
        <v>79</v>
      </c>
      <c r="AY124" s="15" t="s">
        <v>110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5" t="s">
        <v>77</v>
      </c>
      <c r="BK124" s="137">
        <f>ROUND(I124*H124,2)</f>
        <v>0</v>
      </c>
      <c r="BL124" s="15" t="s">
        <v>181</v>
      </c>
      <c r="BM124" s="136" t="s">
        <v>182</v>
      </c>
    </row>
    <row r="125" spans="2:65" s="1" customFormat="1" ht="29.25">
      <c r="B125" s="30"/>
      <c r="D125" s="138" t="s">
        <v>120</v>
      </c>
      <c r="F125" s="139" t="s">
        <v>183</v>
      </c>
      <c r="I125" s="140"/>
      <c r="L125" s="30"/>
      <c r="M125" s="141"/>
      <c r="T125" s="51"/>
      <c r="AT125" s="15" t="s">
        <v>120</v>
      </c>
      <c r="AU125" s="15" t="s">
        <v>79</v>
      </c>
    </row>
    <row r="126" spans="2:65" s="1" customFormat="1" ht="29.25">
      <c r="B126" s="30"/>
      <c r="D126" s="138" t="s">
        <v>124</v>
      </c>
      <c r="F126" s="144" t="s">
        <v>184</v>
      </c>
      <c r="I126" s="140"/>
      <c r="L126" s="30"/>
      <c r="M126" s="141"/>
      <c r="T126" s="51"/>
      <c r="AT126" s="15" t="s">
        <v>124</v>
      </c>
      <c r="AU126" s="15" t="s">
        <v>79</v>
      </c>
    </row>
    <row r="127" spans="2:65" s="12" customFormat="1">
      <c r="B127" s="145"/>
      <c r="D127" s="138" t="s">
        <v>126</v>
      </c>
      <c r="E127" s="146" t="s">
        <v>19</v>
      </c>
      <c r="F127" s="147" t="s">
        <v>185</v>
      </c>
      <c r="H127" s="148">
        <v>250</v>
      </c>
      <c r="I127" s="149"/>
      <c r="L127" s="145"/>
      <c r="M127" s="150"/>
      <c r="T127" s="151"/>
      <c r="AT127" s="146" t="s">
        <v>126</v>
      </c>
      <c r="AU127" s="146" t="s">
        <v>79</v>
      </c>
      <c r="AV127" s="12" t="s">
        <v>79</v>
      </c>
      <c r="AW127" s="12" t="s">
        <v>31</v>
      </c>
      <c r="AX127" s="12" t="s">
        <v>69</v>
      </c>
      <c r="AY127" s="146" t="s">
        <v>110</v>
      </c>
    </row>
    <row r="128" spans="2:65" s="13" customFormat="1">
      <c r="B128" s="152"/>
      <c r="D128" s="138" t="s">
        <v>126</v>
      </c>
      <c r="E128" s="153" t="s">
        <v>19</v>
      </c>
      <c r="F128" s="154" t="s">
        <v>144</v>
      </c>
      <c r="H128" s="155">
        <v>250</v>
      </c>
      <c r="I128" s="156"/>
      <c r="L128" s="152"/>
      <c r="M128" s="157"/>
      <c r="T128" s="158"/>
      <c r="AT128" s="153" t="s">
        <v>126</v>
      </c>
      <c r="AU128" s="153" t="s">
        <v>79</v>
      </c>
      <c r="AV128" s="13" t="s">
        <v>118</v>
      </c>
      <c r="AW128" s="13" t="s">
        <v>31</v>
      </c>
      <c r="AX128" s="13" t="s">
        <v>77</v>
      </c>
      <c r="AY128" s="153" t="s">
        <v>110</v>
      </c>
    </row>
    <row r="129" spans="2:65" s="1" customFormat="1" ht="45" customHeight="1">
      <c r="B129" s="30"/>
      <c r="C129" s="125" t="s">
        <v>186</v>
      </c>
      <c r="D129" s="125" t="s">
        <v>113</v>
      </c>
      <c r="E129" s="126" t="s">
        <v>187</v>
      </c>
      <c r="F129" s="127" t="s">
        <v>188</v>
      </c>
      <c r="G129" s="128" t="s">
        <v>137</v>
      </c>
      <c r="H129" s="129">
        <v>320</v>
      </c>
      <c r="I129" s="130"/>
      <c r="J129" s="131">
        <f>ROUND(I129*H129,2)</f>
        <v>0</v>
      </c>
      <c r="K129" s="127" t="s">
        <v>180</v>
      </c>
      <c r="L129" s="30"/>
      <c r="M129" s="132" t="s">
        <v>19</v>
      </c>
      <c r="N129" s="133" t="s">
        <v>40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181</v>
      </c>
      <c r="AT129" s="136" t="s">
        <v>113</v>
      </c>
      <c r="AU129" s="136" t="s">
        <v>79</v>
      </c>
      <c r="AY129" s="15" t="s">
        <v>110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5" t="s">
        <v>77</v>
      </c>
      <c r="BK129" s="137">
        <f>ROUND(I129*H129,2)</f>
        <v>0</v>
      </c>
      <c r="BL129" s="15" t="s">
        <v>181</v>
      </c>
      <c r="BM129" s="136" t="s">
        <v>189</v>
      </c>
    </row>
    <row r="130" spans="2:65" s="1" customFormat="1" ht="29.25">
      <c r="B130" s="30"/>
      <c r="D130" s="138" t="s">
        <v>120</v>
      </c>
      <c r="F130" s="139" t="s">
        <v>190</v>
      </c>
      <c r="I130" s="140"/>
      <c r="L130" s="30"/>
      <c r="M130" s="141"/>
      <c r="T130" s="51"/>
      <c r="AT130" s="15" t="s">
        <v>120</v>
      </c>
      <c r="AU130" s="15" t="s">
        <v>79</v>
      </c>
    </row>
    <row r="131" spans="2:65" s="1" customFormat="1" ht="39">
      <c r="B131" s="30"/>
      <c r="D131" s="138" t="s">
        <v>124</v>
      </c>
      <c r="F131" s="144" t="s">
        <v>191</v>
      </c>
      <c r="I131" s="140"/>
      <c r="L131" s="30"/>
      <c r="M131" s="141"/>
      <c r="T131" s="51"/>
      <c r="AT131" s="15" t="s">
        <v>124</v>
      </c>
      <c r="AU131" s="15" t="s">
        <v>79</v>
      </c>
    </row>
    <row r="132" spans="2:65" s="12" customFormat="1">
      <c r="B132" s="145"/>
      <c r="D132" s="138" t="s">
        <v>126</v>
      </c>
      <c r="E132" s="146" t="s">
        <v>19</v>
      </c>
      <c r="F132" s="147" t="s">
        <v>192</v>
      </c>
      <c r="H132" s="148">
        <v>320</v>
      </c>
      <c r="I132" s="149"/>
      <c r="L132" s="145"/>
      <c r="M132" s="150"/>
      <c r="T132" s="151"/>
      <c r="AT132" s="146" t="s">
        <v>126</v>
      </c>
      <c r="AU132" s="146" t="s">
        <v>79</v>
      </c>
      <c r="AV132" s="12" t="s">
        <v>79</v>
      </c>
      <c r="AW132" s="12" t="s">
        <v>31</v>
      </c>
      <c r="AX132" s="12" t="s">
        <v>77</v>
      </c>
      <c r="AY132" s="146" t="s">
        <v>110</v>
      </c>
    </row>
    <row r="133" spans="2:65" s="1" customFormat="1" ht="45" customHeight="1">
      <c r="B133" s="30"/>
      <c r="C133" s="125" t="s">
        <v>193</v>
      </c>
      <c r="D133" s="125" t="s">
        <v>113</v>
      </c>
      <c r="E133" s="126" t="s">
        <v>194</v>
      </c>
      <c r="F133" s="127" t="s">
        <v>195</v>
      </c>
      <c r="G133" s="128" t="s">
        <v>137</v>
      </c>
      <c r="H133" s="129">
        <v>200</v>
      </c>
      <c r="I133" s="130"/>
      <c r="J133" s="131">
        <f>ROUND(I133*H133,2)</f>
        <v>0</v>
      </c>
      <c r="K133" s="127" t="s">
        <v>180</v>
      </c>
      <c r="L133" s="30"/>
      <c r="M133" s="132" t="s">
        <v>19</v>
      </c>
      <c r="N133" s="133" t="s">
        <v>40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181</v>
      </c>
      <c r="AT133" s="136" t="s">
        <v>113</v>
      </c>
      <c r="AU133" s="136" t="s">
        <v>79</v>
      </c>
      <c r="AY133" s="15" t="s">
        <v>110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5" t="s">
        <v>77</v>
      </c>
      <c r="BK133" s="137">
        <f>ROUND(I133*H133,2)</f>
        <v>0</v>
      </c>
      <c r="BL133" s="15" t="s">
        <v>181</v>
      </c>
      <c r="BM133" s="136" t="s">
        <v>196</v>
      </c>
    </row>
    <row r="134" spans="2:65" s="1" customFormat="1" ht="29.25">
      <c r="B134" s="30"/>
      <c r="D134" s="138" t="s">
        <v>120</v>
      </c>
      <c r="F134" s="139" t="s">
        <v>195</v>
      </c>
      <c r="I134" s="140"/>
      <c r="L134" s="30"/>
      <c r="M134" s="141"/>
      <c r="T134" s="51"/>
      <c r="AT134" s="15" t="s">
        <v>120</v>
      </c>
      <c r="AU134" s="15" t="s">
        <v>79</v>
      </c>
    </row>
    <row r="135" spans="2:65" s="1" customFormat="1" ht="39">
      <c r="B135" s="30"/>
      <c r="D135" s="138" t="s">
        <v>124</v>
      </c>
      <c r="F135" s="144" t="s">
        <v>197</v>
      </c>
      <c r="I135" s="140"/>
      <c r="L135" s="30"/>
      <c r="M135" s="141"/>
      <c r="T135" s="51"/>
      <c r="AT135" s="15" t="s">
        <v>124</v>
      </c>
      <c r="AU135" s="15" t="s">
        <v>79</v>
      </c>
    </row>
    <row r="136" spans="2:65" s="12" customFormat="1">
      <c r="B136" s="145"/>
      <c r="D136" s="138" t="s">
        <v>126</v>
      </c>
      <c r="E136" s="146" t="s">
        <v>19</v>
      </c>
      <c r="F136" s="147" t="s">
        <v>198</v>
      </c>
      <c r="H136" s="148">
        <v>200</v>
      </c>
      <c r="I136" s="149"/>
      <c r="L136" s="145"/>
      <c r="M136" s="150"/>
      <c r="T136" s="151"/>
      <c r="AT136" s="146" t="s">
        <v>126</v>
      </c>
      <c r="AU136" s="146" t="s">
        <v>79</v>
      </c>
      <c r="AV136" s="12" t="s">
        <v>79</v>
      </c>
      <c r="AW136" s="12" t="s">
        <v>31</v>
      </c>
      <c r="AX136" s="12" t="s">
        <v>77</v>
      </c>
      <c r="AY136" s="146" t="s">
        <v>110</v>
      </c>
    </row>
    <row r="137" spans="2:65" s="1" customFormat="1" ht="50.45" customHeight="1">
      <c r="B137" s="30"/>
      <c r="C137" s="125" t="s">
        <v>8</v>
      </c>
      <c r="D137" s="125" t="s">
        <v>113</v>
      </c>
      <c r="E137" s="126" t="s">
        <v>199</v>
      </c>
      <c r="F137" s="127" t="s">
        <v>200</v>
      </c>
      <c r="G137" s="128" t="s">
        <v>137</v>
      </c>
      <c r="H137" s="129">
        <v>2660</v>
      </c>
      <c r="I137" s="130"/>
      <c r="J137" s="131">
        <f>ROUND(I137*H137,2)</f>
        <v>0</v>
      </c>
      <c r="K137" s="127" t="s">
        <v>180</v>
      </c>
      <c r="L137" s="30"/>
      <c r="M137" s="132" t="s">
        <v>19</v>
      </c>
      <c r="N137" s="133" t="s">
        <v>40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181</v>
      </c>
      <c r="AT137" s="136" t="s">
        <v>113</v>
      </c>
      <c r="AU137" s="136" t="s">
        <v>79</v>
      </c>
      <c r="AY137" s="15" t="s">
        <v>110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5" t="s">
        <v>77</v>
      </c>
      <c r="BK137" s="137">
        <f>ROUND(I137*H137,2)</f>
        <v>0</v>
      </c>
      <c r="BL137" s="15" t="s">
        <v>181</v>
      </c>
      <c r="BM137" s="136" t="s">
        <v>201</v>
      </c>
    </row>
    <row r="138" spans="2:65" s="1" customFormat="1" ht="29.25">
      <c r="B138" s="30"/>
      <c r="D138" s="138" t="s">
        <v>120</v>
      </c>
      <c r="F138" s="139" t="s">
        <v>202</v>
      </c>
      <c r="I138" s="140"/>
      <c r="L138" s="30"/>
      <c r="M138" s="141"/>
      <c r="T138" s="51"/>
      <c r="AT138" s="15" t="s">
        <v>120</v>
      </c>
      <c r="AU138" s="15" t="s">
        <v>79</v>
      </c>
    </row>
    <row r="139" spans="2:65" s="1" customFormat="1" ht="39">
      <c r="B139" s="30"/>
      <c r="D139" s="138" t="s">
        <v>124</v>
      </c>
      <c r="F139" s="144" t="s">
        <v>203</v>
      </c>
      <c r="I139" s="140"/>
      <c r="L139" s="30"/>
      <c r="M139" s="141"/>
      <c r="T139" s="51"/>
      <c r="AT139" s="15" t="s">
        <v>124</v>
      </c>
      <c r="AU139" s="15" t="s">
        <v>79</v>
      </c>
    </row>
    <row r="140" spans="2:65" s="12" customFormat="1">
      <c r="B140" s="145"/>
      <c r="D140" s="138" t="s">
        <v>126</v>
      </c>
      <c r="E140" s="146" t="s">
        <v>19</v>
      </c>
      <c r="F140" s="147" t="s">
        <v>204</v>
      </c>
      <c r="H140" s="148">
        <v>2660</v>
      </c>
      <c r="I140" s="149"/>
      <c r="L140" s="145"/>
      <c r="M140" s="159"/>
      <c r="N140" s="160"/>
      <c r="O140" s="160"/>
      <c r="P140" s="160"/>
      <c r="Q140" s="160"/>
      <c r="R140" s="160"/>
      <c r="S140" s="160"/>
      <c r="T140" s="161"/>
      <c r="AT140" s="146" t="s">
        <v>126</v>
      </c>
      <c r="AU140" s="146" t="s">
        <v>79</v>
      </c>
      <c r="AV140" s="12" t="s">
        <v>79</v>
      </c>
      <c r="AW140" s="12" t="s">
        <v>31</v>
      </c>
      <c r="AX140" s="12" t="s">
        <v>77</v>
      </c>
      <c r="AY140" s="146" t="s">
        <v>110</v>
      </c>
    </row>
    <row r="141" spans="2:65" s="1" customFormat="1" ht="6.95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30"/>
    </row>
  </sheetData>
  <sheetProtection algorithmName="SHA-512" hashValue="B6UUqWGI1MHGK5ThmC5xdtWbMSnsPSKIMLqo7f9GlmJnAcoFoFgWUnDJE/eAaLHws3e3RQ5MjAp96GMwCWb+HA==" saltValue="SjdI4T4bhWDgrfQui9nyNQpOV4/kGXPcI4HDxfM0Bf5D+kNcI/E5tkU7k71pxO0t066Mg4MQq9XWO37lDGbWuA==" spinCount="100000" sheet="1" objects="1" scenarios="1" formatColumns="0" formatRows="0" autoFilter="0"/>
  <autoFilter ref="C82:K140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97" r:id="rId3" xr:uid="{00000000-0004-0000-0100-000002000000}"/>
    <hyperlink ref="F104" r:id="rId4" xr:uid="{00000000-0004-0000-0100-000003000000}"/>
    <hyperlink ref="F111" r:id="rId5" xr:uid="{00000000-0004-0000-0100-000004000000}"/>
    <hyperlink ref="F115" r:id="rId6" xr:uid="{00000000-0004-0000-0100-000005000000}"/>
    <hyperlink ref="F120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7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5" t="s">
        <v>82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83</v>
      </c>
      <c r="L4" s="18"/>
      <c r="M4" s="8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4.45" customHeight="1">
      <c r="B7" s="18"/>
      <c r="E7" s="200" t="str">
        <f>'Rekapitulace stavby'!K6</f>
        <v>Údržba HOZ Krnovsko - PŠ</v>
      </c>
      <c r="F7" s="201"/>
      <c r="G7" s="201"/>
      <c r="H7" s="201"/>
      <c r="L7" s="18"/>
    </row>
    <row r="8" spans="2:46" s="1" customFormat="1" ht="12" customHeight="1">
      <c r="B8" s="30"/>
      <c r="D8" s="25" t="s">
        <v>84</v>
      </c>
      <c r="L8" s="30"/>
    </row>
    <row r="9" spans="2:46" s="1" customFormat="1" ht="15.6" customHeight="1">
      <c r="B9" s="30"/>
      <c r="E9" s="172" t="s">
        <v>205</v>
      </c>
      <c r="F9" s="199"/>
      <c r="G9" s="199"/>
      <c r="H9" s="19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206</v>
      </c>
      <c r="I12" s="25" t="s">
        <v>23</v>
      </c>
      <c r="J12" s="47" t="str">
        <f>'Rekapitulace stavby'!AN8</f>
        <v>Vyplň údaj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19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02" t="str">
        <f>'Rekapitulace stavby'!E14</f>
        <v>Vyplň údaj</v>
      </c>
      <c r="F18" s="191"/>
      <c r="G18" s="191"/>
      <c r="H18" s="19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19</v>
      </c>
      <c r="L20" s="30"/>
    </row>
    <row r="21" spans="2:12" s="1" customFormat="1" ht="18" customHeight="1">
      <c r="B21" s="30"/>
      <c r="E21" s="23" t="s">
        <v>26</v>
      </c>
      <c r="I21" s="25" t="s">
        <v>27</v>
      </c>
      <c r="J21" s="23" t="s">
        <v>19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19</v>
      </c>
      <c r="L23" s="30"/>
    </row>
    <row r="24" spans="2:12" s="1" customFormat="1" ht="18" customHeight="1">
      <c r="B24" s="30"/>
      <c r="E24" s="23" t="s">
        <v>26</v>
      </c>
      <c r="I24" s="25" t="s">
        <v>27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4.45" customHeight="1">
      <c r="B27" s="84"/>
      <c r="E27" s="195" t="s">
        <v>19</v>
      </c>
      <c r="F27" s="195"/>
      <c r="G27" s="195"/>
      <c r="H27" s="195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35</v>
      </c>
      <c r="J30" s="61">
        <f>ROUND(J83,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0" t="s">
        <v>39</v>
      </c>
      <c r="E33" s="25" t="s">
        <v>40</v>
      </c>
      <c r="F33" s="86">
        <f>ROUND((SUM(BE83:BE156)),  2)</f>
        <v>0</v>
      </c>
      <c r="I33" s="87">
        <v>0.21</v>
      </c>
      <c r="J33" s="86">
        <f>ROUND(((SUM(BE83:BE156))*I33),  2)</f>
        <v>0</v>
      </c>
      <c r="L33" s="30"/>
    </row>
    <row r="34" spans="2:12" s="1" customFormat="1" ht="14.45" customHeight="1">
      <c r="B34" s="30"/>
      <c r="E34" s="25" t="s">
        <v>41</v>
      </c>
      <c r="F34" s="86">
        <f>ROUND((SUM(BF83:BF156)),  2)</f>
        <v>0</v>
      </c>
      <c r="I34" s="87">
        <v>0.12</v>
      </c>
      <c r="J34" s="86">
        <f>ROUND(((SUM(BF83:BF156))*I34),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6">
        <f>ROUND((SUM(BG83:BG156)),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6">
        <f>ROUND((SUM(BH83:BH156)),  2)</f>
        <v>0</v>
      </c>
      <c r="I36" s="87">
        <v>0.12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6">
        <f>ROUND((SUM(BI83:BI156)),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45</v>
      </c>
      <c r="E39" s="52"/>
      <c r="F39" s="52"/>
      <c r="G39" s="90" t="s">
        <v>46</v>
      </c>
      <c r="H39" s="91" t="s">
        <v>47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87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4.45" customHeight="1">
      <c r="B48" s="30"/>
      <c r="E48" s="200" t="str">
        <f>E7</f>
        <v>Údržba HOZ Krnovsko - PŠ</v>
      </c>
      <c r="F48" s="201"/>
      <c r="G48" s="201"/>
      <c r="H48" s="201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5.6" customHeight="1">
      <c r="B50" s="30"/>
      <c r="E50" s="172" t="str">
        <f>E9</f>
        <v>SO 2 - HMZ KRNOV</v>
      </c>
      <c r="F50" s="199"/>
      <c r="G50" s="199"/>
      <c r="H50" s="199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Krnov</v>
      </c>
      <c r="I52" s="25" t="s">
        <v>23</v>
      </c>
      <c r="J52" s="47" t="str">
        <f>IF(J12="","",J12)</f>
        <v>Vyplň údaj</v>
      </c>
      <c r="L52" s="30"/>
    </row>
    <row r="53" spans="2:47" s="1" customFormat="1" ht="6.95" customHeight="1">
      <c r="B53" s="30"/>
      <c r="L53" s="30"/>
    </row>
    <row r="54" spans="2:47" s="1" customFormat="1" ht="15.6" customHeight="1">
      <c r="B54" s="30"/>
      <c r="C54" s="25" t="s">
        <v>24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6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88</v>
      </c>
      <c r="D57" s="88"/>
      <c r="E57" s="88"/>
      <c r="F57" s="88"/>
      <c r="G57" s="88"/>
      <c r="H57" s="88"/>
      <c r="I57" s="88"/>
      <c r="J57" s="95" t="s">
        <v>89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67</v>
      </c>
      <c r="J59" s="61">
        <f>J83</f>
        <v>0</v>
      </c>
      <c r="L59" s="30"/>
      <c r="AU59" s="15" t="s">
        <v>90</v>
      </c>
    </row>
    <row r="60" spans="2:47" s="8" customFormat="1" ht="24.95" customHeight="1">
      <c r="B60" s="97"/>
      <c r="D60" s="98" t="s">
        <v>91</v>
      </c>
      <c r="E60" s="99"/>
      <c r="F60" s="99"/>
      <c r="G60" s="99"/>
      <c r="H60" s="99"/>
      <c r="I60" s="99"/>
      <c r="J60" s="100">
        <f>J84</f>
        <v>0</v>
      </c>
      <c r="L60" s="97"/>
    </row>
    <row r="61" spans="2:47" s="9" customFormat="1" ht="19.899999999999999" customHeight="1">
      <c r="B61" s="101"/>
      <c r="D61" s="102" t="s">
        <v>92</v>
      </c>
      <c r="E61" s="103"/>
      <c r="F61" s="103"/>
      <c r="G61" s="103"/>
      <c r="H61" s="103"/>
      <c r="I61" s="103"/>
      <c r="J61" s="104">
        <f>J85</f>
        <v>0</v>
      </c>
      <c r="L61" s="101"/>
    </row>
    <row r="62" spans="2:47" s="8" customFormat="1" ht="24.95" customHeight="1">
      <c r="B62" s="97"/>
      <c r="D62" s="98" t="s">
        <v>93</v>
      </c>
      <c r="E62" s="99"/>
      <c r="F62" s="99"/>
      <c r="G62" s="99"/>
      <c r="H62" s="99"/>
      <c r="I62" s="99"/>
      <c r="J62" s="100">
        <f>J113</f>
        <v>0</v>
      </c>
      <c r="L62" s="97"/>
    </row>
    <row r="63" spans="2:47" s="9" customFormat="1" ht="19.899999999999999" customHeight="1">
      <c r="B63" s="101"/>
      <c r="D63" s="102" t="s">
        <v>94</v>
      </c>
      <c r="E63" s="103"/>
      <c r="F63" s="103"/>
      <c r="G63" s="103"/>
      <c r="H63" s="103"/>
      <c r="I63" s="103"/>
      <c r="J63" s="104">
        <f>J126</f>
        <v>0</v>
      </c>
      <c r="L63" s="101"/>
    </row>
    <row r="64" spans="2:47" s="1" customFormat="1" ht="21.75" customHeight="1">
      <c r="B64" s="30"/>
      <c r="L64" s="30"/>
    </row>
    <row r="65" spans="2:12" s="1" customFormat="1" ht="6.95" customHeight="1"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30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0"/>
    </row>
    <row r="70" spans="2:12" s="1" customFormat="1" ht="24.95" customHeight="1">
      <c r="B70" s="30"/>
      <c r="C70" s="19" t="s">
        <v>95</v>
      </c>
      <c r="L70" s="30"/>
    </row>
    <row r="71" spans="2:12" s="1" customFormat="1" ht="6.95" customHeight="1">
      <c r="B71" s="30"/>
      <c r="L71" s="30"/>
    </row>
    <row r="72" spans="2:12" s="1" customFormat="1" ht="12" customHeight="1">
      <c r="B72" s="30"/>
      <c r="C72" s="25" t="s">
        <v>16</v>
      </c>
      <c r="L72" s="30"/>
    </row>
    <row r="73" spans="2:12" s="1" customFormat="1" ht="14.45" customHeight="1">
      <c r="B73" s="30"/>
      <c r="E73" s="200" t="str">
        <f>E7</f>
        <v>Údržba HOZ Krnovsko - PŠ</v>
      </c>
      <c r="F73" s="201"/>
      <c r="G73" s="201"/>
      <c r="H73" s="201"/>
      <c r="L73" s="30"/>
    </row>
    <row r="74" spans="2:12" s="1" customFormat="1" ht="12" customHeight="1">
      <c r="B74" s="30"/>
      <c r="C74" s="25" t="s">
        <v>84</v>
      </c>
      <c r="L74" s="30"/>
    </row>
    <row r="75" spans="2:12" s="1" customFormat="1" ht="15.6" customHeight="1">
      <c r="B75" s="30"/>
      <c r="E75" s="172" t="str">
        <f>E9</f>
        <v>SO 2 - HMZ KRNOV</v>
      </c>
      <c r="F75" s="199"/>
      <c r="G75" s="199"/>
      <c r="H75" s="199"/>
      <c r="L75" s="30"/>
    </row>
    <row r="76" spans="2:12" s="1" customFormat="1" ht="6.95" customHeight="1">
      <c r="B76" s="30"/>
      <c r="L76" s="30"/>
    </row>
    <row r="77" spans="2:12" s="1" customFormat="1" ht="12" customHeight="1">
      <c r="B77" s="30"/>
      <c r="C77" s="25" t="s">
        <v>21</v>
      </c>
      <c r="F77" s="23" t="str">
        <f>F12</f>
        <v>Krnov</v>
      </c>
      <c r="I77" s="25" t="s">
        <v>23</v>
      </c>
      <c r="J77" s="47" t="str">
        <f>IF(J12="","",J12)</f>
        <v>Vyplň údaj</v>
      </c>
      <c r="L77" s="30"/>
    </row>
    <row r="78" spans="2:12" s="1" customFormat="1" ht="6.95" customHeight="1">
      <c r="B78" s="30"/>
      <c r="L78" s="30"/>
    </row>
    <row r="79" spans="2:12" s="1" customFormat="1" ht="15.6" customHeight="1">
      <c r="B79" s="30"/>
      <c r="C79" s="25" t="s">
        <v>24</v>
      </c>
      <c r="F79" s="23" t="str">
        <f>E15</f>
        <v xml:space="preserve"> </v>
      </c>
      <c r="I79" s="25" t="s">
        <v>30</v>
      </c>
      <c r="J79" s="28" t="str">
        <f>E21</f>
        <v xml:space="preserve"> </v>
      </c>
      <c r="L79" s="30"/>
    </row>
    <row r="80" spans="2:12" s="1" customFormat="1" ht="15.6" customHeight="1">
      <c r="B80" s="30"/>
      <c r="C80" s="25" t="s">
        <v>28</v>
      </c>
      <c r="F80" s="23" t="str">
        <f>IF(E18="","",E18)</f>
        <v>Vyplň údaj</v>
      </c>
      <c r="I80" s="25" t="s">
        <v>32</v>
      </c>
      <c r="J80" s="28" t="str">
        <f>E24</f>
        <v xml:space="preserve"> </v>
      </c>
      <c r="L80" s="30"/>
    </row>
    <row r="81" spans="2:65" s="1" customFormat="1" ht="10.35" customHeight="1">
      <c r="B81" s="30"/>
      <c r="L81" s="30"/>
    </row>
    <row r="82" spans="2:65" s="10" customFormat="1" ht="29.25" customHeight="1">
      <c r="B82" s="105"/>
      <c r="C82" s="106" t="s">
        <v>96</v>
      </c>
      <c r="D82" s="107" t="s">
        <v>54</v>
      </c>
      <c r="E82" s="107" t="s">
        <v>50</v>
      </c>
      <c r="F82" s="107" t="s">
        <v>51</v>
      </c>
      <c r="G82" s="107" t="s">
        <v>97</v>
      </c>
      <c r="H82" s="107" t="s">
        <v>98</v>
      </c>
      <c r="I82" s="107" t="s">
        <v>99</v>
      </c>
      <c r="J82" s="107" t="s">
        <v>89</v>
      </c>
      <c r="K82" s="108" t="s">
        <v>100</v>
      </c>
      <c r="L82" s="105"/>
      <c r="M82" s="54" t="s">
        <v>19</v>
      </c>
      <c r="N82" s="55" t="s">
        <v>39</v>
      </c>
      <c r="O82" s="55" t="s">
        <v>101</v>
      </c>
      <c r="P82" s="55" t="s">
        <v>102</v>
      </c>
      <c r="Q82" s="55" t="s">
        <v>103</v>
      </c>
      <c r="R82" s="55" t="s">
        <v>104</v>
      </c>
      <c r="S82" s="55" t="s">
        <v>105</v>
      </c>
      <c r="T82" s="56" t="s">
        <v>106</v>
      </c>
    </row>
    <row r="83" spans="2:65" s="1" customFormat="1" ht="22.9" customHeight="1">
      <c r="B83" s="30"/>
      <c r="C83" s="59" t="s">
        <v>107</v>
      </c>
      <c r="J83" s="109">
        <f>BK83</f>
        <v>0</v>
      </c>
      <c r="L83" s="30"/>
      <c r="M83" s="57"/>
      <c r="N83" s="48"/>
      <c r="O83" s="48"/>
      <c r="P83" s="110">
        <f>P84+P113</f>
        <v>0</v>
      </c>
      <c r="Q83" s="48"/>
      <c r="R83" s="110">
        <f>R84+R113</f>
        <v>0</v>
      </c>
      <c r="S83" s="48"/>
      <c r="T83" s="111">
        <f>T84+T113</f>
        <v>0</v>
      </c>
      <c r="AT83" s="15" t="s">
        <v>68</v>
      </c>
      <c r="AU83" s="15" t="s">
        <v>90</v>
      </c>
      <c r="BK83" s="112">
        <f>BK84+BK113</f>
        <v>0</v>
      </c>
    </row>
    <row r="84" spans="2:65" s="11" customFormat="1" ht="25.9" customHeight="1">
      <c r="B84" s="113"/>
      <c r="D84" s="114" t="s">
        <v>68</v>
      </c>
      <c r="E84" s="115" t="s">
        <v>108</v>
      </c>
      <c r="F84" s="115" t="s">
        <v>109</v>
      </c>
      <c r="I84" s="116"/>
      <c r="J84" s="117">
        <f>BK84</f>
        <v>0</v>
      </c>
      <c r="L84" s="113"/>
      <c r="M84" s="118"/>
      <c r="P84" s="119">
        <f>P85</f>
        <v>0</v>
      </c>
      <c r="R84" s="119">
        <f>R85</f>
        <v>0</v>
      </c>
      <c r="T84" s="120">
        <f>T85</f>
        <v>0</v>
      </c>
      <c r="AR84" s="114" t="s">
        <v>77</v>
      </c>
      <c r="AT84" s="121" t="s">
        <v>68</v>
      </c>
      <c r="AU84" s="121" t="s">
        <v>69</v>
      </c>
      <c r="AY84" s="114" t="s">
        <v>110</v>
      </c>
      <c r="BK84" s="122">
        <f>BK85</f>
        <v>0</v>
      </c>
    </row>
    <row r="85" spans="2:65" s="11" customFormat="1" ht="22.9" customHeight="1">
      <c r="B85" s="113"/>
      <c r="D85" s="114" t="s">
        <v>68</v>
      </c>
      <c r="E85" s="123" t="s">
        <v>77</v>
      </c>
      <c r="F85" s="123" t="s">
        <v>111</v>
      </c>
      <c r="I85" s="116"/>
      <c r="J85" s="124">
        <f>BK85</f>
        <v>0</v>
      </c>
      <c r="L85" s="113"/>
      <c r="M85" s="118"/>
      <c r="P85" s="119">
        <f>SUM(P86:P112)</f>
        <v>0</v>
      </c>
      <c r="R85" s="119">
        <f>SUM(R86:R112)</f>
        <v>0</v>
      </c>
      <c r="T85" s="120">
        <f>SUM(T86:T112)</f>
        <v>0</v>
      </c>
      <c r="AR85" s="114" t="s">
        <v>77</v>
      </c>
      <c r="AT85" s="121" t="s">
        <v>68</v>
      </c>
      <c r="AU85" s="121" t="s">
        <v>77</v>
      </c>
      <c r="AY85" s="114" t="s">
        <v>110</v>
      </c>
      <c r="BK85" s="122">
        <f>SUM(BK86:BK112)</f>
        <v>0</v>
      </c>
    </row>
    <row r="86" spans="2:65" s="1" customFormat="1" ht="22.15" customHeight="1">
      <c r="B86" s="30"/>
      <c r="C86" s="125" t="s">
        <v>207</v>
      </c>
      <c r="D86" s="125" t="s">
        <v>113</v>
      </c>
      <c r="E86" s="126" t="s">
        <v>114</v>
      </c>
      <c r="F86" s="127" t="s">
        <v>115</v>
      </c>
      <c r="G86" s="128" t="s">
        <v>116</v>
      </c>
      <c r="H86" s="129">
        <v>200.376</v>
      </c>
      <c r="I86" s="130"/>
      <c r="J86" s="131">
        <f>ROUND(I86*H86,2)</f>
        <v>0</v>
      </c>
      <c r="K86" s="127" t="s">
        <v>117</v>
      </c>
      <c r="L86" s="30"/>
      <c r="M86" s="132" t="s">
        <v>19</v>
      </c>
      <c r="N86" s="133" t="s">
        <v>40</v>
      </c>
      <c r="P86" s="134">
        <f>O86*H86</f>
        <v>0</v>
      </c>
      <c r="Q86" s="134">
        <v>0</v>
      </c>
      <c r="R86" s="134">
        <f>Q86*H86</f>
        <v>0</v>
      </c>
      <c r="S86" s="134">
        <v>0</v>
      </c>
      <c r="T86" s="135">
        <f>S86*H86</f>
        <v>0</v>
      </c>
      <c r="AR86" s="136" t="s">
        <v>118</v>
      </c>
      <c r="AT86" s="136" t="s">
        <v>113</v>
      </c>
      <c r="AU86" s="136" t="s">
        <v>79</v>
      </c>
      <c r="AY86" s="15" t="s">
        <v>110</v>
      </c>
      <c r="BE86" s="137">
        <f>IF(N86="základní",J86,0)</f>
        <v>0</v>
      </c>
      <c r="BF86" s="137">
        <f>IF(N86="snížená",J86,0)</f>
        <v>0</v>
      </c>
      <c r="BG86" s="137">
        <f>IF(N86="zákl. přenesená",J86,0)</f>
        <v>0</v>
      </c>
      <c r="BH86" s="137">
        <f>IF(N86="sníž. přenesená",J86,0)</f>
        <v>0</v>
      </c>
      <c r="BI86" s="137">
        <f>IF(N86="nulová",J86,0)</f>
        <v>0</v>
      </c>
      <c r="BJ86" s="15" t="s">
        <v>77</v>
      </c>
      <c r="BK86" s="137">
        <f>ROUND(I86*H86,2)</f>
        <v>0</v>
      </c>
      <c r="BL86" s="15" t="s">
        <v>118</v>
      </c>
      <c r="BM86" s="136" t="s">
        <v>208</v>
      </c>
    </row>
    <row r="87" spans="2:65" s="1" customFormat="1" ht="29.25">
      <c r="B87" s="30"/>
      <c r="D87" s="138" t="s">
        <v>120</v>
      </c>
      <c r="F87" s="139" t="s">
        <v>121</v>
      </c>
      <c r="I87" s="140"/>
      <c r="L87" s="30"/>
      <c r="M87" s="141"/>
      <c r="T87" s="51"/>
      <c r="AT87" s="15" t="s">
        <v>120</v>
      </c>
      <c r="AU87" s="15" t="s">
        <v>79</v>
      </c>
    </row>
    <row r="88" spans="2:65" s="1" customFormat="1">
      <c r="B88" s="30"/>
      <c r="D88" s="142" t="s">
        <v>122</v>
      </c>
      <c r="F88" s="143" t="s">
        <v>123</v>
      </c>
      <c r="I88" s="140"/>
      <c r="L88" s="30"/>
      <c r="M88" s="141"/>
      <c r="T88" s="51"/>
      <c r="AT88" s="15" t="s">
        <v>122</v>
      </c>
      <c r="AU88" s="15" t="s">
        <v>79</v>
      </c>
    </row>
    <row r="89" spans="2:65" s="1" customFormat="1" ht="29.25">
      <c r="B89" s="30"/>
      <c r="D89" s="138" t="s">
        <v>124</v>
      </c>
      <c r="F89" s="144" t="s">
        <v>209</v>
      </c>
      <c r="I89" s="140"/>
      <c r="L89" s="30"/>
      <c r="M89" s="141"/>
      <c r="T89" s="51"/>
      <c r="AT89" s="15" t="s">
        <v>124</v>
      </c>
      <c r="AU89" s="15" t="s">
        <v>79</v>
      </c>
    </row>
    <row r="90" spans="2:65" s="12" customFormat="1">
      <c r="B90" s="145"/>
      <c r="D90" s="138" t="s">
        <v>126</v>
      </c>
      <c r="E90" s="146" t="s">
        <v>19</v>
      </c>
      <c r="F90" s="147" t="s">
        <v>210</v>
      </c>
      <c r="H90" s="148">
        <v>125.563</v>
      </c>
      <c r="I90" s="149"/>
      <c r="L90" s="145"/>
      <c r="M90" s="150"/>
      <c r="T90" s="151"/>
      <c r="AT90" s="146" t="s">
        <v>126</v>
      </c>
      <c r="AU90" s="146" t="s">
        <v>79</v>
      </c>
      <c r="AV90" s="12" t="s">
        <v>79</v>
      </c>
      <c r="AW90" s="12" t="s">
        <v>31</v>
      </c>
      <c r="AX90" s="12" t="s">
        <v>69</v>
      </c>
      <c r="AY90" s="146" t="s">
        <v>110</v>
      </c>
    </row>
    <row r="91" spans="2:65" s="12" customFormat="1">
      <c r="B91" s="145"/>
      <c r="D91" s="138" t="s">
        <v>126</v>
      </c>
      <c r="E91" s="146" t="s">
        <v>19</v>
      </c>
      <c r="F91" s="147" t="s">
        <v>211</v>
      </c>
      <c r="H91" s="148">
        <v>74.813000000000002</v>
      </c>
      <c r="I91" s="149"/>
      <c r="L91" s="145"/>
      <c r="M91" s="150"/>
      <c r="T91" s="151"/>
      <c r="AT91" s="146" t="s">
        <v>126</v>
      </c>
      <c r="AU91" s="146" t="s">
        <v>79</v>
      </c>
      <c r="AV91" s="12" t="s">
        <v>79</v>
      </c>
      <c r="AW91" s="12" t="s">
        <v>31</v>
      </c>
      <c r="AX91" s="12" t="s">
        <v>69</v>
      </c>
      <c r="AY91" s="146" t="s">
        <v>110</v>
      </c>
    </row>
    <row r="92" spans="2:65" s="13" customFormat="1">
      <c r="B92" s="152"/>
      <c r="D92" s="138" t="s">
        <v>126</v>
      </c>
      <c r="E92" s="153" t="s">
        <v>19</v>
      </c>
      <c r="F92" s="154" t="s">
        <v>144</v>
      </c>
      <c r="H92" s="155">
        <v>200.376</v>
      </c>
      <c r="I92" s="156"/>
      <c r="L92" s="152"/>
      <c r="M92" s="157"/>
      <c r="T92" s="158"/>
      <c r="AT92" s="153" t="s">
        <v>126</v>
      </c>
      <c r="AU92" s="153" t="s">
        <v>79</v>
      </c>
      <c r="AV92" s="13" t="s">
        <v>118</v>
      </c>
      <c r="AW92" s="13" t="s">
        <v>31</v>
      </c>
      <c r="AX92" s="13" t="s">
        <v>77</v>
      </c>
      <c r="AY92" s="153" t="s">
        <v>110</v>
      </c>
    </row>
    <row r="93" spans="2:65" s="1" customFormat="1" ht="34.9" customHeight="1">
      <c r="B93" s="30"/>
      <c r="C93" s="125" t="s">
        <v>7</v>
      </c>
      <c r="D93" s="125" t="s">
        <v>113</v>
      </c>
      <c r="E93" s="126" t="s">
        <v>212</v>
      </c>
      <c r="F93" s="127" t="s">
        <v>213</v>
      </c>
      <c r="G93" s="128" t="s">
        <v>116</v>
      </c>
      <c r="H93" s="129">
        <v>150</v>
      </c>
      <c r="I93" s="130"/>
      <c r="J93" s="131">
        <f>ROUND(I93*H93,2)</f>
        <v>0</v>
      </c>
      <c r="K93" s="127" t="s">
        <v>117</v>
      </c>
      <c r="L93" s="30"/>
      <c r="M93" s="132" t="s">
        <v>19</v>
      </c>
      <c r="N93" s="133" t="s">
        <v>40</v>
      </c>
      <c r="P93" s="134">
        <f>O93*H93</f>
        <v>0</v>
      </c>
      <c r="Q93" s="134">
        <v>0</v>
      </c>
      <c r="R93" s="134">
        <f>Q93*H93</f>
        <v>0</v>
      </c>
      <c r="S93" s="134">
        <v>0</v>
      </c>
      <c r="T93" s="135">
        <f>S93*H93</f>
        <v>0</v>
      </c>
      <c r="AR93" s="136" t="s">
        <v>118</v>
      </c>
      <c r="AT93" s="136" t="s">
        <v>113</v>
      </c>
      <c r="AU93" s="136" t="s">
        <v>79</v>
      </c>
      <c r="AY93" s="15" t="s">
        <v>110</v>
      </c>
      <c r="BE93" s="137">
        <f>IF(N93="základní",J93,0)</f>
        <v>0</v>
      </c>
      <c r="BF93" s="137">
        <f>IF(N93="snížená",J93,0)</f>
        <v>0</v>
      </c>
      <c r="BG93" s="137">
        <f>IF(N93="zákl. přenesená",J93,0)</f>
        <v>0</v>
      </c>
      <c r="BH93" s="137">
        <f>IF(N93="sníž. přenesená",J93,0)</f>
        <v>0</v>
      </c>
      <c r="BI93" s="137">
        <f>IF(N93="nulová",J93,0)</f>
        <v>0</v>
      </c>
      <c r="BJ93" s="15" t="s">
        <v>77</v>
      </c>
      <c r="BK93" s="137">
        <f>ROUND(I93*H93,2)</f>
        <v>0</v>
      </c>
      <c r="BL93" s="15" t="s">
        <v>118</v>
      </c>
      <c r="BM93" s="136" t="s">
        <v>214</v>
      </c>
    </row>
    <row r="94" spans="2:65" s="1" customFormat="1" ht="39">
      <c r="B94" s="30"/>
      <c r="D94" s="138" t="s">
        <v>120</v>
      </c>
      <c r="F94" s="139" t="s">
        <v>215</v>
      </c>
      <c r="I94" s="140"/>
      <c r="L94" s="30"/>
      <c r="M94" s="141"/>
      <c r="T94" s="51"/>
      <c r="AT94" s="15" t="s">
        <v>120</v>
      </c>
      <c r="AU94" s="15" t="s">
        <v>79</v>
      </c>
    </row>
    <row r="95" spans="2:65" s="1" customFormat="1">
      <c r="B95" s="30"/>
      <c r="D95" s="142" t="s">
        <v>122</v>
      </c>
      <c r="F95" s="143" t="s">
        <v>216</v>
      </c>
      <c r="I95" s="140"/>
      <c r="L95" s="30"/>
      <c r="M95" s="141"/>
      <c r="T95" s="51"/>
      <c r="AT95" s="15" t="s">
        <v>122</v>
      </c>
      <c r="AU95" s="15" t="s">
        <v>79</v>
      </c>
    </row>
    <row r="96" spans="2:65" s="12" customFormat="1">
      <c r="B96" s="145"/>
      <c r="D96" s="138" t="s">
        <v>126</v>
      </c>
      <c r="E96" s="146" t="s">
        <v>19</v>
      </c>
      <c r="F96" s="147" t="s">
        <v>134</v>
      </c>
      <c r="H96" s="148">
        <v>150</v>
      </c>
      <c r="I96" s="149"/>
      <c r="L96" s="145"/>
      <c r="M96" s="150"/>
      <c r="T96" s="151"/>
      <c r="AT96" s="146" t="s">
        <v>126</v>
      </c>
      <c r="AU96" s="146" t="s">
        <v>79</v>
      </c>
      <c r="AV96" s="12" t="s">
        <v>79</v>
      </c>
      <c r="AW96" s="12" t="s">
        <v>31</v>
      </c>
      <c r="AX96" s="12" t="s">
        <v>77</v>
      </c>
      <c r="AY96" s="146" t="s">
        <v>110</v>
      </c>
    </row>
    <row r="97" spans="2:65" s="1" customFormat="1" ht="22.15" customHeight="1">
      <c r="B97" s="30"/>
      <c r="C97" s="125" t="s">
        <v>77</v>
      </c>
      <c r="D97" s="125" t="s">
        <v>113</v>
      </c>
      <c r="E97" s="126" t="s">
        <v>135</v>
      </c>
      <c r="F97" s="127" t="s">
        <v>136</v>
      </c>
      <c r="G97" s="128" t="s">
        <v>137</v>
      </c>
      <c r="H97" s="129">
        <v>2260</v>
      </c>
      <c r="I97" s="130"/>
      <c r="J97" s="131">
        <f>ROUND(I97*H97,2)</f>
        <v>0</v>
      </c>
      <c r="K97" s="127" t="s">
        <v>117</v>
      </c>
      <c r="L97" s="30"/>
      <c r="M97" s="132" t="s">
        <v>19</v>
      </c>
      <c r="N97" s="133" t="s">
        <v>40</v>
      </c>
      <c r="P97" s="134">
        <f>O97*H97</f>
        <v>0</v>
      </c>
      <c r="Q97" s="134">
        <v>0</v>
      </c>
      <c r="R97" s="134">
        <f>Q97*H97</f>
        <v>0</v>
      </c>
      <c r="S97" s="134">
        <v>0</v>
      </c>
      <c r="T97" s="135">
        <f>S97*H97</f>
        <v>0</v>
      </c>
      <c r="AR97" s="136" t="s">
        <v>118</v>
      </c>
      <c r="AT97" s="136" t="s">
        <v>113</v>
      </c>
      <c r="AU97" s="136" t="s">
        <v>79</v>
      </c>
      <c r="AY97" s="15" t="s">
        <v>110</v>
      </c>
      <c r="BE97" s="137">
        <f>IF(N97="základní",J97,0)</f>
        <v>0</v>
      </c>
      <c r="BF97" s="137">
        <f>IF(N97="snížená",J97,0)</f>
        <v>0</v>
      </c>
      <c r="BG97" s="137">
        <f>IF(N97="zákl. přenesená",J97,0)</f>
        <v>0</v>
      </c>
      <c r="BH97" s="137">
        <f>IF(N97="sníž. přenesená",J97,0)</f>
        <v>0</v>
      </c>
      <c r="BI97" s="137">
        <f>IF(N97="nulová",J97,0)</f>
        <v>0</v>
      </c>
      <c r="BJ97" s="15" t="s">
        <v>77</v>
      </c>
      <c r="BK97" s="137">
        <f>ROUND(I97*H97,2)</f>
        <v>0</v>
      </c>
      <c r="BL97" s="15" t="s">
        <v>118</v>
      </c>
      <c r="BM97" s="136" t="s">
        <v>217</v>
      </c>
    </row>
    <row r="98" spans="2:65" s="1" customFormat="1" ht="19.5">
      <c r="B98" s="30"/>
      <c r="D98" s="138" t="s">
        <v>120</v>
      </c>
      <c r="F98" s="139" t="s">
        <v>139</v>
      </c>
      <c r="I98" s="140"/>
      <c r="L98" s="30"/>
      <c r="M98" s="141"/>
      <c r="T98" s="51"/>
      <c r="AT98" s="15" t="s">
        <v>120</v>
      </c>
      <c r="AU98" s="15" t="s">
        <v>79</v>
      </c>
    </row>
    <row r="99" spans="2:65" s="1" customFormat="1">
      <c r="B99" s="30"/>
      <c r="D99" s="142" t="s">
        <v>122</v>
      </c>
      <c r="F99" s="143" t="s">
        <v>140</v>
      </c>
      <c r="I99" s="140"/>
      <c r="L99" s="30"/>
      <c r="M99" s="141"/>
      <c r="T99" s="51"/>
      <c r="AT99" s="15" t="s">
        <v>122</v>
      </c>
      <c r="AU99" s="15" t="s">
        <v>79</v>
      </c>
    </row>
    <row r="100" spans="2:65" s="1" customFormat="1" ht="39">
      <c r="B100" s="30"/>
      <c r="D100" s="138" t="s">
        <v>124</v>
      </c>
      <c r="F100" s="144" t="s">
        <v>218</v>
      </c>
      <c r="I100" s="140"/>
      <c r="L100" s="30"/>
      <c r="M100" s="141"/>
      <c r="T100" s="51"/>
      <c r="AT100" s="15" t="s">
        <v>124</v>
      </c>
      <c r="AU100" s="15" t="s">
        <v>79</v>
      </c>
    </row>
    <row r="101" spans="2:65" s="12" customFormat="1">
      <c r="B101" s="145"/>
      <c r="D101" s="138" t="s">
        <v>126</v>
      </c>
      <c r="E101" s="146" t="s">
        <v>19</v>
      </c>
      <c r="F101" s="147" t="s">
        <v>142</v>
      </c>
      <c r="H101" s="148">
        <v>1500</v>
      </c>
      <c r="I101" s="149"/>
      <c r="L101" s="145"/>
      <c r="M101" s="150"/>
      <c r="T101" s="151"/>
      <c r="AT101" s="146" t="s">
        <v>126</v>
      </c>
      <c r="AU101" s="146" t="s">
        <v>79</v>
      </c>
      <c r="AV101" s="12" t="s">
        <v>79</v>
      </c>
      <c r="AW101" s="12" t="s">
        <v>31</v>
      </c>
      <c r="AX101" s="12" t="s">
        <v>69</v>
      </c>
      <c r="AY101" s="146" t="s">
        <v>110</v>
      </c>
    </row>
    <row r="102" spans="2:65" s="12" customFormat="1">
      <c r="B102" s="145"/>
      <c r="D102" s="138" t="s">
        <v>126</v>
      </c>
      <c r="E102" s="146" t="s">
        <v>19</v>
      </c>
      <c r="F102" s="147" t="s">
        <v>219</v>
      </c>
      <c r="H102" s="148">
        <v>410</v>
      </c>
      <c r="I102" s="149"/>
      <c r="L102" s="145"/>
      <c r="M102" s="150"/>
      <c r="T102" s="151"/>
      <c r="AT102" s="146" t="s">
        <v>126</v>
      </c>
      <c r="AU102" s="146" t="s">
        <v>79</v>
      </c>
      <c r="AV102" s="12" t="s">
        <v>79</v>
      </c>
      <c r="AW102" s="12" t="s">
        <v>31</v>
      </c>
      <c r="AX102" s="12" t="s">
        <v>69</v>
      </c>
      <c r="AY102" s="146" t="s">
        <v>110</v>
      </c>
    </row>
    <row r="103" spans="2:65" s="12" customFormat="1">
      <c r="B103" s="145"/>
      <c r="D103" s="138" t="s">
        <v>126</v>
      </c>
      <c r="E103" s="146" t="s">
        <v>19</v>
      </c>
      <c r="F103" s="147" t="s">
        <v>220</v>
      </c>
      <c r="H103" s="148">
        <v>350</v>
      </c>
      <c r="I103" s="149"/>
      <c r="L103" s="145"/>
      <c r="M103" s="150"/>
      <c r="T103" s="151"/>
      <c r="AT103" s="146" t="s">
        <v>126</v>
      </c>
      <c r="AU103" s="146" t="s">
        <v>79</v>
      </c>
      <c r="AV103" s="12" t="s">
        <v>79</v>
      </c>
      <c r="AW103" s="12" t="s">
        <v>31</v>
      </c>
      <c r="AX103" s="12" t="s">
        <v>69</v>
      </c>
      <c r="AY103" s="146" t="s">
        <v>110</v>
      </c>
    </row>
    <row r="104" spans="2:65" s="13" customFormat="1">
      <c r="B104" s="152"/>
      <c r="D104" s="138" t="s">
        <v>126</v>
      </c>
      <c r="E104" s="153" t="s">
        <v>19</v>
      </c>
      <c r="F104" s="154" t="s">
        <v>144</v>
      </c>
      <c r="H104" s="155">
        <v>2260</v>
      </c>
      <c r="I104" s="156"/>
      <c r="L104" s="152"/>
      <c r="M104" s="157"/>
      <c r="T104" s="158"/>
      <c r="AT104" s="153" t="s">
        <v>126</v>
      </c>
      <c r="AU104" s="153" t="s">
        <v>79</v>
      </c>
      <c r="AV104" s="13" t="s">
        <v>118</v>
      </c>
      <c r="AW104" s="13" t="s">
        <v>31</v>
      </c>
      <c r="AX104" s="13" t="s">
        <v>77</v>
      </c>
      <c r="AY104" s="153" t="s">
        <v>110</v>
      </c>
    </row>
    <row r="105" spans="2:65" s="1" customFormat="1" ht="22.15" customHeight="1">
      <c r="B105" s="30"/>
      <c r="C105" s="125" t="s">
        <v>79</v>
      </c>
      <c r="D105" s="125" t="s">
        <v>113</v>
      </c>
      <c r="E105" s="126" t="s">
        <v>146</v>
      </c>
      <c r="F105" s="127" t="s">
        <v>147</v>
      </c>
      <c r="G105" s="128" t="s">
        <v>137</v>
      </c>
      <c r="H105" s="129">
        <v>1930</v>
      </c>
      <c r="I105" s="130"/>
      <c r="J105" s="131">
        <f>ROUND(I105*H105,2)</f>
        <v>0</v>
      </c>
      <c r="K105" s="127" t="s">
        <v>117</v>
      </c>
      <c r="L105" s="30"/>
      <c r="M105" s="132" t="s">
        <v>19</v>
      </c>
      <c r="N105" s="133" t="s">
        <v>40</v>
      </c>
      <c r="P105" s="134">
        <f>O105*H105</f>
        <v>0</v>
      </c>
      <c r="Q105" s="134">
        <v>0</v>
      </c>
      <c r="R105" s="134">
        <f>Q105*H105</f>
        <v>0</v>
      </c>
      <c r="S105" s="134">
        <v>0</v>
      </c>
      <c r="T105" s="135">
        <f>S105*H105</f>
        <v>0</v>
      </c>
      <c r="AR105" s="136" t="s">
        <v>118</v>
      </c>
      <c r="AT105" s="136" t="s">
        <v>113</v>
      </c>
      <c r="AU105" s="136" t="s">
        <v>79</v>
      </c>
      <c r="AY105" s="15" t="s">
        <v>110</v>
      </c>
      <c r="BE105" s="137">
        <f>IF(N105="základní",J105,0)</f>
        <v>0</v>
      </c>
      <c r="BF105" s="137">
        <f>IF(N105="snížená",J105,0)</f>
        <v>0</v>
      </c>
      <c r="BG105" s="137">
        <f>IF(N105="zákl. přenesená",J105,0)</f>
        <v>0</v>
      </c>
      <c r="BH105" s="137">
        <f>IF(N105="sníž. přenesená",J105,0)</f>
        <v>0</v>
      </c>
      <c r="BI105" s="137">
        <f>IF(N105="nulová",J105,0)</f>
        <v>0</v>
      </c>
      <c r="BJ105" s="15" t="s">
        <v>77</v>
      </c>
      <c r="BK105" s="137">
        <f>ROUND(I105*H105,2)</f>
        <v>0</v>
      </c>
      <c r="BL105" s="15" t="s">
        <v>118</v>
      </c>
      <c r="BM105" s="136" t="s">
        <v>221</v>
      </c>
    </row>
    <row r="106" spans="2:65" s="1" customFormat="1" ht="29.25">
      <c r="B106" s="30"/>
      <c r="D106" s="138" t="s">
        <v>120</v>
      </c>
      <c r="F106" s="139" t="s">
        <v>149</v>
      </c>
      <c r="I106" s="140"/>
      <c r="L106" s="30"/>
      <c r="M106" s="141"/>
      <c r="T106" s="51"/>
      <c r="AT106" s="15" t="s">
        <v>120</v>
      </c>
      <c r="AU106" s="15" t="s">
        <v>79</v>
      </c>
    </row>
    <row r="107" spans="2:65" s="1" customFormat="1">
      <c r="B107" s="30"/>
      <c r="D107" s="142" t="s">
        <v>122</v>
      </c>
      <c r="F107" s="143" t="s">
        <v>150</v>
      </c>
      <c r="I107" s="140"/>
      <c r="L107" s="30"/>
      <c r="M107" s="141"/>
      <c r="T107" s="51"/>
      <c r="AT107" s="15" t="s">
        <v>122</v>
      </c>
      <c r="AU107" s="15" t="s">
        <v>79</v>
      </c>
    </row>
    <row r="108" spans="2:65" s="12" customFormat="1">
      <c r="B108" s="145"/>
      <c r="D108" s="138" t="s">
        <v>126</v>
      </c>
      <c r="E108" s="146" t="s">
        <v>19</v>
      </c>
      <c r="F108" s="147" t="s">
        <v>222</v>
      </c>
      <c r="H108" s="148">
        <v>615</v>
      </c>
      <c r="I108" s="149"/>
      <c r="L108" s="145"/>
      <c r="M108" s="150"/>
      <c r="T108" s="151"/>
      <c r="AT108" s="146" t="s">
        <v>126</v>
      </c>
      <c r="AU108" s="146" t="s">
        <v>79</v>
      </c>
      <c r="AV108" s="12" t="s">
        <v>79</v>
      </c>
      <c r="AW108" s="12" t="s">
        <v>31</v>
      </c>
      <c r="AX108" s="12" t="s">
        <v>69</v>
      </c>
      <c r="AY108" s="146" t="s">
        <v>110</v>
      </c>
    </row>
    <row r="109" spans="2:65" s="12" customFormat="1">
      <c r="B109" s="145"/>
      <c r="D109" s="138" t="s">
        <v>126</v>
      </c>
      <c r="E109" s="146" t="s">
        <v>19</v>
      </c>
      <c r="F109" s="147" t="s">
        <v>222</v>
      </c>
      <c r="H109" s="148">
        <v>615</v>
      </c>
      <c r="I109" s="149"/>
      <c r="L109" s="145"/>
      <c r="M109" s="150"/>
      <c r="T109" s="151"/>
      <c r="AT109" s="146" t="s">
        <v>126</v>
      </c>
      <c r="AU109" s="146" t="s">
        <v>79</v>
      </c>
      <c r="AV109" s="12" t="s">
        <v>79</v>
      </c>
      <c r="AW109" s="12" t="s">
        <v>31</v>
      </c>
      <c r="AX109" s="12" t="s">
        <v>69</v>
      </c>
      <c r="AY109" s="146" t="s">
        <v>110</v>
      </c>
    </row>
    <row r="110" spans="2:65" s="12" customFormat="1">
      <c r="B110" s="145"/>
      <c r="D110" s="138" t="s">
        <v>126</v>
      </c>
      <c r="E110" s="146" t="s">
        <v>19</v>
      </c>
      <c r="F110" s="147" t="s">
        <v>220</v>
      </c>
      <c r="H110" s="148">
        <v>350</v>
      </c>
      <c r="I110" s="149"/>
      <c r="L110" s="145"/>
      <c r="M110" s="150"/>
      <c r="T110" s="151"/>
      <c r="AT110" s="146" t="s">
        <v>126</v>
      </c>
      <c r="AU110" s="146" t="s">
        <v>79</v>
      </c>
      <c r="AV110" s="12" t="s">
        <v>79</v>
      </c>
      <c r="AW110" s="12" t="s">
        <v>31</v>
      </c>
      <c r="AX110" s="12" t="s">
        <v>69</v>
      </c>
      <c r="AY110" s="146" t="s">
        <v>110</v>
      </c>
    </row>
    <row r="111" spans="2:65" s="12" customFormat="1">
      <c r="B111" s="145"/>
      <c r="D111" s="138" t="s">
        <v>126</v>
      </c>
      <c r="E111" s="146" t="s">
        <v>19</v>
      </c>
      <c r="F111" s="147" t="s">
        <v>220</v>
      </c>
      <c r="H111" s="148">
        <v>350</v>
      </c>
      <c r="I111" s="149"/>
      <c r="L111" s="145"/>
      <c r="M111" s="150"/>
      <c r="T111" s="151"/>
      <c r="AT111" s="146" t="s">
        <v>126</v>
      </c>
      <c r="AU111" s="146" t="s">
        <v>79</v>
      </c>
      <c r="AV111" s="12" t="s">
        <v>79</v>
      </c>
      <c r="AW111" s="12" t="s">
        <v>31</v>
      </c>
      <c r="AX111" s="12" t="s">
        <v>69</v>
      </c>
      <c r="AY111" s="146" t="s">
        <v>110</v>
      </c>
    </row>
    <row r="112" spans="2:65" s="13" customFormat="1">
      <c r="B112" s="152"/>
      <c r="D112" s="138" t="s">
        <v>126</v>
      </c>
      <c r="E112" s="153" t="s">
        <v>19</v>
      </c>
      <c r="F112" s="154" t="s">
        <v>144</v>
      </c>
      <c r="H112" s="155">
        <v>1930</v>
      </c>
      <c r="I112" s="156"/>
      <c r="L112" s="152"/>
      <c r="M112" s="157"/>
      <c r="T112" s="158"/>
      <c r="AT112" s="153" t="s">
        <v>126</v>
      </c>
      <c r="AU112" s="153" t="s">
        <v>79</v>
      </c>
      <c r="AV112" s="13" t="s">
        <v>118</v>
      </c>
      <c r="AW112" s="13" t="s">
        <v>31</v>
      </c>
      <c r="AX112" s="13" t="s">
        <v>77</v>
      </c>
      <c r="AY112" s="153" t="s">
        <v>110</v>
      </c>
    </row>
    <row r="113" spans="2:65" s="11" customFormat="1" ht="25.9" customHeight="1">
      <c r="B113" s="113"/>
      <c r="D113" s="114" t="s">
        <v>68</v>
      </c>
      <c r="E113" s="115" t="s">
        <v>151</v>
      </c>
      <c r="F113" s="115" t="s">
        <v>152</v>
      </c>
      <c r="I113" s="116"/>
      <c r="J113" s="117">
        <f>BK113</f>
        <v>0</v>
      </c>
      <c r="L113" s="113"/>
      <c r="M113" s="118"/>
      <c r="P113" s="119">
        <f>P114+SUM(P115:P126)</f>
        <v>0</v>
      </c>
      <c r="R113" s="119">
        <f>R114+SUM(R115:R126)</f>
        <v>0</v>
      </c>
      <c r="T113" s="120">
        <f>T114+SUM(T115:T126)</f>
        <v>0</v>
      </c>
      <c r="AR113" s="114" t="s">
        <v>118</v>
      </c>
      <c r="AT113" s="121" t="s">
        <v>68</v>
      </c>
      <c r="AU113" s="121" t="s">
        <v>69</v>
      </c>
      <c r="AY113" s="114" t="s">
        <v>110</v>
      </c>
      <c r="BK113" s="122">
        <f>BK114+SUM(BK115:BK126)</f>
        <v>0</v>
      </c>
    </row>
    <row r="114" spans="2:65" s="1" customFormat="1" ht="19.899999999999999" customHeight="1">
      <c r="B114" s="30"/>
      <c r="C114" s="125" t="s">
        <v>169</v>
      </c>
      <c r="D114" s="125" t="s">
        <v>113</v>
      </c>
      <c r="E114" s="126" t="s">
        <v>154</v>
      </c>
      <c r="F114" s="127" t="s">
        <v>155</v>
      </c>
      <c r="G114" s="128" t="s">
        <v>156</v>
      </c>
      <c r="H114" s="129">
        <v>0.49399999999999999</v>
      </c>
      <c r="I114" s="130"/>
      <c r="J114" s="131">
        <f>ROUND(I114*H114,2)</f>
        <v>0</v>
      </c>
      <c r="K114" s="127" t="s">
        <v>117</v>
      </c>
      <c r="L114" s="30"/>
      <c r="M114" s="132" t="s">
        <v>19</v>
      </c>
      <c r="N114" s="133" t="s">
        <v>40</v>
      </c>
      <c r="P114" s="134">
        <f>O114*H114</f>
        <v>0</v>
      </c>
      <c r="Q114" s="134">
        <v>0</v>
      </c>
      <c r="R114" s="134">
        <f>Q114*H114</f>
        <v>0</v>
      </c>
      <c r="S114" s="134">
        <v>0</v>
      </c>
      <c r="T114" s="135">
        <f>S114*H114</f>
        <v>0</v>
      </c>
      <c r="AR114" s="136" t="s">
        <v>118</v>
      </c>
      <c r="AT114" s="136" t="s">
        <v>113</v>
      </c>
      <c r="AU114" s="136" t="s">
        <v>77</v>
      </c>
      <c r="AY114" s="15" t="s">
        <v>110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15" t="s">
        <v>77</v>
      </c>
      <c r="BK114" s="137">
        <f>ROUND(I114*H114,2)</f>
        <v>0</v>
      </c>
      <c r="BL114" s="15" t="s">
        <v>118</v>
      </c>
      <c r="BM114" s="136" t="s">
        <v>223</v>
      </c>
    </row>
    <row r="115" spans="2:65" s="1" customFormat="1" ht="19.5">
      <c r="B115" s="30"/>
      <c r="D115" s="138" t="s">
        <v>120</v>
      </c>
      <c r="F115" s="139" t="s">
        <v>158</v>
      </c>
      <c r="I115" s="140"/>
      <c r="L115" s="30"/>
      <c r="M115" s="141"/>
      <c r="T115" s="51"/>
      <c r="AT115" s="15" t="s">
        <v>120</v>
      </c>
      <c r="AU115" s="15" t="s">
        <v>77</v>
      </c>
    </row>
    <row r="116" spans="2:65" s="1" customFormat="1">
      <c r="B116" s="30"/>
      <c r="D116" s="142" t="s">
        <v>122</v>
      </c>
      <c r="F116" s="143" t="s">
        <v>159</v>
      </c>
      <c r="I116" s="140"/>
      <c r="L116" s="30"/>
      <c r="M116" s="141"/>
      <c r="T116" s="51"/>
      <c r="AT116" s="15" t="s">
        <v>122</v>
      </c>
      <c r="AU116" s="15" t="s">
        <v>77</v>
      </c>
    </row>
    <row r="117" spans="2:65" s="12" customFormat="1">
      <c r="B117" s="145"/>
      <c r="D117" s="138" t="s">
        <v>126</v>
      </c>
      <c r="E117" s="146" t="s">
        <v>19</v>
      </c>
      <c r="F117" s="147" t="s">
        <v>224</v>
      </c>
      <c r="H117" s="148">
        <v>0.32800000000000001</v>
      </c>
      <c r="I117" s="149"/>
      <c r="L117" s="145"/>
      <c r="M117" s="150"/>
      <c r="T117" s="151"/>
      <c r="AT117" s="146" t="s">
        <v>126</v>
      </c>
      <c r="AU117" s="146" t="s">
        <v>77</v>
      </c>
      <c r="AV117" s="12" t="s">
        <v>79</v>
      </c>
      <c r="AW117" s="12" t="s">
        <v>31</v>
      </c>
      <c r="AX117" s="12" t="s">
        <v>69</v>
      </c>
      <c r="AY117" s="146" t="s">
        <v>110</v>
      </c>
    </row>
    <row r="118" spans="2:65" s="12" customFormat="1">
      <c r="B118" s="145"/>
      <c r="D118" s="138" t="s">
        <v>126</v>
      </c>
      <c r="E118" s="146" t="s">
        <v>19</v>
      </c>
      <c r="F118" s="147" t="s">
        <v>225</v>
      </c>
      <c r="H118" s="148">
        <v>0.16600000000000001</v>
      </c>
      <c r="I118" s="149"/>
      <c r="L118" s="145"/>
      <c r="M118" s="150"/>
      <c r="T118" s="151"/>
      <c r="AT118" s="146" t="s">
        <v>126</v>
      </c>
      <c r="AU118" s="146" t="s">
        <v>77</v>
      </c>
      <c r="AV118" s="12" t="s">
        <v>79</v>
      </c>
      <c r="AW118" s="12" t="s">
        <v>31</v>
      </c>
      <c r="AX118" s="12" t="s">
        <v>69</v>
      </c>
      <c r="AY118" s="146" t="s">
        <v>110</v>
      </c>
    </row>
    <row r="119" spans="2:65" s="13" customFormat="1">
      <c r="B119" s="152"/>
      <c r="D119" s="138" t="s">
        <v>126</v>
      </c>
      <c r="E119" s="153" t="s">
        <v>19</v>
      </c>
      <c r="F119" s="154" t="s">
        <v>144</v>
      </c>
      <c r="H119" s="155">
        <v>0.49399999999999999</v>
      </c>
      <c r="I119" s="156"/>
      <c r="L119" s="152"/>
      <c r="M119" s="157"/>
      <c r="T119" s="158"/>
      <c r="AT119" s="153" t="s">
        <v>126</v>
      </c>
      <c r="AU119" s="153" t="s">
        <v>77</v>
      </c>
      <c r="AV119" s="13" t="s">
        <v>118</v>
      </c>
      <c r="AW119" s="13" t="s">
        <v>31</v>
      </c>
      <c r="AX119" s="13" t="s">
        <v>77</v>
      </c>
      <c r="AY119" s="153" t="s">
        <v>110</v>
      </c>
    </row>
    <row r="120" spans="2:65" s="1" customFormat="1" ht="22.15" customHeight="1">
      <c r="B120" s="30"/>
      <c r="C120" s="125" t="s">
        <v>177</v>
      </c>
      <c r="D120" s="125" t="s">
        <v>113</v>
      </c>
      <c r="E120" s="126" t="s">
        <v>162</v>
      </c>
      <c r="F120" s="127" t="s">
        <v>163</v>
      </c>
      <c r="G120" s="128" t="s">
        <v>156</v>
      </c>
      <c r="H120" s="129">
        <v>0.49399999999999999</v>
      </c>
      <c r="I120" s="130"/>
      <c r="J120" s="131">
        <f>ROUND(I120*H120,2)</f>
        <v>0</v>
      </c>
      <c r="K120" s="127" t="s">
        <v>117</v>
      </c>
      <c r="L120" s="30"/>
      <c r="M120" s="132" t="s">
        <v>19</v>
      </c>
      <c r="N120" s="133" t="s">
        <v>40</v>
      </c>
      <c r="P120" s="134">
        <f>O120*H120</f>
        <v>0</v>
      </c>
      <c r="Q120" s="134">
        <v>0</v>
      </c>
      <c r="R120" s="134">
        <f>Q120*H120</f>
        <v>0</v>
      </c>
      <c r="S120" s="134">
        <v>0</v>
      </c>
      <c r="T120" s="135">
        <f>S120*H120</f>
        <v>0</v>
      </c>
      <c r="AR120" s="136" t="s">
        <v>118</v>
      </c>
      <c r="AT120" s="136" t="s">
        <v>113</v>
      </c>
      <c r="AU120" s="136" t="s">
        <v>77</v>
      </c>
      <c r="AY120" s="15" t="s">
        <v>110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15" t="s">
        <v>77</v>
      </c>
      <c r="BK120" s="137">
        <f>ROUND(I120*H120,2)</f>
        <v>0</v>
      </c>
      <c r="BL120" s="15" t="s">
        <v>118</v>
      </c>
      <c r="BM120" s="136" t="s">
        <v>226</v>
      </c>
    </row>
    <row r="121" spans="2:65" s="1" customFormat="1" ht="19.5">
      <c r="B121" s="30"/>
      <c r="D121" s="138" t="s">
        <v>120</v>
      </c>
      <c r="F121" s="139" t="s">
        <v>165</v>
      </c>
      <c r="I121" s="140"/>
      <c r="L121" s="30"/>
      <c r="M121" s="141"/>
      <c r="T121" s="51"/>
      <c r="AT121" s="15" t="s">
        <v>120</v>
      </c>
      <c r="AU121" s="15" t="s">
        <v>77</v>
      </c>
    </row>
    <row r="122" spans="2:65" s="1" customFormat="1">
      <c r="B122" s="30"/>
      <c r="D122" s="142" t="s">
        <v>122</v>
      </c>
      <c r="F122" s="143" t="s">
        <v>166</v>
      </c>
      <c r="I122" s="140"/>
      <c r="L122" s="30"/>
      <c r="M122" s="141"/>
      <c r="T122" s="51"/>
      <c r="AT122" s="15" t="s">
        <v>122</v>
      </c>
      <c r="AU122" s="15" t="s">
        <v>77</v>
      </c>
    </row>
    <row r="123" spans="2:65" s="12" customFormat="1">
      <c r="B123" s="145"/>
      <c r="D123" s="138" t="s">
        <v>126</v>
      </c>
      <c r="E123" s="146" t="s">
        <v>19</v>
      </c>
      <c r="F123" s="147" t="s">
        <v>224</v>
      </c>
      <c r="H123" s="148">
        <v>0.32800000000000001</v>
      </c>
      <c r="I123" s="149"/>
      <c r="L123" s="145"/>
      <c r="M123" s="150"/>
      <c r="T123" s="151"/>
      <c r="AT123" s="146" t="s">
        <v>126</v>
      </c>
      <c r="AU123" s="146" t="s">
        <v>77</v>
      </c>
      <c r="AV123" s="12" t="s">
        <v>79</v>
      </c>
      <c r="AW123" s="12" t="s">
        <v>31</v>
      </c>
      <c r="AX123" s="12" t="s">
        <v>69</v>
      </c>
      <c r="AY123" s="146" t="s">
        <v>110</v>
      </c>
    </row>
    <row r="124" spans="2:65" s="12" customFormat="1">
      <c r="B124" s="145"/>
      <c r="D124" s="138" t="s">
        <v>126</v>
      </c>
      <c r="E124" s="146" t="s">
        <v>19</v>
      </c>
      <c r="F124" s="147" t="s">
        <v>225</v>
      </c>
      <c r="H124" s="148">
        <v>0.16600000000000001</v>
      </c>
      <c r="I124" s="149"/>
      <c r="L124" s="145"/>
      <c r="M124" s="150"/>
      <c r="T124" s="151"/>
      <c r="AT124" s="146" t="s">
        <v>126</v>
      </c>
      <c r="AU124" s="146" t="s">
        <v>77</v>
      </c>
      <c r="AV124" s="12" t="s">
        <v>79</v>
      </c>
      <c r="AW124" s="12" t="s">
        <v>31</v>
      </c>
      <c r="AX124" s="12" t="s">
        <v>69</v>
      </c>
      <c r="AY124" s="146" t="s">
        <v>110</v>
      </c>
    </row>
    <row r="125" spans="2:65" s="13" customFormat="1">
      <c r="B125" s="152"/>
      <c r="D125" s="138" t="s">
        <v>126</v>
      </c>
      <c r="E125" s="153" t="s">
        <v>19</v>
      </c>
      <c r="F125" s="154" t="s">
        <v>144</v>
      </c>
      <c r="H125" s="155">
        <v>0.49399999999999999</v>
      </c>
      <c r="I125" s="156"/>
      <c r="L125" s="152"/>
      <c r="M125" s="157"/>
      <c r="T125" s="158"/>
      <c r="AT125" s="153" t="s">
        <v>126</v>
      </c>
      <c r="AU125" s="153" t="s">
        <v>77</v>
      </c>
      <c r="AV125" s="13" t="s">
        <v>118</v>
      </c>
      <c r="AW125" s="13" t="s">
        <v>31</v>
      </c>
      <c r="AX125" s="13" t="s">
        <v>77</v>
      </c>
      <c r="AY125" s="153" t="s">
        <v>110</v>
      </c>
    </row>
    <row r="126" spans="2:65" s="11" customFormat="1" ht="22.9" customHeight="1">
      <c r="B126" s="113"/>
      <c r="D126" s="114" t="s">
        <v>68</v>
      </c>
      <c r="E126" s="123" t="s">
        <v>167</v>
      </c>
      <c r="F126" s="123" t="s">
        <v>168</v>
      </c>
      <c r="I126" s="116"/>
      <c r="J126" s="124">
        <f>BK126</f>
        <v>0</v>
      </c>
      <c r="L126" s="113"/>
      <c r="M126" s="118"/>
      <c r="P126" s="119">
        <f>SUM(P127:P156)</f>
        <v>0</v>
      </c>
      <c r="R126" s="119">
        <f>SUM(R127:R156)</f>
        <v>0</v>
      </c>
      <c r="T126" s="120">
        <f>SUM(T127:T156)</f>
        <v>0</v>
      </c>
      <c r="AR126" s="114" t="s">
        <v>118</v>
      </c>
      <c r="AT126" s="121" t="s">
        <v>68</v>
      </c>
      <c r="AU126" s="121" t="s">
        <v>77</v>
      </c>
      <c r="AY126" s="114" t="s">
        <v>110</v>
      </c>
      <c r="BK126" s="122">
        <f>SUM(BK127:BK156)</f>
        <v>0</v>
      </c>
    </row>
    <row r="127" spans="2:65" s="1" customFormat="1" ht="22.15" customHeight="1">
      <c r="B127" s="30"/>
      <c r="C127" s="125" t="s">
        <v>193</v>
      </c>
      <c r="D127" s="125" t="s">
        <v>113</v>
      </c>
      <c r="E127" s="126" t="s">
        <v>170</v>
      </c>
      <c r="F127" s="127" t="s">
        <v>171</v>
      </c>
      <c r="G127" s="128" t="s">
        <v>137</v>
      </c>
      <c r="H127" s="129">
        <v>220</v>
      </c>
      <c r="I127" s="130"/>
      <c r="J127" s="131">
        <f>ROUND(I127*H127,2)</f>
        <v>0</v>
      </c>
      <c r="K127" s="127" t="s">
        <v>117</v>
      </c>
      <c r="L127" s="30"/>
      <c r="M127" s="132" t="s">
        <v>19</v>
      </c>
      <c r="N127" s="133" t="s">
        <v>40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118</v>
      </c>
      <c r="AT127" s="136" t="s">
        <v>113</v>
      </c>
      <c r="AU127" s="136" t="s">
        <v>79</v>
      </c>
      <c r="AY127" s="15" t="s">
        <v>110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5" t="s">
        <v>77</v>
      </c>
      <c r="BK127" s="137">
        <f>ROUND(I127*H127,2)</f>
        <v>0</v>
      </c>
      <c r="BL127" s="15" t="s">
        <v>118</v>
      </c>
      <c r="BM127" s="136" t="s">
        <v>227</v>
      </c>
    </row>
    <row r="128" spans="2:65" s="1" customFormat="1" ht="29.25">
      <c r="B128" s="30"/>
      <c r="D128" s="138" t="s">
        <v>120</v>
      </c>
      <c r="F128" s="139" t="s">
        <v>173</v>
      </c>
      <c r="I128" s="140"/>
      <c r="L128" s="30"/>
      <c r="M128" s="141"/>
      <c r="T128" s="51"/>
      <c r="AT128" s="15" t="s">
        <v>120</v>
      </c>
      <c r="AU128" s="15" t="s">
        <v>79</v>
      </c>
    </row>
    <row r="129" spans="2:65" s="1" customFormat="1">
      <c r="B129" s="30"/>
      <c r="D129" s="142" t="s">
        <v>122</v>
      </c>
      <c r="F129" s="143" t="s">
        <v>174</v>
      </c>
      <c r="I129" s="140"/>
      <c r="L129" s="30"/>
      <c r="M129" s="141"/>
      <c r="T129" s="51"/>
      <c r="AT129" s="15" t="s">
        <v>122</v>
      </c>
      <c r="AU129" s="15" t="s">
        <v>79</v>
      </c>
    </row>
    <row r="130" spans="2:65" s="1" customFormat="1" ht="19.5">
      <c r="B130" s="30"/>
      <c r="D130" s="138" t="s">
        <v>124</v>
      </c>
      <c r="F130" s="144" t="s">
        <v>175</v>
      </c>
      <c r="I130" s="140"/>
      <c r="L130" s="30"/>
      <c r="M130" s="141"/>
      <c r="T130" s="51"/>
      <c r="AT130" s="15" t="s">
        <v>124</v>
      </c>
      <c r="AU130" s="15" t="s">
        <v>79</v>
      </c>
    </row>
    <row r="131" spans="2:65" s="12" customFormat="1">
      <c r="B131" s="145"/>
      <c r="D131" s="138" t="s">
        <v>126</v>
      </c>
      <c r="E131" s="146" t="s">
        <v>19</v>
      </c>
      <c r="F131" s="147" t="s">
        <v>228</v>
      </c>
      <c r="H131" s="148">
        <v>220</v>
      </c>
      <c r="I131" s="149"/>
      <c r="L131" s="145"/>
      <c r="M131" s="150"/>
      <c r="T131" s="151"/>
      <c r="AT131" s="146" t="s">
        <v>126</v>
      </c>
      <c r="AU131" s="146" t="s">
        <v>79</v>
      </c>
      <c r="AV131" s="12" t="s">
        <v>79</v>
      </c>
      <c r="AW131" s="12" t="s">
        <v>31</v>
      </c>
      <c r="AX131" s="12" t="s">
        <v>69</v>
      </c>
      <c r="AY131" s="146" t="s">
        <v>110</v>
      </c>
    </row>
    <row r="132" spans="2:65" s="13" customFormat="1">
      <c r="B132" s="152"/>
      <c r="D132" s="138" t="s">
        <v>126</v>
      </c>
      <c r="E132" s="153" t="s">
        <v>19</v>
      </c>
      <c r="F132" s="154" t="s">
        <v>144</v>
      </c>
      <c r="H132" s="155">
        <v>220</v>
      </c>
      <c r="I132" s="156"/>
      <c r="L132" s="152"/>
      <c r="M132" s="157"/>
      <c r="T132" s="158"/>
      <c r="AT132" s="153" t="s">
        <v>126</v>
      </c>
      <c r="AU132" s="153" t="s">
        <v>79</v>
      </c>
      <c r="AV132" s="13" t="s">
        <v>118</v>
      </c>
      <c r="AW132" s="13" t="s">
        <v>31</v>
      </c>
      <c r="AX132" s="13" t="s">
        <v>77</v>
      </c>
      <c r="AY132" s="153" t="s">
        <v>110</v>
      </c>
    </row>
    <row r="133" spans="2:65" s="1" customFormat="1" ht="40.15" customHeight="1">
      <c r="B133" s="30"/>
      <c r="C133" s="125" t="s">
        <v>112</v>
      </c>
      <c r="D133" s="125" t="s">
        <v>113</v>
      </c>
      <c r="E133" s="126" t="s">
        <v>178</v>
      </c>
      <c r="F133" s="127" t="s">
        <v>179</v>
      </c>
      <c r="G133" s="128" t="s">
        <v>137</v>
      </c>
      <c r="H133" s="129">
        <v>220</v>
      </c>
      <c r="I133" s="130"/>
      <c r="J133" s="131">
        <f>ROUND(I133*H133,2)</f>
        <v>0</v>
      </c>
      <c r="K133" s="127" t="s">
        <v>180</v>
      </c>
      <c r="L133" s="30"/>
      <c r="M133" s="132" t="s">
        <v>19</v>
      </c>
      <c r="N133" s="133" t="s">
        <v>40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181</v>
      </c>
      <c r="AT133" s="136" t="s">
        <v>113</v>
      </c>
      <c r="AU133" s="136" t="s">
        <v>79</v>
      </c>
      <c r="AY133" s="15" t="s">
        <v>110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5" t="s">
        <v>77</v>
      </c>
      <c r="BK133" s="137">
        <f>ROUND(I133*H133,2)</f>
        <v>0</v>
      </c>
      <c r="BL133" s="15" t="s">
        <v>181</v>
      </c>
      <c r="BM133" s="136" t="s">
        <v>229</v>
      </c>
    </row>
    <row r="134" spans="2:65" s="1" customFormat="1" ht="29.25">
      <c r="B134" s="30"/>
      <c r="D134" s="138" t="s">
        <v>120</v>
      </c>
      <c r="F134" s="139" t="s">
        <v>183</v>
      </c>
      <c r="I134" s="140"/>
      <c r="L134" s="30"/>
      <c r="M134" s="141"/>
      <c r="T134" s="51"/>
      <c r="AT134" s="15" t="s">
        <v>120</v>
      </c>
      <c r="AU134" s="15" t="s">
        <v>79</v>
      </c>
    </row>
    <row r="135" spans="2:65" s="1" customFormat="1" ht="29.25">
      <c r="B135" s="30"/>
      <c r="D135" s="138" t="s">
        <v>124</v>
      </c>
      <c r="F135" s="144" t="s">
        <v>184</v>
      </c>
      <c r="I135" s="140"/>
      <c r="L135" s="30"/>
      <c r="M135" s="141"/>
      <c r="T135" s="51"/>
      <c r="AT135" s="15" t="s">
        <v>124</v>
      </c>
      <c r="AU135" s="15" t="s">
        <v>79</v>
      </c>
    </row>
    <row r="136" spans="2:65" s="12" customFormat="1">
      <c r="B136" s="145"/>
      <c r="D136" s="138" t="s">
        <v>126</v>
      </c>
      <c r="E136" s="146" t="s">
        <v>19</v>
      </c>
      <c r="F136" s="147" t="s">
        <v>230</v>
      </c>
      <c r="H136" s="148">
        <v>220</v>
      </c>
      <c r="I136" s="149"/>
      <c r="L136" s="145"/>
      <c r="M136" s="150"/>
      <c r="T136" s="151"/>
      <c r="AT136" s="146" t="s">
        <v>126</v>
      </c>
      <c r="AU136" s="146" t="s">
        <v>79</v>
      </c>
      <c r="AV136" s="12" t="s">
        <v>79</v>
      </c>
      <c r="AW136" s="12" t="s">
        <v>31</v>
      </c>
      <c r="AX136" s="12" t="s">
        <v>77</v>
      </c>
      <c r="AY136" s="146" t="s">
        <v>110</v>
      </c>
    </row>
    <row r="137" spans="2:65" s="1" customFormat="1" ht="40.15" customHeight="1">
      <c r="B137" s="30"/>
      <c r="C137" s="125" t="s">
        <v>128</v>
      </c>
      <c r="D137" s="125" t="s">
        <v>113</v>
      </c>
      <c r="E137" s="126" t="s">
        <v>231</v>
      </c>
      <c r="F137" s="127" t="s">
        <v>232</v>
      </c>
      <c r="G137" s="128" t="s">
        <v>233</v>
      </c>
      <c r="H137" s="129">
        <v>45</v>
      </c>
      <c r="I137" s="130"/>
      <c r="J137" s="131">
        <f>ROUND(I137*H137,2)</f>
        <v>0</v>
      </c>
      <c r="K137" s="127" t="s">
        <v>180</v>
      </c>
      <c r="L137" s="30"/>
      <c r="M137" s="132" t="s">
        <v>19</v>
      </c>
      <c r="N137" s="133" t="s">
        <v>40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181</v>
      </c>
      <c r="AT137" s="136" t="s">
        <v>113</v>
      </c>
      <c r="AU137" s="136" t="s">
        <v>79</v>
      </c>
      <c r="AY137" s="15" t="s">
        <v>110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5" t="s">
        <v>77</v>
      </c>
      <c r="BK137" s="137">
        <f>ROUND(I137*H137,2)</f>
        <v>0</v>
      </c>
      <c r="BL137" s="15" t="s">
        <v>181</v>
      </c>
      <c r="BM137" s="136" t="s">
        <v>234</v>
      </c>
    </row>
    <row r="138" spans="2:65" s="1" customFormat="1" ht="29.25">
      <c r="B138" s="30"/>
      <c r="D138" s="138" t="s">
        <v>120</v>
      </c>
      <c r="F138" s="139" t="s">
        <v>235</v>
      </c>
      <c r="I138" s="140"/>
      <c r="L138" s="30"/>
      <c r="M138" s="141"/>
      <c r="T138" s="51"/>
      <c r="AT138" s="15" t="s">
        <v>120</v>
      </c>
      <c r="AU138" s="15" t="s">
        <v>79</v>
      </c>
    </row>
    <row r="139" spans="2:65" s="1" customFormat="1" ht="39">
      <c r="B139" s="30"/>
      <c r="D139" s="138" t="s">
        <v>124</v>
      </c>
      <c r="F139" s="144" t="s">
        <v>236</v>
      </c>
      <c r="I139" s="140"/>
      <c r="L139" s="30"/>
      <c r="M139" s="141"/>
      <c r="T139" s="51"/>
      <c r="AT139" s="15" t="s">
        <v>124</v>
      </c>
      <c r="AU139" s="15" t="s">
        <v>79</v>
      </c>
    </row>
    <row r="140" spans="2:65" s="12" customFormat="1">
      <c r="B140" s="145"/>
      <c r="D140" s="138" t="s">
        <v>126</v>
      </c>
      <c r="E140" s="146" t="s">
        <v>19</v>
      </c>
      <c r="F140" s="147" t="s">
        <v>237</v>
      </c>
      <c r="H140" s="148">
        <v>45</v>
      </c>
      <c r="I140" s="149"/>
      <c r="L140" s="145"/>
      <c r="M140" s="150"/>
      <c r="T140" s="151"/>
      <c r="AT140" s="146" t="s">
        <v>126</v>
      </c>
      <c r="AU140" s="146" t="s">
        <v>79</v>
      </c>
      <c r="AV140" s="12" t="s">
        <v>79</v>
      </c>
      <c r="AW140" s="12" t="s">
        <v>31</v>
      </c>
      <c r="AX140" s="12" t="s">
        <v>77</v>
      </c>
      <c r="AY140" s="146" t="s">
        <v>110</v>
      </c>
    </row>
    <row r="141" spans="2:65" s="1" customFormat="1" ht="45" customHeight="1">
      <c r="B141" s="30"/>
      <c r="C141" s="125" t="s">
        <v>8</v>
      </c>
      <c r="D141" s="125" t="s">
        <v>113</v>
      </c>
      <c r="E141" s="126" t="s">
        <v>187</v>
      </c>
      <c r="F141" s="127" t="s">
        <v>188</v>
      </c>
      <c r="G141" s="128" t="s">
        <v>137</v>
      </c>
      <c r="H141" s="129">
        <v>570</v>
      </c>
      <c r="I141" s="130"/>
      <c r="J141" s="131">
        <f>ROUND(I141*H141,2)</f>
        <v>0</v>
      </c>
      <c r="K141" s="127" t="s">
        <v>180</v>
      </c>
      <c r="L141" s="30"/>
      <c r="M141" s="132" t="s">
        <v>19</v>
      </c>
      <c r="N141" s="133" t="s">
        <v>40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181</v>
      </c>
      <c r="AT141" s="136" t="s">
        <v>113</v>
      </c>
      <c r="AU141" s="136" t="s">
        <v>79</v>
      </c>
      <c r="AY141" s="15" t="s">
        <v>110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5" t="s">
        <v>77</v>
      </c>
      <c r="BK141" s="137">
        <f>ROUND(I141*H141,2)</f>
        <v>0</v>
      </c>
      <c r="BL141" s="15" t="s">
        <v>181</v>
      </c>
      <c r="BM141" s="136" t="s">
        <v>238</v>
      </c>
    </row>
    <row r="142" spans="2:65" s="1" customFormat="1" ht="29.25">
      <c r="B142" s="30"/>
      <c r="D142" s="138" t="s">
        <v>120</v>
      </c>
      <c r="F142" s="139" t="s">
        <v>190</v>
      </c>
      <c r="I142" s="140"/>
      <c r="L142" s="30"/>
      <c r="M142" s="141"/>
      <c r="T142" s="51"/>
      <c r="AT142" s="15" t="s">
        <v>120</v>
      </c>
      <c r="AU142" s="15" t="s">
        <v>79</v>
      </c>
    </row>
    <row r="143" spans="2:65" s="1" customFormat="1" ht="39">
      <c r="B143" s="30"/>
      <c r="D143" s="138" t="s">
        <v>124</v>
      </c>
      <c r="F143" s="144" t="s">
        <v>191</v>
      </c>
      <c r="I143" s="140"/>
      <c r="L143" s="30"/>
      <c r="M143" s="141"/>
      <c r="T143" s="51"/>
      <c r="AT143" s="15" t="s">
        <v>124</v>
      </c>
      <c r="AU143" s="15" t="s">
        <v>79</v>
      </c>
    </row>
    <row r="144" spans="2:65" s="12" customFormat="1">
      <c r="B144" s="145"/>
      <c r="D144" s="138" t="s">
        <v>126</v>
      </c>
      <c r="E144" s="146" t="s">
        <v>19</v>
      </c>
      <c r="F144" s="147" t="s">
        <v>239</v>
      </c>
      <c r="H144" s="148">
        <v>570</v>
      </c>
      <c r="I144" s="149"/>
      <c r="L144" s="145"/>
      <c r="M144" s="150"/>
      <c r="T144" s="151"/>
      <c r="AT144" s="146" t="s">
        <v>126</v>
      </c>
      <c r="AU144" s="146" t="s">
        <v>79</v>
      </c>
      <c r="AV144" s="12" t="s">
        <v>79</v>
      </c>
      <c r="AW144" s="12" t="s">
        <v>31</v>
      </c>
      <c r="AX144" s="12" t="s">
        <v>77</v>
      </c>
      <c r="AY144" s="146" t="s">
        <v>110</v>
      </c>
    </row>
    <row r="145" spans="2:65" s="1" customFormat="1" ht="45" customHeight="1">
      <c r="B145" s="30"/>
      <c r="C145" s="125" t="s">
        <v>240</v>
      </c>
      <c r="D145" s="125" t="s">
        <v>113</v>
      </c>
      <c r="E145" s="126" t="s">
        <v>194</v>
      </c>
      <c r="F145" s="127" t="s">
        <v>195</v>
      </c>
      <c r="G145" s="128" t="s">
        <v>137</v>
      </c>
      <c r="H145" s="129">
        <v>260</v>
      </c>
      <c r="I145" s="130"/>
      <c r="J145" s="131">
        <f>ROUND(I145*H145,2)</f>
        <v>0</v>
      </c>
      <c r="K145" s="127" t="s">
        <v>180</v>
      </c>
      <c r="L145" s="30"/>
      <c r="M145" s="132" t="s">
        <v>19</v>
      </c>
      <c r="N145" s="133" t="s">
        <v>40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181</v>
      </c>
      <c r="AT145" s="136" t="s">
        <v>113</v>
      </c>
      <c r="AU145" s="136" t="s">
        <v>79</v>
      </c>
      <c r="AY145" s="15" t="s">
        <v>110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5" t="s">
        <v>77</v>
      </c>
      <c r="BK145" s="137">
        <f>ROUND(I145*H145,2)</f>
        <v>0</v>
      </c>
      <c r="BL145" s="15" t="s">
        <v>181</v>
      </c>
      <c r="BM145" s="136" t="s">
        <v>241</v>
      </c>
    </row>
    <row r="146" spans="2:65" s="1" customFormat="1" ht="29.25">
      <c r="B146" s="30"/>
      <c r="D146" s="138" t="s">
        <v>120</v>
      </c>
      <c r="F146" s="139" t="s">
        <v>195</v>
      </c>
      <c r="I146" s="140"/>
      <c r="L146" s="30"/>
      <c r="M146" s="141"/>
      <c r="T146" s="51"/>
      <c r="AT146" s="15" t="s">
        <v>120</v>
      </c>
      <c r="AU146" s="15" t="s">
        <v>79</v>
      </c>
    </row>
    <row r="147" spans="2:65" s="1" customFormat="1" ht="39">
      <c r="B147" s="30"/>
      <c r="D147" s="138" t="s">
        <v>124</v>
      </c>
      <c r="F147" s="144" t="s">
        <v>197</v>
      </c>
      <c r="I147" s="140"/>
      <c r="L147" s="30"/>
      <c r="M147" s="141"/>
      <c r="T147" s="51"/>
      <c r="AT147" s="15" t="s">
        <v>124</v>
      </c>
      <c r="AU147" s="15" t="s">
        <v>79</v>
      </c>
    </row>
    <row r="148" spans="2:65" s="12" customFormat="1">
      <c r="B148" s="145"/>
      <c r="D148" s="138" t="s">
        <v>126</v>
      </c>
      <c r="E148" s="146" t="s">
        <v>19</v>
      </c>
      <c r="F148" s="147" t="s">
        <v>242</v>
      </c>
      <c r="H148" s="148">
        <v>260</v>
      </c>
      <c r="I148" s="149"/>
      <c r="L148" s="145"/>
      <c r="M148" s="150"/>
      <c r="T148" s="151"/>
      <c r="AT148" s="146" t="s">
        <v>126</v>
      </c>
      <c r="AU148" s="146" t="s">
        <v>79</v>
      </c>
      <c r="AV148" s="12" t="s">
        <v>79</v>
      </c>
      <c r="AW148" s="12" t="s">
        <v>31</v>
      </c>
      <c r="AX148" s="12" t="s">
        <v>77</v>
      </c>
      <c r="AY148" s="146" t="s">
        <v>110</v>
      </c>
    </row>
    <row r="149" spans="2:65" s="1" customFormat="1" ht="14.45" customHeight="1">
      <c r="B149" s="30"/>
      <c r="C149" s="125" t="s">
        <v>243</v>
      </c>
      <c r="D149" s="125" t="s">
        <v>113</v>
      </c>
      <c r="E149" s="126" t="s">
        <v>244</v>
      </c>
      <c r="F149" s="127" t="s">
        <v>245</v>
      </c>
      <c r="G149" s="128" t="s">
        <v>233</v>
      </c>
      <c r="H149" s="129">
        <v>2</v>
      </c>
      <c r="I149" s="130"/>
      <c r="J149" s="131">
        <f>ROUND(I149*H149,2)</f>
        <v>0</v>
      </c>
      <c r="K149" s="127" t="s">
        <v>180</v>
      </c>
      <c r="L149" s="30"/>
      <c r="M149" s="132" t="s">
        <v>19</v>
      </c>
      <c r="N149" s="133" t="s">
        <v>40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181</v>
      </c>
      <c r="AT149" s="136" t="s">
        <v>113</v>
      </c>
      <c r="AU149" s="136" t="s">
        <v>79</v>
      </c>
      <c r="AY149" s="15" t="s">
        <v>110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5" t="s">
        <v>77</v>
      </c>
      <c r="BK149" s="137">
        <f>ROUND(I149*H149,2)</f>
        <v>0</v>
      </c>
      <c r="BL149" s="15" t="s">
        <v>181</v>
      </c>
      <c r="BM149" s="136" t="s">
        <v>246</v>
      </c>
    </row>
    <row r="150" spans="2:65" s="1" customFormat="1">
      <c r="B150" s="30"/>
      <c r="D150" s="138" t="s">
        <v>120</v>
      </c>
      <c r="F150" s="139" t="s">
        <v>245</v>
      </c>
      <c r="I150" s="140"/>
      <c r="L150" s="30"/>
      <c r="M150" s="141"/>
      <c r="T150" s="51"/>
      <c r="AT150" s="15" t="s">
        <v>120</v>
      </c>
      <c r="AU150" s="15" t="s">
        <v>79</v>
      </c>
    </row>
    <row r="151" spans="2:65" s="1" customFormat="1" ht="78">
      <c r="B151" s="30"/>
      <c r="D151" s="138" t="s">
        <v>124</v>
      </c>
      <c r="F151" s="144" t="s">
        <v>247</v>
      </c>
      <c r="I151" s="140"/>
      <c r="L151" s="30"/>
      <c r="M151" s="141"/>
      <c r="T151" s="51"/>
      <c r="AT151" s="15" t="s">
        <v>124</v>
      </c>
      <c r="AU151" s="15" t="s">
        <v>79</v>
      </c>
    </row>
    <row r="152" spans="2:65" s="12" customFormat="1">
      <c r="B152" s="145"/>
      <c r="D152" s="138" t="s">
        <v>126</v>
      </c>
      <c r="E152" s="146" t="s">
        <v>19</v>
      </c>
      <c r="F152" s="147" t="s">
        <v>79</v>
      </c>
      <c r="H152" s="148">
        <v>2</v>
      </c>
      <c r="I152" s="149"/>
      <c r="L152" s="145"/>
      <c r="M152" s="150"/>
      <c r="T152" s="151"/>
      <c r="AT152" s="146" t="s">
        <v>126</v>
      </c>
      <c r="AU152" s="146" t="s">
        <v>79</v>
      </c>
      <c r="AV152" s="12" t="s">
        <v>79</v>
      </c>
      <c r="AW152" s="12" t="s">
        <v>31</v>
      </c>
      <c r="AX152" s="12" t="s">
        <v>77</v>
      </c>
      <c r="AY152" s="146" t="s">
        <v>110</v>
      </c>
    </row>
    <row r="153" spans="2:65" s="1" customFormat="1" ht="50.45" customHeight="1">
      <c r="B153" s="30"/>
      <c r="C153" s="125" t="s">
        <v>248</v>
      </c>
      <c r="D153" s="125" t="s">
        <v>113</v>
      </c>
      <c r="E153" s="126" t="s">
        <v>199</v>
      </c>
      <c r="F153" s="127" t="s">
        <v>200</v>
      </c>
      <c r="G153" s="128" t="s">
        <v>137</v>
      </c>
      <c r="H153" s="129">
        <v>1425</v>
      </c>
      <c r="I153" s="130"/>
      <c r="J153" s="131">
        <f>ROUND(I153*H153,2)</f>
        <v>0</v>
      </c>
      <c r="K153" s="127" t="s">
        <v>180</v>
      </c>
      <c r="L153" s="30"/>
      <c r="M153" s="132" t="s">
        <v>19</v>
      </c>
      <c r="N153" s="133" t="s">
        <v>40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181</v>
      </c>
      <c r="AT153" s="136" t="s">
        <v>113</v>
      </c>
      <c r="AU153" s="136" t="s">
        <v>79</v>
      </c>
      <c r="AY153" s="15" t="s">
        <v>110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5" t="s">
        <v>77</v>
      </c>
      <c r="BK153" s="137">
        <f>ROUND(I153*H153,2)</f>
        <v>0</v>
      </c>
      <c r="BL153" s="15" t="s">
        <v>181</v>
      </c>
      <c r="BM153" s="136" t="s">
        <v>249</v>
      </c>
    </row>
    <row r="154" spans="2:65" s="1" customFormat="1" ht="29.25">
      <c r="B154" s="30"/>
      <c r="D154" s="138" t="s">
        <v>120</v>
      </c>
      <c r="F154" s="139" t="s">
        <v>202</v>
      </c>
      <c r="I154" s="140"/>
      <c r="L154" s="30"/>
      <c r="M154" s="141"/>
      <c r="T154" s="51"/>
      <c r="AT154" s="15" t="s">
        <v>120</v>
      </c>
      <c r="AU154" s="15" t="s">
        <v>79</v>
      </c>
    </row>
    <row r="155" spans="2:65" s="1" customFormat="1" ht="39">
      <c r="B155" s="30"/>
      <c r="D155" s="138" t="s">
        <v>124</v>
      </c>
      <c r="F155" s="144" t="s">
        <v>203</v>
      </c>
      <c r="I155" s="140"/>
      <c r="L155" s="30"/>
      <c r="M155" s="141"/>
      <c r="T155" s="51"/>
      <c r="AT155" s="15" t="s">
        <v>124</v>
      </c>
      <c r="AU155" s="15" t="s">
        <v>79</v>
      </c>
    </row>
    <row r="156" spans="2:65" s="12" customFormat="1">
      <c r="B156" s="145"/>
      <c r="D156" s="138" t="s">
        <v>126</v>
      </c>
      <c r="E156" s="146" t="s">
        <v>19</v>
      </c>
      <c r="F156" s="147" t="s">
        <v>250</v>
      </c>
      <c r="H156" s="148">
        <v>1425</v>
      </c>
      <c r="I156" s="149"/>
      <c r="L156" s="145"/>
      <c r="M156" s="159"/>
      <c r="N156" s="160"/>
      <c r="O156" s="160"/>
      <c r="P156" s="160"/>
      <c r="Q156" s="160"/>
      <c r="R156" s="160"/>
      <c r="S156" s="160"/>
      <c r="T156" s="161"/>
      <c r="AT156" s="146" t="s">
        <v>126</v>
      </c>
      <c r="AU156" s="146" t="s">
        <v>79</v>
      </c>
      <c r="AV156" s="12" t="s">
        <v>79</v>
      </c>
      <c r="AW156" s="12" t="s">
        <v>31</v>
      </c>
      <c r="AX156" s="12" t="s">
        <v>77</v>
      </c>
      <c r="AY156" s="146" t="s">
        <v>110</v>
      </c>
    </row>
    <row r="157" spans="2:65" s="1" customFormat="1" ht="6.95" customHeight="1">
      <c r="B157" s="39"/>
      <c r="C157" s="40"/>
      <c r="D157" s="40"/>
      <c r="E157" s="40"/>
      <c r="F157" s="40"/>
      <c r="G157" s="40"/>
      <c r="H157" s="40"/>
      <c r="I157" s="40"/>
      <c r="J157" s="40"/>
      <c r="K157" s="40"/>
      <c r="L157" s="30"/>
    </row>
  </sheetData>
  <sheetProtection algorithmName="SHA-512" hashValue="fVNOX5UsLjru/7f3/UDN3YumnbfKwuBBKpGdCUi14tTfyzYsH0OCVkMMNUKorF6qEweHdkioOuRp9GGBH3/AjA==" saltValue="5HeeAkZU5NYGH74NN8HxfqUS9O/cu76hmfozQN0Ul1hkjait45Bn8AfjOcfs7ciWMQ5nOggRYAhdVvwDrHQvQA==" spinCount="100000" sheet="1" objects="1" scenarios="1" formatColumns="0" formatRows="0" autoFilter="0"/>
  <autoFilter ref="C82:K156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5" r:id="rId2" xr:uid="{00000000-0004-0000-0200-000001000000}"/>
    <hyperlink ref="F99" r:id="rId3" xr:uid="{00000000-0004-0000-0200-000002000000}"/>
    <hyperlink ref="F107" r:id="rId4" xr:uid="{00000000-0004-0000-0200-000003000000}"/>
    <hyperlink ref="F116" r:id="rId5" xr:uid="{00000000-0004-0000-0200-000004000000}"/>
    <hyperlink ref="F122" r:id="rId6" xr:uid="{00000000-0004-0000-0200-000005000000}"/>
    <hyperlink ref="F129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1 - HMZ BRANTICE</vt:lpstr>
      <vt:lpstr>SO 2 - HMZ KRNOV</vt:lpstr>
      <vt:lpstr>'Rekapitulace stavby'!Názvy_tisku</vt:lpstr>
      <vt:lpstr>'SO 1 - HMZ BRANTICE'!Názvy_tisku</vt:lpstr>
      <vt:lpstr>'SO 2 - HMZ KRNOV'!Názvy_tisku</vt:lpstr>
      <vt:lpstr>'Rekapitulace stavby'!Oblast_tisku</vt:lpstr>
      <vt:lpstr>'SO 1 - HMZ BRANTICE'!Oblast_tisku</vt:lpstr>
      <vt:lpstr>'SO 2 - HMZ KRNOV'!Oblast_tisku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Šťastný Zdenek</dc:creator>
  <cp:lastModifiedBy>Worofková Veronika Ing.</cp:lastModifiedBy>
  <dcterms:created xsi:type="dcterms:W3CDTF">2026-02-23T08:11:35Z</dcterms:created>
  <dcterms:modified xsi:type="dcterms:W3CDTF">2026-02-27T07:58:24Z</dcterms:modified>
</cp:coreProperties>
</file>