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P:\__A_OSTATNÍ VEŘEJNÉ ZAKÁZKY\DNS\DNS 08_Stavební práce na zajištění údržby, oprav a odstraňování škod\18_zakázky v DNS\009_B_Brantice\01_výzva\"/>
    </mc:Choice>
  </mc:AlternateContent>
  <xr:revisionPtr revIDLastSave="0" documentId="13_ncr:1_{B5E821DD-0306-4725-86FC-A44A7822606B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Stavební rozpočet" sheetId="1" r:id="rId1"/>
    <sheet name="Krycí list rozpočtu" sheetId="2" r:id="rId2"/>
    <sheet name="VORN" sheetId="3" state="hidden" r:id="rId3"/>
  </sheets>
  <definedNames>
    <definedName name="vorn_sum">VORN!$I$36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5" i="3" l="1"/>
  <c r="I36" i="3" s="1"/>
  <c r="I24" i="2" s="1"/>
  <c r="I26" i="3"/>
  <c r="I25" i="3"/>
  <c r="I24" i="3"/>
  <c r="I23" i="3"/>
  <c r="I22" i="3"/>
  <c r="I21" i="3"/>
  <c r="I27" i="3" s="1"/>
  <c r="I17" i="3"/>
  <c r="F16" i="2" s="1"/>
  <c r="I16" i="3"/>
  <c r="I18" i="3" s="1"/>
  <c r="F29" i="3" s="1"/>
  <c r="I15" i="3"/>
  <c r="I10" i="3"/>
  <c r="F10" i="3"/>
  <c r="C10" i="3"/>
  <c r="F8" i="3"/>
  <c r="C8" i="3"/>
  <c r="F6" i="3"/>
  <c r="C6" i="3"/>
  <c r="F4" i="3"/>
  <c r="C4" i="3"/>
  <c r="F2" i="3"/>
  <c r="C2" i="3"/>
  <c r="C29" i="2"/>
  <c r="F29" i="2" s="1"/>
  <c r="I19" i="2"/>
  <c r="I18" i="2"/>
  <c r="C18" i="2"/>
  <c r="I17" i="2"/>
  <c r="I16" i="2"/>
  <c r="I15" i="2"/>
  <c r="I14" i="2"/>
  <c r="I22" i="2" s="1"/>
  <c r="F14" i="2"/>
  <c r="I10" i="2"/>
  <c r="F10" i="2"/>
  <c r="C10" i="2"/>
  <c r="F8" i="2"/>
  <c r="C8" i="2"/>
  <c r="F6" i="2"/>
  <c r="C6" i="2"/>
  <c r="F4" i="2"/>
  <c r="C4" i="2"/>
  <c r="F2" i="2"/>
  <c r="C2" i="2"/>
  <c r="BJ27" i="1"/>
  <c r="BI27" i="1"/>
  <c r="AC27" i="1" s="1"/>
  <c r="BH27" i="1"/>
  <c r="AB27" i="1" s="1"/>
  <c r="BF27" i="1"/>
  <c r="BD27" i="1"/>
  <c r="AX27" i="1"/>
  <c r="AW27" i="1"/>
  <c r="BC27" i="1" s="1"/>
  <c r="AP27" i="1"/>
  <c r="I27" i="1" s="1"/>
  <c r="I26" i="1" s="1"/>
  <c r="AO27" i="1"/>
  <c r="H27" i="1" s="1"/>
  <c r="H26" i="1" s="1"/>
  <c r="AL27" i="1"/>
  <c r="AU26" i="1" s="1"/>
  <c r="AK27" i="1"/>
  <c r="AT26" i="1" s="1"/>
  <c r="AJ27" i="1"/>
  <c r="AS26" i="1" s="1"/>
  <c r="AH27" i="1"/>
  <c r="AG27" i="1"/>
  <c r="AF27" i="1"/>
  <c r="AE27" i="1"/>
  <c r="AD27" i="1"/>
  <c r="Z27" i="1"/>
  <c r="J27" i="1"/>
  <c r="J26" i="1"/>
  <c r="BJ25" i="1"/>
  <c r="Z25" i="1" s="1"/>
  <c r="BI25" i="1"/>
  <c r="BH25" i="1"/>
  <c r="BF25" i="1"/>
  <c r="BD25" i="1"/>
  <c r="AP25" i="1"/>
  <c r="I25" i="1" s="1"/>
  <c r="AO25" i="1"/>
  <c r="H25" i="1" s="1"/>
  <c r="AL25" i="1"/>
  <c r="AK25" i="1"/>
  <c r="AJ25" i="1"/>
  <c r="AH25" i="1"/>
  <c r="AG25" i="1"/>
  <c r="AF25" i="1"/>
  <c r="AE25" i="1"/>
  <c r="AD25" i="1"/>
  <c r="AC25" i="1"/>
  <c r="AB25" i="1"/>
  <c r="J25" i="1"/>
  <c r="J22" i="1" s="1"/>
  <c r="BJ24" i="1"/>
  <c r="Z24" i="1" s="1"/>
  <c r="C21" i="2" s="1"/>
  <c r="BI24" i="1"/>
  <c r="BH24" i="1"/>
  <c r="BF24" i="1"/>
  <c r="BD24" i="1"/>
  <c r="AX24" i="1"/>
  <c r="AW24" i="1"/>
  <c r="BC24" i="1" s="1"/>
  <c r="AP24" i="1"/>
  <c r="I24" i="1" s="1"/>
  <c r="AO24" i="1"/>
  <c r="H24" i="1" s="1"/>
  <c r="AL24" i="1"/>
  <c r="AK24" i="1"/>
  <c r="AJ24" i="1"/>
  <c r="AH24" i="1"/>
  <c r="AG24" i="1"/>
  <c r="AF24" i="1"/>
  <c r="AE24" i="1"/>
  <c r="AD24" i="1"/>
  <c r="AC24" i="1"/>
  <c r="AB24" i="1"/>
  <c r="J24" i="1"/>
  <c r="BJ23" i="1"/>
  <c r="BF23" i="1"/>
  <c r="BD23" i="1"/>
  <c r="AP23" i="1"/>
  <c r="I23" i="1" s="1"/>
  <c r="AO23" i="1"/>
  <c r="BH23" i="1" s="1"/>
  <c r="AL23" i="1"/>
  <c r="AU22" i="1" s="1"/>
  <c r="AK23" i="1"/>
  <c r="AT22" i="1" s="1"/>
  <c r="AJ23" i="1"/>
  <c r="AS22" i="1" s="1"/>
  <c r="AH23" i="1"/>
  <c r="AG23" i="1"/>
  <c r="AF23" i="1"/>
  <c r="AE23" i="1"/>
  <c r="AD23" i="1"/>
  <c r="AC23" i="1"/>
  <c r="AB23" i="1"/>
  <c r="Z23" i="1"/>
  <c r="J23" i="1"/>
  <c r="BJ21" i="1"/>
  <c r="BI21" i="1"/>
  <c r="AC21" i="1" s="1"/>
  <c r="BH21" i="1"/>
  <c r="AB21" i="1" s="1"/>
  <c r="BF21" i="1"/>
  <c r="BD21" i="1"/>
  <c r="AX21" i="1"/>
  <c r="AW21" i="1"/>
  <c r="BC21" i="1" s="1"/>
  <c r="AP21" i="1"/>
  <c r="I21" i="1" s="1"/>
  <c r="I20" i="1" s="1"/>
  <c r="AO21" i="1"/>
  <c r="H21" i="1" s="1"/>
  <c r="H20" i="1" s="1"/>
  <c r="AL21" i="1"/>
  <c r="AU20" i="1" s="1"/>
  <c r="AK21" i="1"/>
  <c r="AT20" i="1" s="1"/>
  <c r="AJ21" i="1"/>
  <c r="AS20" i="1" s="1"/>
  <c r="AH21" i="1"/>
  <c r="AG21" i="1"/>
  <c r="AF21" i="1"/>
  <c r="AE21" i="1"/>
  <c r="AD21" i="1"/>
  <c r="Z21" i="1"/>
  <c r="J21" i="1"/>
  <c r="J20" i="1"/>
  <c r="BJ19" i="1"/>
  <c r="BI19" i="1"/>
  <c r="AE19" i="1" s="1"/>
  <c r="BH19" i="1"/>
  <c r="AD19" i="1" s="1"/>
  <c r="BF19" i="1"/>
  <c r="BD19" i="1"/>
  <c r="AP19" i="1"/>
  <c r="I19" i="1" s="1"/>
  <c r="AO19" i="1"/>
  <c r="H19" i="1" s="1"/>
  <c r="AL19" i="1"/>
  <c r="AK19" i="1"/>
  <c r="AJ19" i="1"/>
  <c r="AH19" i="1"/>
  <c r="AG19" i="1"/>
  <c r="AF19" i="1"/>
  <c r="AC19" i="1"/>
  <c r="AB19" i="1"/>
  <c r="Z19" i="1"/>
  <c r="J19" i="1"/>
  <c r="BJ18" i="1"/>
  <c r="BI18" i="1"/>
  <c r="BH18" i="1"/>
  <c r="BF18" i="1"/>
  <c r="BD18" i="1"/>
  <c r="AX18" i="1"/>
  <c r="AW18" i="1"/>
  <c r="BC18" i="1" s="1"/>
  <c r="AP18" i="1"/>
  <c r="I18" i="1" s="1"/>
  <c r="AO18" i="1"/>
  <c r="H18" i="1" s="1"/>
  <c r="AL18" i="1"/>
  <c r="AK18" i="1"/>
  <c r="AJ18" i="1"/>
  <c r="AH18" i="1"/>
  <c r="AG18" i="1"/>
  <c r="AF18" i="1"/>
  <c r="AE18" i="1"/>
  <c r="AD18" i="1"/>
  <c r="AC18" i="1"/>
  <c r="AB18" i="1"/>
  <c r="Z18" i="1"/>
  <c r="J18" i="1"/>
  <c r="BJ17" i="1"/>
  <c r="BF17" i="1"/>
  <c r="BD17" i="1"/>
  <c r="AP17" i="1"/>
  <c r="I17" i="1" s="1"/>
  <c r="AO17" i="1"/>
  <c r="H17" i="1" s="1"/>
  <c r="AL17" i="1"/>
  <c r="AK17" i="1"/>
  <c r="AJ17" i="1"/>
  <c r="AH17" i="1"/>
  <c r="AG17" i="1"/>
  <c r="AF17" i="1"/>
  <c r="AC17" i="1"/>
  <c r="AB17" i="1"/>
  <c r="Z17" i="1"/>
  <c r="J17" i="1"/>
  <c r="BJ16" i="1"/>
  <c r="BF16" i="1"/>
  <c r="BD16" i="1"/>
  <c r="AP16" i="1"/>
  <c r="BI16" i="1" s="1"/>
  <c r="AE16" i="1" s="1"/>
  <c r="AO16" i="1"/>
  <c r="BH16" i="1" s="1"/>
  <c r="AD16" i="1" s="1"/>
  <c r="AL16" i="1"/>
  <c r="AJ16" i="1"/>
  <c r="AH16" i="1"/>
  <c r="AG16" i="1"/>
  <c r="AF16" i="1"/>
  <c r="AC16" i="1"/>
  <c r="AB16" i="1"/>
  <c r="Z16" i="1"/>
  <c r="J16" i="1"/>
  <c r="AK16" i="1" s="1"/>
  <c r="I16" i="1"/>
  <c r="H16" i="1"/>
  <c r="BJ15" i="1"/>
  <c r="BF15" i="1"/>
  <c r="BD15" i="1"/>
  <c r="AP15" i="1"/>
  <c r="BI15" i="1" s="1"/>
  <c r="AE15" i="1" s="1"/>
  <c r="AO15" i="1"/>
  <c r="BH15" i="1" s="1"/>
  <c r="AD15" i="1" s="1"/>
  <c r="AL15" i="1"/>
  <c r="AJ15" i="1"/>
  <c r="AH15" i="1"/>
  <c r="AG15" i="1"/>
  <c r="C19" i="2" s="1"/>
  <c r="AF15" i="1"/>
  <c r="AC15" i="1"/>
  <c r="AB15" i="1"/>
  <c r="Z15" i="1"/>
  <c r="J15" i="1"/>
  <c r="J14" i="1" s="1"/>
  <c r="I15" i="1"/>
  <c r="I14" i="1" s="1"/>
  <c r="H15" i="1"/>
  <c r="H14" i="1" s="1"/>
  <c r="AU14" i="1"/>
  <c r="AS14" i="1"/>
  <c r="BJ13" i="1"/>
  <c r="BF13" i="1"/>
  <c r="BD13" i="1"/>
  <c r="AP13" i="1"/>
  <c r="BI13" i="1" s="1"/>
  <c r="AC13" i="1" s="1"/>
  <c r="AO13" i="1"/>
  <c r="BH13" i="1" s="1"/>
  <c r="AB13" i="1" s="1"/>
  <c r="AL13" i="1"/>
  <c r="AU12" i="1" s="1"/>
  <c r="AJ13" i="1"/>
  <c r="C27" i="2" s="1"/>
  <c r="AH13" i="1"/>
  <c r="C20" i="2" s="1"/>
  <c r="AG13" i="1"/>
  <c r="AF13" i="1"/>
  <c r="AE13" i="1"/>
  <c r="AD13" i="1"/>
  <c r="Z13" i="1"/>
  <c r="J13" i="1"/>
  <c r="AK13" i="1" s="1"/>
  <c r="AT12" i="1" s="1"/>
  <c r="I13" i="1"/>
  <c r="I12" i="1" s="1"/>
  <c r="H13" i="1"/>
  <c r="H12" i="1" s="1"/>
  <c r="AU1" i="1"/>
  <c r="AT1" i="1"/>
  <c r="AS1" i="1"/>
  <c r="C15" i="2" l="1"/>
  <c r="I22" i="1"/>
  <c r="C14" i="2"/>
  <c r="F15" i="2"/>
  <c r="F22" i="2" s="1"/>
  <c r="C28" i="2" s="1"/>
  <c r="AW19" i="1"/>
  <c r="AW25" i="1"/>
  <c r="AX19" i="1"/>
  <c r="AX25" i="1"/>
  <c r="AV18" i="1"/>
  <c r="AV21" i="1"/>
  <c r="AV24" i="1"/>
  <c r="AV27" i="1"/>
  <c r="AW23" i="1"/>
  <c r="AX17" i="1"/>
  <c r="AX23" i="1"/>
  <c r="AW13" i="1"/>
  <c r="AW16" i="1"/>
  <c r="AX13" i="1"/>
  <c r="AX16" i="1"/>
  <c r="BH17" i="1"/>
  <c r="AD17" i="1" s="1"/>
  <c r="C16" i="2" s="1"/>
  <c r="BI23" i="1"/>
  <c r="AX15" i="1"/>
  <c r="AW15" i="1"/>
  <c r="BI17" i="1"/>
  <c r="AE17" i="1" s="1"/>
  <c r="C17" i="2" s="1"/>
  <c r="J12" i="1"/>
  <c r="J28" i="1" s="1"/>
  <c r="AS12" i="1"/>
  <c r="H23" i="1"/>
  <c r="H22" i="1" s="1"/>
  <c r="AW17" i="1"/>
  <c r="AK15" i="1"/>
  <c r="AT14" i="1" s="1"/>
  <c r="F28" i="2" l="1"/>
  <c r="I28" i="2"/>
  <c r="I29" i="2" s="1"/>
  <c r="BC15" i="1"/>
  <c r="AV15" i="1"/>
  <c r="BC16" i="1"/>
  <c r="AV16" i="1"/>
  <c r="BC13" i="1"/>
  <c r="AV13" i="1"/>
  <c r="BC23" i="1"/>
  <c r="AV23" i="1"/>
  <c r="BC25" i="1"/>
  <c r="AV25" i="1"/>
  <c r="BC19" i="1"/>
  <c r="AV19" i="1"/>
  <c r="C22" i="2"/>
  <c r="BC17" i="1"/>
  <c r="AV17" i="1"/>
</calcChain>
</file>

<file path=xl/sharedStrings.xml><?xml version="1.0" encoding="utf-8"?>
<sst xmlns="http://schemas.openxmlformats.org/spreadsheetml/2006/main" count="405" uniqueCount="166">
  <si>
    <t>Slepý stavební rozpočet</t>
  </si>
  <si>
    <t>Název stavby:</t>
  </si>
  <si>
    <t>Doba výstavby:</t>
  </si>
  <si>
    <t xml:space="preserve"> </t>
  </si>
  <si>
    <t>Objednatel:</t>
  </si>
  <si>
    <t> </t>
  </si>
  <si>
    <t>Druh stavby:</t>
  </si>
  <si>
    <t>Začátek výstavby:</t>
  </si>
  <si>
    <t>01.10.2025</t>
  </si>
  <si>
    <t>Projektant:</t>
  </si>
  <si>
    <t>Lokalita:</t>
  </si>
  <si>
    <t>Brantice 315</t>
  </si>
  <si>
    <t>Konec výstavby:</t>
  </si>
  <si>
    <t>Zhotovitel:</t>
  </si>
  <si>
    <t>JKSO:</t>
  </si>
  <si>
    <t>Zpracováno dne:</t>
  </si>
  <si>
    <t>Zpracoval:</t>
  </si>
  <si>
    <t>Č</t>
  </si>
  <si>
    <t>Kód</t>
  </si>
  <si>
    <t>Zkrácený popis</t>
  </si>
  <si>
    <t>MJ</t>
  </si>
  <si>
    <t>Množství</t>
  </si>
  <si>
    <t>Cena/MJ</t>
  </si>
  <si>
    <t>Náklady (Kč)</t>
  </si>
  <si>
    <t>Cenová</t>
  </si>
  <si>
    <t>ISWORK</t>
  </si>
  <si>
    <t>GROUPCODE</t>
  </si>
  <si>
    <t>VATTAX</t>
  </si>
  <si>
    <t>Rozměry</t>
  </si>
  <si>
    <t>(Kč)</t>
  </si>
  <si>
    <t>Dodávka</t>
  </si>
  <si>
    <t>Montáž</t>
  </si>
  <si>
    <t>Celkem</t>
  </si>
  <si>
    <t>soustava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</si>
  <si>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</si>
  <si>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</si>
  <si>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</si>
  <si>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</si>
  <si>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</si>
  <si>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</si>
  <si>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</si>
  <si>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</si>
  <si>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</si>
  <si>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MAT</t>
  </si>
  <si>
    <t>WORK</t>
  </si>
  <si>
    <t>CELK</t>
  </si>
  <si>
    <t/>
  </si>
  <si>
    <t>0</t>
  </si>
  <si>
    <t>Všeobecné konstrukce a práce</t>
  </si>
  <si>
    <t>1</t>
  </si>
  <si>
    <t>011503000VD</t>
  </si>
  <si>
    <t>Zednické práce</t>
  </si>
  <si>
    <t>Soubor</t>
  </si>
  <si>
    <t>0_</t>
  </si>
  <si>
    <t>_</t>
  </si>
  <si>
    <t>P</t>
  </si>
  <si>
    <t>721</t>
  </si>
  <si>
    <t>Vnitřní kanalizace</t>
  </si>
  <si>
    <t>2</t>
  </si>
  <si>
    <t>721110806R00</t>
  </si>
  <si>
    <t>Demontáž potrubí z kameninových trub do DN 200</t>
  </si>
  <si>
    <t>m</t>
  </si>
  <si>
    <t>RTS II / 2025</t>
  </si>
  <si>
    <t>7</t>
  </si>
  <si>
    <t>721_</t>
  </si>
  <si>
    <t>72_</t>
  </si>
  <si>
    <t>3</t>
  </si>
  <si>
    <t>721110918R00</t>
  </si>
  <si>
    <t>Provedení opravy vnitřní kanalizace, potrubí kameninové, propojení dosavadního potrubí, DN 200</t>
  </si>
  <si>
    <t>kus</t>
  </si>
  <si>
    <t>4</t>
  </si>
  <si>
    <t>721176126R00</t>
  </si>
  <si>
    <t>Potrubí HT svodné (ležaté) v zemi, D 125 x 3,1 mm</t>
  </si>
  <si>
    <t>5</t>
  </si>
  <si>
    <t>721176116R00</t>
  </si>
  <si>
    <t>Potrubí HT odpadní svislé, D 125 x 3,1 mm</t>
  </si>
  <si>
    <t>6</t>
  </si>
  <si>
    <t>721178127R00</t>
  </si>
  <si>
    <t>Čisticí kus Geberit Silent PP pro potrubí svislé, D 125 mm</t>
  </si>
  <si>
    <t>96</t>
  </si>
  <si>
    <t>Bourání konstrukcí</t>
  </si>
  <si>
    <t>965042241RT1</t>
  </si>
  <si>
    <t>Bourání mazanin betonových tl. nad 10 cm, nad 4 m2</t>
  </si>
  <si>
    <t>m3</t>
  </si>
  <si>
    <t>96_</t>
  </si>
  <si>
    <t>9_</t>
  </si>
  <si>
    <t>S</t>
  </si>
  <si>
    <t>Přesuny sutí</t>
  </si>
  <si>
    <t>8</t>
  </si>
  <si>
    <t>979082111R00</t>
  </si>
  <si>
    <t>Vnitrostaveništní doprava suti do 10 m</t>
  </si>
  <si>
    <t>t</t>
  </si>
  <si>
    <t>S_</t>
  </si>
  <si>
    <t>9</t>
  </si>
  <si>
    <t>979981101R00</t>
  </si>
  <si>
    <t>Kontejner, přistavení na 24 h, odvoz a likvidace, suť bez příměsí, kapacita 3 t</t>
  </si>
  <si>
    <t>10</t>
  </si>
  <si>
    <t>979999975R00</t>
  </si>
  <si>
    <t>Poplatek za uložení, zemina a kamení s příměsí 10 % (cihla, beton), (skup.170504)</t>
  </si>
  <si>
    <t>121VD</t>
  </si>
  <si>
    <t>Doprava</t>
  </si>
  <si>
    <t>11</t>
  </si>
  <si>
    <t>121105VD</t>
  </si>
  <si>
    <t>soubor</t>
  </si>
  <si>
    <t>121VD_</t>
  </si>
  <si>
    <t>1_</t>
  </si>
  <si>
    <t>Celkem:</t>
  </si>
  <si>
    <t>Poznámka:</t>
  </si>
  <si>
    <t>Krycí list slepého rozpočtu</t>
  </si>
  <si>
    <t>IČO/DIČ:</t>
  </si>
  <si>
    <t>Položek:</t>
  </si>
  <si>
    <t>Datum:</t>
  </si>
  <si>
    <t>Rozpočtové náklady v Kč</t>
  </si>
  <si>
    <t>A</t>
  </si>
  <si>
    <t>Základní rozpočtové náklady</t>
  </si>
  <si>
    <t>B</t>
  </si>
  <si>
    <t>Doplňkové náklady</t>
  </si>
  <si>
    <t>C</t>
  </si>
  <si>
    <t>Náklady na umístění stavby (NUS)</t>
  </si>
  <si>
    <t>HSV</t>
  </si>
  <si>
    <t>Dodávky</t>
  </si>
  <si>
    <t>Práce přesčas</t>
  </si>
  <si>
    <t>Zařízení staveniště</t>
  </si>
  <si>
    <t>Bez pevné podl.</t>
  </si>
  <si>
    <t>Mimostav. doprava</t>
  </si>
  <si>
    <t>PSV</t>
  </si>
  <si>
    <t>Kulturní památka</t>
  </si>
  <si>
    <t>Územní vlivy</t>
  </si>
  <si>
    <t>Provozní vlivy</t>
  </si>
  <si>
    <t>"M"</t>
  </si>
  <si>
    <t>Ostatní</t>
  </si>
  <si>
    <t>NUS z rozpočtu</t>
  </si>
  <si>
    <t>Ostatní materiál</t>
  </si>
  <si>
    <t>Přesun hmot a sutí</t>
  </si>
  <si>
    <t>ZRN celkem</t>
  </si>
  <si>
    <t>DN celkem</t>
  </si>
  <si>
    <t>NUS celkem</t>
  </si>
  <si>
    <t>DN celkem z obj.</t>
  </si>
  <si>
    <t>NUS celkem z obj.</t>
  </si>
  <si>
    <t>VORN celkem</t>
  </si>
  <si>
    <t>VORN celkem z obj.</t>
  </si>
  <si>
    <t>Základ 0%</t>
  </si>
  <si>
    <t>Základ 12%</t>
  </si>
  <si>
    <t>DPH 12%</t>
  </si>
  <si>
    <t>Celkem bez DPH</t>
  </si>
  <si>
    <t>Základ 21%</t>
  </si>
  <si>
    <t>DPH 21%</t>
  </si>
  <si>
    <t>Celkem včetně DPH</t>
  </si>
  <si>
    <t>Projektant</t>
  </si>
  <si>
    <t>Objednatel</t>
  </si>
  <si>
    <t>Zhotovitel</t>
  </si>
  <si>
    <t>Datum, razítko a podpis</t>
  </si>
  <si>
    <t>Vedlejší a ostatní rozpočtové náklady</t>
  </si>
  <si>
    <t>Vedlejší rozpočtové náklady VRN</t>
  </si>
  <si>
    <t>Doplňkové náklady DN</t>
  </si>
  <si>
    <t>Kč</t>
  </si>
  <si>
    <t>%</t>
  </si>
  <si>
    <t>Základna</t>
  </si>
  <si>
    <t>Celkem DN</t>
  </si>
  <si>
    <t>Celkem NUS</t>
  </si>
  <si>
    <t>Celkem VRN</t>
  </si>
  <si>
    <t>Ostatní rozpočtové náklady ORN</t>
  </si>
  <si>
    <t>Ostatní rozpočtové náklady (ORN)</t>
  </si>
  <si>
    <t>Celkem ORN</t>
  </si>
  <si>
    <t>Oprava kanalizační stoupačky – společné prostory v BD Brantice č.p. 315</t>
  </si>
  <si>
    <t>Oprava kanalizace - stavební práce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</si>
</sst>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Calibri"/>
      <charset val="1"/>
    </font>
    <font>
      <sz val="18"/>
      <color rgb="FF000000"/>
      <name val="Arial"/>
      <charset val="238"/>
    </font>
    <font>
      <b/>
      <sz val="10"/>
      <color rgb="FF000000"/>
      <name val="Arial"/>
      <charset val="238"/>
    </font>
    <font>
      <sz val="10"/>
      <color rgb="FF000000"/>
      <name val="Arial"/>
      <charset val="238"/>
    </font>
    <font>
      <i/>
      <sz val="8"/>
      <color rgb="FF000000"/>
      <name val="Arial"/>
      <charset val="238"/>
    </font>
    <font>
      <b/>
      <sz val="18"/>
      <color rgb="FF000000"/>
      <name val="Arial"/>
      <charset val="238"/>
    </font>
    <font>
      <b/>
      <sz val="20"/>
      <color rgb="FF000000"/>
      <name val="Arial"/>
      <charset val="238"/>
    </font>
    <font>
      <b/>
      <sz val="11"/>
      <color rgb="FF000000"/>
      <name val="Arial"/>
      <charset val="238"/>
    </font>
    <font>
      <b/>
      <sz val="12"/>
      <color rgb="FF000000"/>
      <name val="Arial"/>
      <charset val="238"/>
    </font>
    <font>
      <sz val="12"/>
      <color rgb="FF000000"/>
      <name val="Arial"/>
      <charset val="238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7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47">
    <xf numFmtId="0" fontId="0" fillId="0" borderId="0" xfId="0"/>
    <xf numFmtId="4" fontId="2" fillId="2" borderId="0" xfId="0" applyNumberFormat="1" applyFont="1" applyFill="1" applyBorder="1" applyAlignment="1" applyProtection="1">
      <alignment horizontal="right" vertical="center"/>
    </xf>
    <xf numFmtId="0" fontId="3" fillId="0" borderId="5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2" fillId="0" borderId="11" xfId="0" applyNumberFormat="1" applyFont="1" applyFill="1" applyBorder="1" applyAlignment="1" applyProtection="1">
      <alignment horizontal="left" vertical="center"/>
    </xf>
    <xf numFmtId="0" fontId="2" fillId="0" borderId="11" xfId="0" applyNumberFormat="1" applyFont="1" applyFill="1" applyBorder="1" applyAlignment="1" applyProtection="1">
      <alignment horizontal="center" vertical="center"/>
    </xf>
    <xf numFmtId="0" fontId="2" fillId="0" borderId="14" xfId="0" applyNumberFormat="1" applyFont="1" applyFill="1" applyBorder="1" applyAlignment="1" applyProtection="1">
      <alignment horizontal="center" vertical="center"/>
    </xf>
    <xf numFmtId="0" fontId="2" fillId="0" borderId="18" xfId="0" applyNumberFormat="1" applyFont="1" applyFill="1" applyBorder="1" applyAlignment="1" applyProtection="1">
      <alignment horizontal="center" vertical="center"/>
    </xf>
    <xf numFmtId="0" fontId="2" fillId="2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3" fillId="0" borderId="19" xfId="0" applyNumberFormat="1" applyFont="1" applyFill="1" applyBorder="1" applyAlignment="1" applyProtection="1">
      <alignment horizontal="left" vertical="center"/>
    </xf>
    <xf numFmtId="0" fontId="3" fillId="0" borderId="20" xfId="0" applyNumberFormat="1" applyFont="1" applyFill="1" applyBorder="1" applyAlignment="1" applyProtection="1">
      <alignment horizontal="left" vertical="center"/>
    </xf>
    <xf numFmtId="0" fontId="2" fillId="0" borderId="23" xfId="0" applyNumberFormat="1" applyFont="1" applyFill="1" applyBorder="1" applyAlignment="1" applyProtection="1">
      <alignment horizontal="center" vertical="center"/>
    </xf>
    <xf numFmtId="0" fontId="2" fillId="0" borderId="24" xfId="0" applyNumberFormat="1" applyFont="1" applyFill="1" applyBorder="1" applyAlignment="1" applyProtection="1">
      <alignment horizontal="center" vertical="center"/>
    </xf>
    <xf numFmtId="0" fontId="2" fillId="0" borderId="25" xfId="0" applyNumberFormat="1" applyFont="1" applyFill="1" applyBorder="1" applyAlignment="1" applyProtection="1">
      <alignment horizontal="center" vertical="center"/>
    </xf>
    <xf numFmtId="0" fontId="2" fillId="0" borderId="26" xfId="0" applyNumberFormat="1" applyFont="1" applyFill="1" applyBorder="1" applyAlignment="1" applyProtection="1">
      <alignment horizontal="center" vertical="center"/>
    </xf>
    <xf numFmtId="0" fontId="2" fillId="0" borderId="27" xfId="0" applyNumberFormat="1" applyFont="1" applyFill="1" applyBorder="1" applyAlignment="1" applyProtection="1">
      <alignment horizontal="center" vertical="center"/>
    </xf>
    <xf numFmtId="0" fontId="3" fillId="2" borderId="28" xfId="0" applyNumberFormat="1" applyFont="1" applyFill="1" applyBorder="1" applyAlignment="1" applyProtection="1">
      <alignment horizontal="left" vertical="center"/>
    </xf>
    <xf numFmtId="0" fontId="2" fillId="2" borderId="29" xfId="0" applyNumberFormat="1" applyFont="1" applyFill="1" applyBorder="1" applyAlignment="1" applyProtection="1">
      <alignment horizontal="left" vertical="center"/>
    </xf>
    <xf numFmtId="0" fontId="3" fillId="2" borderId="29" xfId="0" applyNumberFormat="1" applyFont="1" applyFill="1" applyBorder="1" applyAlignment="1" applyProtection="1">
      <alignment horizontal="left" vertical="center"/>
    </xf>
    <xf numFmtId="4" fontId="2" fillId="2" borderId="29" xfId="0" applyNumberFormat="1" applyFont="1" applyFill="1" applyBorder="1" applyAlignment="1" applyProtection="1">
      <alignment horizontal="right" vertical="center"/>
    </xf>
    <xf numFmtId="0" fontId="2" fillId="2" borderId="30" xfId="0" applyNumberFormat="1" applyFont="1" applyFill="1" applyBorder="1" applyAlignment="1" applyProtection="1">
      <alignment horizontal="right" vertical="center"/>
    </xf>
    <xf numFmtId="4" fontId="3" fillId="0" borderId="0" xfId="0" applyNumberFormat="1" applyFont="1" applyFill="1" applyBorder="1" applyAlignment="1" applyProtection="1">
      <alignment horizontal="right" vertical="center"/>
    </xf>
    <xf numFmtId="0" fontId="3" fillId="0" borderId="6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Fill="1" applyBorder="1" applyAlignment="1" applyProtection="1">
      <alignment horizontal="right" vertical="center"/>
    </xf>
    <xf numFmtId="0" fontId="3" fillId="2" borderId="5" xfId="0" applyNumberFormat="1" applyFont="1" applyFill="1" applyBorder="1" applyAlignment="1" applyProtection="1">
      <alignment horizontal="left" vertical="center"/>
    </xf>
    <xf numFmtId="0" fontId="2" fillId="2" borderId="0" xfId="0" applyNumberFormat="1" applyFont="1" applyFill="1" applyBorder="1" applyAlignment="1" applyProtection="1">
      <alignment horizontal="left" vertical="center"/>
    </xf>
    <xf numFmtId="0" fontId="3" fillId="2" borderId="0" xfId="0" applyNumberFormat="1" applyFont="1" applyFill="1" applyBorder="1" applyAlignment="1" applyProtection="1">
      <alignment horizontal="left" vertical="center"/>
    </xf>
    <xf numFmtId="0" fontId="2" fillId="2" borderId="6" xfId="0" applyNumberFormat="1" applyFont="1" applyFill="1" applyBorder="1" applyAlignment="1" applyProtection="1">
      <alignment horizontal="right" vertical="center"/>
    </xf>
    <xf numFmtId="0" fontId="3" fillId="0" borderId="31" xfId="0" applyNumberFormat="1" applyFont="1" applyFill="1" applyBorder="1" applyAlignment="1" applyProtection="1">
      <alignment horizontal="left" vertical="center"/>
    </xf>
    <xf numFmtId="0" fontId="3" fillId="0" borderId="32" xfId="0" applyNumberFormat="1" applyFont="1" applyFill="1" applyBorder="1" applyAlignment="1" applyProtection="1">
      <alignment horizontal="left" vertical="center"/>
    </xf>
    <xf numFmtId="4" fontId="3" fillId="0" borderId="32" xfId="0" applyNumberFormat="1" applyFont="1" applyFill="1" applyBorder="1" applyAlignment="1" applyProtection="1">
      <alignment horizontal="right" vertical="center"/>
    </xf>
    <xf numFmtId="0" fontId="3" fillId="0" borderId="33" xfId="0" applyNumberFormat="1" applyFont="1" applyFill="1" applyBorder="1" applyAlignment="1" applyProtection="1">
      <alignment horizontal="right" vertical="center"/>
    </xf>
    <xf numFmtId="4" fontId="2" fillId="0" borderId="34" xfId="0" applyNumberFormat="1" applyFont="1" applyFill="1" applyBorder="1" applyAlignment="1" applyProtection="1">
      <alignment horizontal="right" vertical="center"/>
    </xf>
    <xf numFmtId="0" fontId="4" fillId="0" borderId="0" xfId="0" applyNumberFormat="1" applyFont="1" applyFill="1" applyBorder="1" applyAlignment="1" applyProtection="1">
      <alignment horizontal="left" vertical="center"/>
    </xf>
    <xf numFmtId="0" fontId="6" fillId="2" borderId="36" xfId="0" applyNumberFormat="1" applyFont="1" applyFill="1" applyBorder="1" applyAlignment="1" applyProtection="1">
      <alignment horizontal="center" vertical="center"/>
    </xf>
    <xf numFmtId="0" fontId="6" fillId="2" borderId="39" xfId="0" applyNumberFormat="1" applyFont="1" applyFill="1" applyBorder="1" applyAlignment="1" applyProtection="1">
      <alignment horizontal="center" vertical="center"/>
    </xf>
    <xf numFmtId="0" fontId="8" fillId="0" borderId="40" xfId="0" applyNumberFormat="1" applyFont="1" applyFill="1" applyBorder="1" applyAlignment="1" applyProtection="1">
      <alignment horizontal="left" vertical="center"/>
    </xf>
    <xf numFmtId="0" fontId="9" fillId="0" borderId="41" xfId="0" applyNumberFormat="1" applyFont="1" applyFill="1" applyBorder="1" applyAlignment="1" applyProtection="1">
      <alignment horizontal="left" vertical="center"/>
    </xf>
    <xf numFmtId="4" fontId="9" fillId="0" borderId="41" xfId="0" applyNumberFormat="1" applyFont="1" applyFill="1" applyBorder="1" applyAlignment="1" applyProtection="1">
      <alignment horizontal="right" vertical="center"/>
    </xf>
    <xf numFmtId="0" fontId="9" fillId="0" borderId="41" xfId="0" applyNumberFormat="1" applyFont="1" applyFill="1" applyBorder="1" applyAlignment="1" applyProtection="1">
      <alignment horizontal="right" vertical="center"/>
    </xf>
    <xf numFmtId="0" fontId="8" fillId="0" borderId="44" xfId="0" applyNumberFormat="1" applyFont="1" applyFill="1" applyBorder="1" applyAlignment="1" applyProtection="1">
      <alignment horizontal="left" vertical="center"/>
    </xf>
    <xf numFmtId="4" fontId="9" fillId="0" borderId="48" xfId="0" applyNumberFormat="1" applyFont="1" applyFill="1" applyBorder="1" applyAlignment="1" applyProtection="1">
      <alignment horizontal="right" vertical="center"/>
    </xf>
    <xf numFmtId="0" fontId="9" fillId="0" borderId="48" xfId="0" applyNumberFormat="1" applyFont="1" applyFill="1" applyBorder="1" applyAlignment="1" applyProtection="1">
      <alignment horizontal="right" vertical="center"/>
    </xf>
    <xf numFmtId="4" fontId="9" fillId="0" borderId="39" xfId="0" applyNumberFormat="1" applyFont="1" applyFill="1" applyBorder="1" applyAlignment="1" applyProtection="1">
      <alignment horizontal="right" vertical="center"/>
    </xf>
    <xf numFmtId="4" fontId="9" fillId="0" borderId="25" xfId="0" applyNumberFormat="1" applyFont="1" applyFill="1" applyBorder="1" applyAlignment="1" applyProtection="1">
      <alignment horizontal="right" vertical="center"/>
    </xf>
    <xf numFmtId="4" fontId="8" fillId="2" borderId="38" xfId="0" applyNumberFormat="1" applyFont="1" applyFill="1" applyBorder="1" applyAlignment="1" applyProtection="1">
      <alignment horizontal="right" vertical="center"/>
    </xf>
    <xf numFmtId="4" fontId="8" fillId="2" borderId="43" xfId="0" applyNumberFormat="1" applyFont="1" applyFill="1" applyBorder="1" applyAlignment="1" applyProtection="1">
      <alignment horizontal="right" vertical="center"/>
    </xf>
    <xf numFmtId="0" fontId="4" fillId="0" borderId="29" xfId="0" applyNumberFormat="1" applyFont="1" applyFill="1" applyBorder="1" applyAlignment="1" applyProtection="1">
      <alignment horizontal="left" vertical="center"/>
    </xf>
    <xf numFmtId="0" fontId="2" fillId="0" borderId="64" xfId="0" applyNumberFormat="1" applyFont="1" applyFill="1" applyBorder="1" applyAlignment="1" applyProtection="1">
      <alignment horizontal="right" vertical="center"/>
    </xf>
    <xf numFmtId="4" fontId="3" fillId="0" borderId="41" xfId="0" applyNumberFormat="1" applyFont="1" applyFill="1" applyBorder="1" applyAlignment="1" applyProtection="1">
      <alignment horizontal="right" vertical="center"/>
    </xf>
    <xf numFmtId="0" fontId="3" fillId="0" borderId="41" xfId="0" applyNumberFormat="1" applyFont="1" applyFill="1" applyBorder="1" applyAlignment="1" applyProtection="1">
      <alignment horizontal="left" vertical="center"/>
    </xf>
    <xf numFmtId="4" fontId="3" fillId="0" borderId="68" xfId="0" applyNumberFormat="1" applyFont="1" applyFill="1" applyBorder="1" applyAlignment="1" applyProtection="1">
      <alignment horizontal="right" vertical="center"/>
    </xf>
    <xf numFmtId="0" fontId="3" fillId="0" borderId="68" xfId="0" applyNumberFormat="1" applyFont="1" applyFill="1" applyBorder="1" applyAlignment="1" applyProtection="1">
      <alignment horizontal="left" vertical="center"/>
    </xf>
    <xf numFmtId="0" fontId="2" fillId="0" borderId="72" xfId="0" applyNumberFormat="1" applyFont="1" applyFill="1" applyBorder="1" applyAlignment="1" applyProtection="1">
      <alignment horizontal="left" vertical="center"/>
    </xf>
    <xf numFmtId="0" fontId="2" fillId="0" borderId="72" xfId="0" applyNumberFormat="1" applyFont="1" applyFill="1" applyBorder="1" applyAlignment="1" applyProtection="1">
      <alignment horizontal="right" vertical="center"/>
    </xf>
    <xf numFmtId="4" fontId="2" fillId="0" borderId="72" xfId="0" applyNumberFormat="1" applyFont="1" applyFill="1" applyBorder="1" applyAlignment="1" applyProtection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left" vertical="center" wrapText="1"/>
    </xf>
    <xf numFmtId="0" fontId="3" fillId="0" borderId="3" xfId="0" applyNumberFormat="1" applyFont="1" applyFill="1" applyBorder="1" applyAlignment="1" applyProtection="1">
      <alignment horizontal="left" vertical="center"/>
    </xf>
    <xf numFmtId="0" fontId="3" fillId="0" borderId="5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horizontal="left" vertical="center"/>
    </xf>
    <xf numFmtId="0" fontId="3" fillId="0" borderId="5" xfId="0" applyNumberFormat="1" applyFont="1" applyFill="1" applyBorder="1" applyAlignment="1" applyProtection="1">
      <alignment horizontal="left" vertical="center" wrapText="1"/>
    </xf>
    <xf numFmtId="0" fontId="3" fillId="0" borderId="7" xfId="0" applyNumberFormat="1" applyFont="1" applyFill="1" applyBorder="1" applyAlignment="1" applyProtection="1">
      <alignment horizontal="left" vertical="center"/>
    </xf>
    <xf numFmtId="0" fontId="3" fillId="0" borderId="8" xfId="0" applyNumberFormat="1" applyFont="1" applyFill="1" applyBorder="1" applyAlignment="1" applyProtection="1">
      <alignment horizontal="left" vertical="center"/>
    </xf>
    <xf numFmtId="0" fontId="3" fillId="0" borderId="3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3" fillId="0" borderId="4" xfId="0" applyNumberFormat="1" applyFont="1" applyFill="1" applyBorder="1" applyAlignment="1" applyProtection="1">
      <alignment horizontal="left" vertical="center"/>
    </xf>
    <xf numFmtId="0" fontId="3" fillId="0" borderId="6" xfId="0" applyNumberFormat="1" applyFont="1" applyFill="1" applyBorder="1" applyAlignment="1" applyProtection="1">
      <alignment horizontal="left" vertical="center"/>
    </xf>
    <xf numFmtId="0" fontId="3" fillId="0" borderId="9" xfId="0" applyNumberFormat="1" applyFont="1" applyFill="1" applyBorder="1" applyAlignment="1" applyProtection="1">
      <alignment horizontal="left" vertical="center"/>
    </xf>
    <xf numFmtId="0" fontId="2" fillId="0" borderId="12" xfId="0" applyNumberFormat="1" applyFont="1" applyFill="1" applyBorder="1" applyAlignment="1" applyProtection="1">
      <alignment horizontal="left" vertical="center"/>
    </xf>
    <xf numFmtId="0" fontId="2" fillId="0" borderId="13" xfId="0" applyNumberFormat="1" applyFont="1" applyFill="1" applyBorder="1" applyAlignment="1" applyProtection="1">
      <alignment horizontal="left" vertical="center"/>
    </xf>
    <xf numFmtId="14" fontId="3" fillId="0" borderId="0" xfId="0" applyNumberFormat="1" applyFont="1" applyFill="1" applyBorder="1" applyAlignment="1" applyProtection="1">
      <alignment horizontal="left" vertical="center"/>
    </xf>
    <xf numFmtId="0" fontId="2" fillId="0" borderId="21" xfId="0" applyNumberFormat="1" applyFont="1" applyFill="1" applyBorder="1" applyAlignment="1" applyProtection="1">
      <alignment horizontal="left" vertical="center"/>
    </xf>
    <xf numFmtId="0" fontId="2" fillId="0" borderId="22" xfId="0" applyNumberFormat="1" applyFont="1" applyFill="1" applyBorder="1" applyAlignment="1" applyProtection="1">
      <alignment horizontal="left" vertical="center"/>
    </xf>
    <xf numFmtId="0" fontId="2" fillId="0" borderId="15" xfId="0" applyNumberFormat="1" applyFont="1" applyFill="1" applyBorder="1" applyAlignment="1" applyProtection="1">
      <alignment horizontal="center" vertical="center"/>
    </xf>
    <xf numFmtId="0" fontId="2" fillId="0" borderId="16" xfId="0" applyNumberFormat="1" applyFont="1" applyFill="1" applyBorder="1" applyAlignment="1" applyProtection="1">
      <alignment horizontal="center" vertical="center"/>
    </xf>
    <xf numFmtId="0" fontId="2" fillId="0" borderId="17" xfId="0" applyNumberFormat="1" applyFont="1" applyFill="1" applyBorder="1" applyAlignment="1" applyProtection="1">
      <alignment horizontal="center" vertical="center"/>
    </xf>
    <xf numFmtId="0" fontId="2" fillId="2" borderId="29" xfId="0" applyNumberFormat="1" applyFont="1" applyFill="1" applyBorder="1" applyAlignment="1" applyProtection="1">
      <alignment horizontal="left" vertical="center" wrapText="1"/>
    </xf>
    <xf numFmtId="0" fontId="2" fillId="2" borderId="29" xfId="0" applyNumberFormat="1" applyFont="1" applyFill="1" applyBorder="1" applyAlignment="1" applyProtection="1">
      <alignment horizontal="left" vertical="center"/>
    </xf>
    <xf numFmtId="0" fontId="2" fillId="2" borderId="0" xfId="0" applyNumberFormat="1" applyFont="1" applyFill="1" applyBorder="1" applyAlignment="1" applyProtection="1">
      <alignment horizontal="left" vertical="center" wrapText="1"/>
    </xf>
    <xf numFmtId="0" fontId="2" fillId="2" borderId="0" xfId="0" applyNumberFormat="1" applyFont="1" applyFill="1" applyBorder="1" applyAlignment="1" applyProtection="1">
      <alignment horizontal="left" vertical="center"/>
    </xf>
    <xf numFmtId="0" fontId="3" fillId="0" borderId="32" xfId="0" applyNumberFormat="1" applyFont="1" applyFill="1" applyBorder="1" applyAlignment="1" applyProtection="1">
      <alignment horizontal="left" vertical="center" wrapText="1"/>
    </xf>
    <xf numFmtId="0" fontId="3" fillId="0" borderId="32" xfId="0" applyNumberFormat="1" applyFont="1" applyFill="1" applyBorder="1" applyAlignment="1" applyProtection="1">
      <alignment horizontal="left" vertical="center"/>
    </xf>
    <xf numFmtId="0" fontId="2" fillId="0" borderId="34" xfId="0" applyNumberFormat="1" applyFont="1" applyFill="1" applyBorder="1" applyAlignment="1" applyProtection="1">
      <alignment horizontal="lef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1" fontId="3" fillId="0" borderId="6" xfId="0" applyNumberFormat="1" applyFont="1" applyFill="1" applyBorder="1" applyAlignment="1" applyProtection="1">
      <alignment horizontal="left" vertical="center"/>
    </xf>
    <xf numFmtId="0" fontId="3" fillId="0" borderId="6" xfId="0" applyNumberFormat="1" applyFont="1" applyFill="1" applyBorder="1" applyAlignment="1" applyProtection="1">
      <alignment horizontal="left" vertical="center" wrapText="1"/>
    </xf>
    <xf numFmtId="0" fontId="3" fillId="0" borderId="33" xfId="0" applyNumberFormat="1" applyFont="1" applyFill="1" applyBorder="1" applyAlignment="1" applyProtection="1">
      <alignment horizontal="left" vertical="center"/>
    </xf>
    <xf numFmtId="0" fontId="5" fillId="0" borderId="35" xfId="0" applyNumberFormat="1" applyFont="1" applyFill="1" applyBorder="1" applyAlignment="1" applyProtection="1">
      <alignment horizontal="center" vertical="center"/>
    </xf>
    <xf numFmtId="0" fontId="7" fillId="0" borderId="37" xfId="0" applyNumberFormat="1" applyFont="1" applyFill="1" applyBorder="1" applyAlignment="1" applyProtection="1">
      <alignment horizontal="left" vertical="center"/>
    </xf>
    <xf numFmtId="0" fontId="7" fillId="0" borderId="38" xfId="0" applyNumberFormat="1" applyFont="1" applyFill="1" applyBorder="1" applyAlignment="1" applyProtection="1">
      <alignment horizontal="left" vertical="center"/>
    </xf>
    <xf numFmtId="0" fontId="3" fillId="0" borderId="31" xfId="0" applyNumberFormat="1" applyFont="1" applyFill="1" applyBorder="1" applyAlignment="1" applyProtection="1">
      <alignment horizontal="left" vertical="center"/>
    </xf>
    <xf numFmtId="0" fontId="8" fillId="0" borderId="45" xfId="0" applyNumberFormat="1" applyFont="1" applyFill="1" applyBorder="1" applyAlignment="1" applyProtection="1">
      <alignment horizontal="left" vertical="center"/>
    </xf>
    <xf numFmtId="0" fontId="8" fillId="0" borderId="43" xfId="0" applyNumberFormat="1" applyFont="1" applyFill="1" applyBorder="1" applyAlignment="1" applyProtection="1">
      <alignment horizontal="left" vertical="center"/>
    </xf>
    <xf numFmtId="0" fontId="8" fillId="0" borderId="46" xfId="0" applyNumberFormat="1" applyFont="1" applyFill="1" applyBorder="1" applyAlignment="1" applyProtection="1">
      <alignment horizontal="left" vertical="center"/>
    </xf>
    <xf numFmtId="0" fontId="8" fillId="0" borderId="47" xfId="0" applyNumberFormat="1" applyFont="1" applyFill="1" applyBorder="1" applyAlignment="1" applyProtection="1">
      <alignment horizontal="left" vertical="center"/>
    </xf>
    <xf numFmtId="0" fontId="8" fillId="0" borderId="50" xfId="0" applyNumberFormat="1" applyFont="1" applyFill="1" applyBorder="1" applyAlignment="1" applyProtection="1">
      <alignment horizontal="left" vertical="center"/>
    </xf>
    <xf numFmtId="0" fontId="8" fillId="0" borderId="38" xfId="0" applyNumberFormat="1" applyFont="1" applyFill="1" applyBorder="1" applyAlignment="1" applyProtection="1">
      <alignment horizontal="left" vertical="center"/>
    </xf>
    <xf numFmtId="0" fontId="9" fillId="0" borderId="42" xfId="0" applyNumberFormat="1" applyFont="1" applyFill="1" applyBorder="1" applyAlignment="1" applyProtection="1">
      <alignment horizontal="left" vertical="center"/>
    </xf>
    <xf numFmtId="0" fontId="9" fillId="0" borderId="43" xfId="0" applyNumberFormat="1" applyFont="1" applyFill="1" applyBorder="1" applyAlignment="1" applyProtection="1">
      <alignment horizontal="left" vertical="center"/>
    </xf>
    <xf numFmtId="0" fontId="9" fillId="0" borderId="49" xfId="0" applyNumberFormat="1" applyFont="1" applyFill="1" applyBorder="1" applyAlignment="1" applyProtection="1">
      <alignment horizontal="left" vertical="center"/>
    </xf>
    <xf numFmtId="0" fontId="9" fillId="0" borderId="47" xfId="0" applyNumberFormat="1" applyFont="1" applyFill="1" applyBorder="1" applyAlignment="1" applyProtection="1">
      <alignment horizontal="left" vertical="center"/>
    </xf>
    <xf numFmtId="0" fontId="8" fillId="0" borderId="37" xfId="0" applyNumberFormat="1" applyFont="1" applyFill="1" applyBorder="1" applyAlignment="1" applyProtection="1">
      <alignment horizontal="left" vertical="center"/>
    </xf>
    <xf numFmtId="0" fontId="8" fillId="0" borderId="42" xfId="0" applyNumberFormat="1" applyFont="1" applyFill="1" applyBorder="1" applyAlignment="1" applyProtection="1">
      <alignment horizontal="left" vertical="center"/>
    </xf>
    <xf numFmtId="0" fontId="8" fillId="2" borderId="50" xfId="0" applyNumberFormat="1" applyFont="1" applyFill="1" applyBorder="1" applyAlignment="1" applyProtection="1">
      <alignment horizontal="left" vertical="center"/>
    </xf>
    <xf numFmtId="0" fontId="8" fillId="2" borderId="51" xfId="0" applyNumberFormat="1" applyFont="1" applyFill="1" applyBorder="1" applyAlignment="1" applyProtection="1">
      <alignment horizontal="left" vertical="center"/>
    </xf>
    <xf numFmtId="0" fontId="8" fillId="2" borderId="45" xfId="0" applyNumberFormat="1" applyFont="1" applyFill="1" applyBorder="1" applyAlignment="1" applyProtection="1">
      <alignment horizontal="left" vertical="center"/>
    </xf>
    <xf numFmtId="0" fontId="8" fillId="2" borderId="52" xfId="0" applyNumberFormat="1" applyFont="1" applyFill="1" applyBorder="1" applyAlignment="1" applyProtection="1">
      <alignment horizontal="left" vertical="center"/>
    </xf>
    <xf numFmtId="0" fontId="8" fillId="2" borderId="37" xfId="0" applyNumberFormat="1" applyFont="1" applyFill="1" applyBorder="1" applyAlignment="1" applyProtection="1">
      <alignment horizontal="left" vertical="center"/>
    </xf>
    <xf numFmtId="0" fontId="8" fillId="2" borderId="42" xfId="0" applyNumberFormat="1" applyFont="1" applyFill="1" applyBorder="1" applyAlignment="1" applyProtection="1">
      <alignment horizontal="left" vertical="center"/>
    </xf>
    <xf numFmtId="0" fontId="9" fillId="0" borderId="56" xfId="0" applyNumberFormat="1" applyFont="1" applyFill="1" applyBorder="1" applyAlignment="1" applyProtection="1">
      <alignment horizontal="left" vertical="center"/>
    </xf>
    <xf numFmtId="0" fontId="9" fillId="0" borderId="54" xfId="0" applyNumberFormat="1" applyFont="1" applyFill="1" applyBorder="1" applyAlignment="1" applyProtection="1">
      <alignment horizontal="left" vertical="center"/>
    </xf>
    <xf numFmtId="0" fontId="9" fillId="0" borderId="55" xfId="0" applyNumberFormat="1" applyFont="1" applyFill="1" applyBorder="1" applyAlignment="1" applyProtection="1">
      <alignment horizontal="left" vertical="center"/>
    </xf>
    <xf numFmtId="0" fontId="9" fillId="0" borderId="59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>
      <alignment horizontal="left" vertical="center"/>
    </xf>
    <xf numFmtId="0" fontId="9" fillId="0" borderId="58" xfId="0" applyNumberFormat="1" applyFont="1" applyFill="1" applyBorder="1" applyAlignment="1" applyProtection="1">
      <alignment horizontal="left" vertical="center"/>
    </xf>
    <xf numFmtId="0" fontId="9" fillId="0" borderId="63" xfId="0" applyNumberFormat="1" applyFont="1" applyFill="1" applyBorder="1" applyAlignment="1" applyProtection="1">
      <alignment horizontal="left" vertical="center"/>
    </xf>
    <xf numFmtId="0" fontId="9" fillId="0" borderId="61" xfId="0" applyNumberFormat="1" applyFont="1" applyFill="1" applyBorder="1" applyAlignment="1" applyProtection="1">
      <alignment horizontal="left" vertical="center"/>
    </xf>
    <xf numFmtId="0" fontId="9" fillId="0" borderId="62" xfId="0" applyNumberFormat="1" applyFont="1" applyFill="1" applyBorder="1" applyAlignment="1" applyProtection="1">
      <alignment horizontal="left" vertical="center"/>
    </xf>
    <xf numFmtId="0" fontId="9" fillId="0" borderId="53" xfId="0" applyNumberFormat="1" applyFont="1" applyFill="1" applyBorder="1" applyAlignment="1" applyProtection="1">
      <alignment horizontal="left" vertical="center"/>
    </xf>
    <xf numFmtId="0" fontId="9" fillId="0" borderId="57" xfId="0" applyNumberFormat="1" applyFont="1" applyFill="1" applyBorder="1" applyAlignment="1" applyProtection="1">
      <alignment horizontal="left" vertical="center"/>
    </xf>
    <xf numFmtId="0" fontId="9" fillId="0" borderId="60" xfId="0" applyNumberFormat="1" applyFont="1" applyFill="1" applyBorder="1" applyAlignment="1" applyProtection="1">
      <alignment horizontal="left" vertical="center"/>
    </xf>
    <xf numFmtId="0" fontId="8" fillId="0" borderId="8" xfId="0" applyNumberFormat="1" applyFont="1" applyFill="1" applyBorder="1" applyAlignment="1" applyProtection="1">
      <alignment horizontal="left" vertical="center"/>
    </xf>
    <xf numFmtId="0" fontId="2" fillId="0" borderId="15" xfId="0" applyNumberFormat="1" applyFont="1" applyFill="1" applyBorder="1" applyAlignment="1" applyProtection="1">
      <alignment horizontal="left" vertical="center"/>
    </xf>
    <xf numFmtId="0" fontId="2" fillId="0" borderId="16" xfId="0" applyNumberFormat="1" applyFont="1" applyFill="1" applyBorder="1" applyAlignment="1" applyProtection="1">
      <alignment horizontal="left" vertical="center"/>
    </xf>
    <xf numFmtId="0" fontId="2" fillId="0" borderId="17" xfId="0" applyNumberFormat="1" applyFont="1" applyFill="1" applyBorder="1" applyAlignment="1" applyProtection="1">
      <alignment horizontal="left" vertical="center"/>
    </xf>
    <xf numFmtId="0" fontId="3" fillId="0" borderId="45" xfId="0" applyNumberFormat="1" applyFont="1" applyFill="1" applyBorder="1" applyAlignment="1" applyProtection="1">
      <alignment horizontal="left" vertical="center"/>
    </xf>
    <xf numFmtId="0" fontId="3" fillId="0" borderId="52" xfId="0" applyNumberFormat="1" applyFont="1" applyFill="1" applyBorder="1" applyAlignment="1" applyProtection="1">
      <alignment horizontal="left" vertical="center"/>
    </xf>
    <xf numFmtId="0" fontId="3" fillId="0" borderId="43" xfId="0" applyNumberFormat="1" applyFont="1" applyFill="1" applyBorder="1" applyAlignment="1" applyProtection="1">
      <alignment horizontal="left" vertical="center"/>
    </xf>
    <xf numFmtId="0" fontId="3" fillId="0" borderId="65" xfId="0" applyNumberFormat="1" applyFont="1" applyFill="1" applyBorder="1" applyAlignment="1" applyProtection="1">
      <alignment horizontal="left" vertical="center"/>
    </xf>
    <xf numFmtId="0" fontId="3" fillId="0" borderId="66" xfId="0" applyNumberFormat="1" applyFont="1" applyFill="1" applyBorder="1" applyAlignment="1" applyProtection="1">
      <alignment horizontal="left" vertical="center"/>
    </xf>
    <xf numFmtId="0" fontId="3" fillId="0" borderId="67" xfId="0" applyNumberFormat="1" applyFont="1" applyFill="1" applyBorder="1" applyAlignment="1" applyProtection="1">
      <alignment horizontal="left" vertical="center"/>
    </xf>
    <xf numFmtId="0" fontId="2" fillId="0" borderId="69" xfId="0" applyNumberFormat="1" applyFont="1" applyFill="1" applyBorder="1" applyAlignment="1" applyProtection="1">
      <alignment horizontal="left" vertical="center"/>
    </xf>
    <xf numFmtId="0" fontId="2" fillId="0" borderId="70" xfId="0" applyNumberFormat="1" applyFont="1" applyFill="1" applyBorder="1" applyAlignment="1" applyProtection="1">
      <alignment horizontal="left" vertical="center"/>
    </xf>
    <xf numFmtId="0" fontId="2" fillId="0" borderId="71" xfId="0" applyNumberFormat="1" applyFont="1" applyFill="1" applyBorder="1" applyAlignment="1" applyProtection="1">
      <alignment horizontal="left" vertical="center"/>
    </xf>
    <xf numFmtId="0" fontId="8" fillId="0" borderId="69" xfId="0" applyNumberFormat="1" applyFont="1" applyFill="1" applyBorder="1" applyAlignment="1" applyProtection="1">
      <alignment horizontal="left" vertical="center"/>
    </xf>
    <xf numFmtId="0" fontId="8" fillId="0" borderId="70" xfId="0" applyNumberFormat="1" applyFont="1" applyFill="1" applyBorder="1" applyAlignment="1" applyProtection="1">
      <alignment horizontal="left" vertical="center"/>
    </xf>
    <xf numFmtId="0" fontId="8" fillId="0" borderId="71" xfId="0" applyNumberFormat="1" applyFont="1" applyFill="1" applyBorder="1" applyAlignment="1" applyProtection="1">
      <alignment horizontal="left" vertical="center"/>
    </xf>
    <xf numFmtId="4" fontId="8" fillId="0" borderId="73" xfId="0" applyNumberFormat="1" applyFont="1" applyFill="1" applyBorder="1" applyAlignment="1" applyProtection="1">
      <alignment horizontal="right" vertical="center"/>
    </xf>
    <xf numFmtId="0" fontId="8" fillId="0" borderId="70" xfId="0" applyNumberFormat="1" applyFont="1" applyFill="1" applyBorder="1" applyAlignment="1" applyProtection="1">
      <alignment horizontal="right" vertical="center"/>
    </xf>
    <xf numFmtId="0" fontId="8" fillId="0" borderId="71" xfId="0" applyNumberFormat="1" applyFont="1" applyFill="1" applyBorder="1" applyAlignment="1" applyProtection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Z30"/>
  <sheetViews>
    <sheetView tabSelected="1" workbookViewId="0">
      <pane ySplit="11" topLeftCell="A12" activePane="bottomLeft" state="frozen"/>
      <selection pane="bottomLeft" activeCell="C2" sqref="C2:D3"/>
    </sheetView>
  </sheetViews>
  <sheetFormatPr defaultColWidth="12.140625" defaultRowHeight="15" customHeight="1" x14ac:dyDescent="0.25"/>
  <cols>
    <col min="1" max="1" width="4" customWidth="1"/>
    <col min="2" max="2" width="17.85546875" customWidth="1"/>
    <col min="3" max="3" width="42.85546875" customWidth="1"/>
    <col min="4" max="4" width="35.7109375" customWidth="1"/>
    <col min="5" max="5" width="6.7109375" customWidth="1"/>
    <col min="6" max="6" width="12.85546875" customWidth="1"/>
    <col min="7" max="7" width="12" customWidth="1"/>
    <col min="8" max="10" width="15.7109375" customWidth="1"/>
    <col min="11" max="11" width="13.42578125" customWidth="1"/>
    <col min="25" max="75" width="12.140625" hidden="1"/>
    <col min="76" max="76" width="78.5703125" hidden="1" customWidth="1"/>
    <col min="77" max="78" width="12.140625" hidden="1"/>
  </cols>
  <sheetData>
    <row r="1" spans="1:76" ht="54.75" customHeight="1" x14ac:dyDescent="0.25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AS1" s="1">
        <f>SUM(AJ1:AJ2)</f>
        <v>0</v>
      </c>
      <c r="AT1" s="1">
        <f>SUM(AK1:AK2)</f>
        <v>0</v>
      </c>
      <c r="AU1" s="1">
        <f>SUM(AL1:AL2)</f>
        <v>0</v>
      </c>
    </row>
    <row r="2" spans="1:76" x14ac:dyDescent="0.25">
      <c r="A2" s="60" t="s">
        <v>1</v>
      </c>
      <c r="B2" s="61"/>
      <c r="C2" s="69" t="s">
        <v>164</v>
      </c>
      <c r="D2" s="70"/>
      <c r="E2" s="61" t="s">
        <v>2</v>
      </c>
      <c r="F2" s="61"/>
      <c r="G2" s="61" t="s">
        <v>3</v>
      </c>
      <c r="H2" s="67" t="s">
        <v>4</v>
      </c>
      <c r="I2" s="61" t="s">
        <v>5</v>
      </c>
      <c r="J2" s="61"/>
      <c r="K2" s="72"/>
    </row>
    <row r="3" spans="1:76" x14ac:dyDescent="0.25">
      <c r="A3" s="62"/>
      <c r="B3" s="63"/>
      <c r="C3" s="71"/>
      <c r="D3" s="71"/>
      <c r="E3" s="63"/>
      <c r="F3" s="63"/>
      <c r="G3" s="63"/>
      <c r="H3" s="63"/>
      <c r="I3" s="63"/>
      <c r="J3" s="63"/>
      <c r="K3" s="73"/>
    </row>
    <row r="4" spans="1:76" x14ac:dyDescent="0.25">
      <c r="A4" s="64" t="s">
        <v>6</v>
      </c>
      <c r="B4" s="63"/>
      <c r="C4" s="68" t="s">
        <v>165</v>
      </c>
      <c r="D4" s="63"/>
      <c r="E4" s="63" t="s">
        <v>7</v>
      </c>
      <c r="F4" s="63"/>
      <c r="G4" s="77"/>
      <c r="H4" s="68" t="s">
        <v>9</v>
      </c>
      <c r="I4" s="63" t="s">
        <v>5</v>
      </c>
      <c r="J4" s="63"/>
      <c r="K4" s="73"/>
    </row>
    <row r="5" spans="1:76" x14ac:dyDescent="0.25">
      <c r="A5" s="62"/>
      <c r="B5" s="63"/>
      <c r="C5" s="63"/>
      <c r="D5" s="63"/>
      <c r="E5" s="63"/>
      <c r="F5" s="63"/>
      <c r="G5" s="63"/>
      <c r="H5" s="63"/>
      <c r="I5" s="63"/>
      <c r="J5" s="63"/>
      <c r="K5" s="73"/>
    </row>
    <row r="6" spans="1:76" x14ac:dyDescent="0.25">
      <c r="A6" s="64" t="s">
        <v>10</v>
      </c>
      <c r="B6" s="63"/>
      <c r="C6" s="68" t="s">
        <v>11</v>
      </c>
      <c r="D6" s="63"/>
      <c r="E6" s="63" t="s">
        <v>12</v>
      </c>
      <c r="F6" s="63"/>
      <c r="G6" s="63" t="s">
        <v>3</v>
      </c>
      <c r="H6" s="68" t="s">
        <v>13</v>
      </c>
      <c r="I6" s="63" t="s">
        <v>5</v>
      </c>
      <c r="J6" s="63"/>
      <c r="K6" s="73"/>
    </row>
    <row r="7" spans="1:76" x14ac:dyDescent="0.25">
      <c r="A7" s="62"/>
      <c r="B7" s="63"/>
      <c r="C7" s="63"/>
      <c r="D7" s="63"/>
      <c r="E7" s="63"/>
      <c r="F7" s="63"/>
      <c r="G7" s="63"/>
      <c r="H7" s="63"/>
      <c r="I7" s="63"/>
      <c r="J7" s="63"/>
      <c r="K7" s="73"/>
    </row>
    <row r="8" spans="1:76" x14ac:dyDescent="0.25">
      <c r="A8" s="64" t="s">
        <v>14</v>
      </c>
      <c r="B8" s="63"/>
      <c r="C8" s="68" t="s">
        <v>3</v>
      </c>
      <c r="D8" s="63"/>
      <c r="E8" s="63" t="s">
        <v>15</v>
      </c>
      <c r="F8" s="63"/>
      <c r="G8" s="63" t="s">
        <v>8</v>
      </c>
      <c r="H8" s="68" t="s">
        <v>16</v>
      </c>
      <c r="I8" s="63" t="s">
        <v>5</v>
      </c>
      <c r="J8" s="63"/>
      <c r="K8" s="73"/>
    </row>
    <row r="9" spans="1:76" x14ac:dyDescent="0.25">
      <c r="A9" s="65"/>
      <c r="B9" s="66"/>
      <c r="C9" s="66"/>
      <c r="D9" s="66"/>
      <c r="E9" s="66"/>
      <c r="F9" s="66"/>
      <c r="G9" s="66"/>
      <c r="H9" s="66"/>
      <c r="I9" s="66"/>
      <c r="J9" s="66"/>
      <c r="K9" s="74"/>
    </row>
    <row r="10" spans="1:76" x14ac:dyDescent="0.25">
      <c r="A10" s="5" t="s">
        <v>17</v>
      </c>
      <c r="B10" s="6" t="s">
        <v>18</v>
      </c>
      <c r="C10" s="75" t="s">
        <v>19</v>
      </c>
      <c r="D10" s="76"/>
      <c r="E10" s="6" t="s">
        <v>20</v>
      </c>
      <c r="F10" s="7" t="s">
        <v>21</v>
      </c>
      <c r="G10" s="8" t="s">
        <v>22</v>
      </c>
      <c r="H10" s="80" t="s">
        <v>23</v>
      </c>
      <c r="I10" s="81"/>
      <c r="J10" s="82"/>
      <c r="K10" s="9" t="s">
        <v>24</v>
      </c>
      <c r="BK10" s="10" t="s">
        <v>25</v>
      </c>
      <c r="BL10" s="11" t="s">
        <v>26</v>
      </c>
      <c r="BW10" s="11" t="s">
        <v>27</v>
      </c>
    </row>
    <row r="11" spans="1:76" x14ac:dyDescent="0.25">
      <c r="A11" s="12" t="s">
        <v>3</v>
      </c>
      <c r="B11" s="13" t="s">
        <v>3</v>
      </c>
      <c r="C11" s="78" t="s">
        <v>28</v>
      </c>
      <c r="D11" s="79"/>
      <c r="E11" s="13" t="s">
        <v>3</v>
      </c>
      <c r="F11" s="13" t="s">
        <v>3</v>
      </c>
      <c r="G11" s="14" t="s">
        <v>29</v>
      </c>
      <c r="H11" s="15" t="s">
        <v>30</v>
      </c>
      <c r="I11" s="16" t="s">
        <v>31</v>
      </c>
      <c r="J11" s="17" t="s">
        <v>32</v>
      </c>
      <c r="K11" s="18" t="s">
        <v>33</v>
      </c>
      <c r="Z11" s="10" t="s">
        <v>34</v>
      </c>
      <c r="AA11" s="10" t="s">
        <v>35</v>
      </c>
      <c r="AB11" s="10" t="s">
        <v>36</v>
      </c>
      <c r="AC11" s="10" t="s">
        <v>37</v>
      </c>
      <c r="AD11" s="10" t="s">
        <v>38</v>
      </c>
      <c r="AE11" s="10" t="s">
        <v>39</v>
      </c>
      <c r="AF11" s="10" t="s">
        <v>40</v>
      </c>
      <c r="AG11" s="10" t="s">
        <v>41</v>
      </c>
      <c r="AH11" s="10" t="s">
        <v>42</v>
      </c>
      <c r="BH11" s="10" t="s">
        <v>43</v>
      </c>
      <c r="BI11" s="10" t="s">
        <v>44</v>
      </c>
      <c r="BJ11" s="10" t="s">
        <v>45</v>
      </c>
    </row>
    <row r="12" spans="1:76" x14ac:dyDescent="0.25">
      <c r="A12" s="19" t="s">
        <v>46</v>
      </c>
      <c r="B12" s="20" t="s">
        <v>47</v>
      </c>
      <c r="C12" s="83" t="s">
        <v>48</v>
      </c>
      <c r="D12" s="84"/>
      <c r="E12" s="21" t="s">
        <v>3</v>
      </c>
      <c r="F12" s="21" t="s">
        <v>3</v>
      </c>
      <c r="G12" s="21" t="s">
        <v>3</v>
      </c>
      <c r="H12" s="22">
        <f>ROUND(SUM(H13:H13),2)</f>
        <v>0</v>
      </c>
      <c r="I12" s="22">
        <f>ROUND(SUM(I13:I13),2)</f>
        <v>0</v>
      </c>
      <c r="J12" s="22">
        <f>ROUND(SUM(J13:J13),2)</f>
        <v>0</v>
      </c>
      <c r="K12" s="23" t="s">
        <v>46</v>
      </c>
      <c r="AI12" s="10" t="s">
        <v>46</v>
      </c>
      <c r="AS12" s="1">
        <f>SUM(AJ13:AJ13)</f>
        <v>0</v>
      </c>
      <c r="AT12" s="1">
        <f>SUM(AK13:AK13)</f>
        <v>0</v>
      </c>
      <c r="AU12" s="1">
        <f>SUM(AL13:AL13)</f>
        <v>0</v>
      </c>
    </row>
    <row r="13" spans="1:76" x14ac:dyDescent="0.25">
      <c r="A13" s="2" t="s">
        <v>49</v>
      </c>
      <c r="B13" s="3" t="s">
        <v>50</v>
      </c>
      <c r="C13" s="68" t="s">
        <v>51</v>
      </c>
      <c r="D13" s="63"/>
      <c r="E13" s="3" t="s">
        <v>52</v>
      </c>
      <c r="F13" s="24">
        <v>1</v>
      </c>
      <c r="G13" s="24">
        <v>0</v>
      </c>
      <c r="H13" s="24">
        <f>ROUND(F13*AO13,2)</f>
        <v>0</v>
      </c>
      <c r="I13" s="24">
        <f>ROUND(F13*AP13,2)</f>
        <v>0</v>
      </c>
      <c r="J13" s="24">
        <f>ROUND(F13*G13,2)</f>
        <v>0</v>
      </c>
      <c r="K13" s="25" t="s">
        <v>46</v>
      </c>
      <c r="Z13" s="24">
        <f>ROUND(IF(AQ13="5",BJ13,0),2)</f>
        <v>0</v>
      </c>
      <c r="AB13" s="24">
        <f>ROUND(IF(AQ13="1",BH13,0),2)</f>
        <v>0</v>
      </c>
      <c r="AC13" s="24">
        <f>ROUND(IF(AQ13="1",BI13,0),2)</f>
        <v>0</v>
      </c>
      <c r="AD13" s="24">
        <f>ROUND(IF(AQ13="7",BH13,0),2)</f>
        <v>0</v>
      </c>
      <c r="AE13" s="24">
        <f>ROUND(IF(AQ13="7",BI13,0),2)</f>
        <v>0</v>
      </c>
      <c r="AF13" s="24">
        <f>ROUND(IF(AQ13="2",BH13,0),2)</f>
        <v>0</v>
      </c>
      <c r="AG13" s="24">
        <f>ROUND(IF(AQ13="2",BI13,0),2)</f>
        <v>0</v>
      </c>
      <c r="AH13" s="24">
        <f>ROUND(IF(AQ13="0",BJ13,0),2)</f>
        <v>0</v>
      </c>
      <c r="AI13" s="10" t="s">
        <v>46</v>
      </c>
      <c r="AJ13" s="24">
        <f>IF(AN13=0,J13,0)</f>
        <v>0</v>
      </c>
      <c r="AK13" s="24">
        <f>IF(AN13=12,J13,0)</f>
        <v>0</v>
      </c>
      <c r="AL13" s="24">
        <f>IF(AN13=21,J13,0)</f>
        <v>0</v>
      </c>
      <c r="AN13" s="24">
        <v>12</v>
      </c>
      <c r="AO13" s="24">
        <f>G13*0.225575122</f>
        <v>0</v>
      </c>
      <c r="AP13" s="24">
        <f>G13*(1-0.225575122)</f>
        <v>0</v>
      </c>
      <c r="AQ13" s="26" t="s">
        <v>49</v>
      </c>
      <c r="AV13" s="24">
        <f>ROUND(AW13+AX13,2)</f>
        <v>0</v>
      </c>
      <c r="AW13" s="24">
        <f>ROUND(F13*AO13,2)</f>
        <v>0</v>
      </c>
      <c r="AX13" s="24">
        <f>ROUND(F13*AP13,2)</f>
        <v>0</v>
      </c>
      <c r="AY13" s="26" t="s">
        <v>53</v>
      </c>
      <c r="AZ13" s="26" t="s">
        <v>53</v>
      </c>
      <c r="BA13" s="10" t="s">
        <v>54</v>
      </c>
      <c r="BC13" s="24">
        <f>AW13+AX13</f>
        <v>0</v>
      </c>
      <c r="BD13" s="24">
        <f>G13/(100-BE13)*100</f>
        <v>0</v>
      </c>
      <c r="BE13" s="24">
        <v>0</v>
      </c>
      <c r="BF13" s="24">
        <f>13</f>
        <v>13</v>
      </c>
      <c r="BH13" s="24">
        <f>F13*AO13</f>
        <v>0</v>
      </c>
      <c r="BI13" s="24">
        <f>F13*AP13</f>
        <v>0</v>
      </c>
      <c r="BJ13" s="24">
        <f>F13*G13</f>
        <v>0</v>
      </c>
      <c r="BK13" s="26" t="s">
        <v>55</v>
      </c>
      <c r="BL13" s="24">
        <v>0</v>
      </c>
      <c r="BW13" s="24">
        <v>12</v>
      </c>
      <c r="BX13" s="4" t="s">
        <v>51</v>
      </c>
    </row>
    <row r="14" spans="1:76" x14ac:dyDescent="0.25">
      <c r="A14" s="27" t="s">
        <v>46</v>
      </c>
      <c r="B14" s="28" t="s">
        <v>56</v>
      </c>
      <c r="C14" s="85" t="s">
        <v>57</v>
      </c>
      <c r="D14" s="86"/>
      <c r="E14" s="29" t="s">
        <v>3</v>
      </c>
      <c r="F14" s="29" t="s">
        <v>3</v>
      </c>
      <c r="G14" s="29" t="s">
        <v>3</v>
      </c>
      <c r="H14" s="1">
        <f>ROUND(SUM(H15:H19),2)</f>
        <v>0</v>
      </c>
      <c r="I14" s="1">
        <f>ROUND(SUM(I15:I19),2)</f>
        <v>0</v>
      </c>
      <c r="J14" s="1">
        <f>ROUND(SUM(J15:J19),2)</f>
        <v>0</v>
      </c>
      <c r="K14" s="30" t="s">
        <v>46</v>
      </c>
      <c r="AI14" s="10" t="s">
        <v>46</v>
      </c>
      <c r="AS14" s="1">
        <f>SUM(AJ15:AJ19)</f>
        <v>0</v>
      </c>
      <c r="AT14" s="1">
        <f>SUM(AK15:AK19)</f>
        <v>0</v>
      </c>
      <c r="AU14" s="1">
        <f>SUM(AL15:AL19)</f>
        <v>0</v>
      </c>
    </row>
    <row r="15" spans="1:76" x14ac:dyDescent="0.25">
      <c r="A15" s="2" t="s">
        <v>58</v>
      </c>
      <c r="B15" s="3" t="s">
        <v>59</v>
      </c>
      <c r="C15" s="68" t="s">
        <v>60</v>
      </c>
      <c r="D15" s="63"/>
      <c r="E15" s="3" t="s">
        <v>61</v>
      </c>
      <c r="F15" s="24">
        <v>3</v>
      </c>
      <c r="G15" s="24">
        <v>0</v>
      </c>
      <c r="H15" s="24">
        <f>ROUND(F15*AO15,2)</f>
        <v>0</v>
      </c>
      <c r="I15" s="24">
        <f>ROUND(F15*AP15,2)</f>
        <v>0</v>
      </c>
      <c r="J15" s="24">
        <f>ROUND(F15*G15,2)</f>
        <v>0</v>
      </c>
      <c r="K15" s="25" t="s">
        <v>62</v>
      </c>
      <c r="Z15" s="24">
        <f>ROUND(IF(AQ15="5",BJ15,0),2)</f>
        <v>0</v>
      </c>
      <c r="AB15" s="24">
        <f>ROUND(IF(AQ15="1",BH15,0),2)</f>
        <v>0</v>
      </c>
      <c r="AC15" s="24">
        <f>ROUND(IF(AQ15="1",BI15,0),2)</f>
        <v>0</v>
      </c>
      <c r="AD15" s="24">
        <f>ROUND(IF(AQ15="7",BH15,0),2)</f>
        <v>0</v>
      </c>
      <c r="AE15" s="24">
        <f>ROUND(IF(AQ15="7",BI15,0),2)</f>
        <v>0</v>
      </c>
      <c r="AF15" s="24">
        <f>ROUND(IF(AQ15="2",BH15,0),2)</f>
        <v>0</v>
      </c>
      <c r="AG15" s="24">
        <f>ROUND(IF(AQ15="2",BI15,0),2)</f>
        <v>0</v>
      </c>
      <c r="AH15" s="24">
        <f>ROUND(IF(AQ15="0",BJ15,0),2)</f>
        <v>0</v>
      </c>
      <c r="AI15" s="10" t="s">
        <v>46</v>
      </c>
      <c r="AJ15" s="24">
        <f>IF(AN15=0,J15,0)</f>
        <v>0</v>
      </c>
      <c r="AK15" s="24">
        <f>IF(AN15=12,J15,0)</f>
        <v>0</v>
      </c>
      <c r="AL15" s="24">
        <f>IF(AN15=21,J15,0)</f>
        <v>0</v>
      </c>
      <c r="AN15" s="24">
        <v>12</v>
      </c>
      <c r="AO15" s="24">
        <f>G15*0</f>
        <v>0</v>
      </c>
      <c r="AP15" s="24">
        <f>G15*(1-0)</f>
        <v>0</v>
      </c>
      <c r="AQ15" s="26" t="s">
        <v>63</v>
      </c>
      <c r="AV15" s="24">
        <f>ROUND(AW15+AX15,2)</f>
        <v>0</v>
      </c>
      <c r="AW15" s="24">
        <f>ROUND(F15*AO15,2)</f>
        <v>0</v>
      </c>
      <c r="AX15" s="24">
        <f>ROUND(F15*AP15,2)</f>
        <v>0</v>
      </c>
      <c r="AY15" s="26" t="s">
        <v>64</v>
      </c>
      <c r="AZ15" s="26" t="s">
        <v>65</v>
      </c>
      <c r="BA15" s="10" t="s">
        <v>54</v>
      </c>
      <c r="BC15" s="24">
        <f>AW15+AX15</f>
        <v>0</v>
      </c>
      <c r="BD15" s="24">
        <f>G15/(100-BE15)*100</f>
        <v>0</v>
      </c>
      <c r="BE15" s="24">
        <v>0</v>
      </c>
      <c r="BF15" s="24">
        <f>15</f>
        <v>15</v>
      </c>
      <c r="BH15" s="24">
        <f>F15*AO15</f>
        <v>0</v>
      </c>
      <c r="BI15" s="24">
        <f>F15*AP15</f>
        <v>0</v>
      </c>
      <c r="BJ15" s="24">
        <f>F15*G15</f>
        <v>0</v>
      </c>
      <c r="BK15" s="26" t="s">
        <v>55</v>
      </c>
      <c r="BL15" s="24">
        <v>721</v>
      </c>
      <c r="BW15" s="24">
        <v>12</v>
      </c>
      <c r="BX15" s="4" t="s">
        <v>60</v>
      </c>
    </row>
    <row r="16" spans="1:76" ht="25.5" x14ac:dyDescent="0.25">
      <c r="A16" s="2" t="s">
        <v>66</v>
      </c>
      <c r="B16" s="3" t="s">
        <v>67</v>
      </c>
      <c r="C16" s="68" t="s">
        <v>68</v>
      </c>
      <c r="D16" s="63"/>
      <c r="E16" s="3" t="s">
        <v>69</v>
      </c>
      <c r="F16" s="24">
        <v>1</v>
      </c>
      <c r="G16" s="24">
        <v>0</v>
      </c>
      <c r="H16" s="24">
        <f>ROUND(F16*AO16,2)</f>
        <v>0</v>
      </c>
      <c r="I16" s="24">
        <f>ROUND(F16*AP16,2)</f>
        <v>0</v>
      </c>
      <c r="J16" s="24">
        <f>ROUND(F16*G16,2)</f>
        <v>0</v>
      </c>
      <c r="K16" s="25" t="s">
        <v>62</v>
      </c>
      <c r="Z16" s="24">
        <f>ROUND(IF(AQ16="5",BJ16,0),2)</f>
        <v>0</v>
      </c>
      <c r="AB16" s="24">
        <f>ROUND(IF(AQ16="1",BH16,0),2)</f>
        <v>0</v>
      </c>
      <c r="AC16" s="24">
        <f>ROUND(IF(AQ16="1",BI16,0),2)</f>
        <v>0</v>
      </c>
      <c r="AD16" s="24">
        <f>ROUND(IF(AQ16="7",BH16,0),2)</f>
        <v>0</v>
      </c>
      <c r="AE16" s="24">
        <f>ROUND(IF(AQ16="7",BI16,0),2)</f>
        <v>0</v>
      </c>
      <c r="AF16" s="24">
        <f>ROUND(IF(AQ16="2",BH16,0),2)</f>
        <v>0</v>
      </c>
      <c r="AG16" s="24">
        <f>ROUND(IF(AQ16="2",BI16,0),2)</f>
        <v>0</v>
      </c>
      <c r="AH16" s="24">
        <f>ROUND(IF(AQ16="0",BJ16,0),2)</f>
        <v>0</v>
      </c>
      <c r="AI16" s="10" t="s">
        <v>46</v>
      </c>
      <c r="AJ16" s="24">
        <f>IF(AN16=0,J16,0)</f>
        <v>0</v>
      </c>
      <c r="AK16" s="24">
        <f>IF(AN16=12,J16,0)</f>
        <v>0</v>
      </c>
      <c r="AL16" s="24">
        <f>IF(AN16=21,J16,0)</f>
        <v>0</v>
      </c>
      <c r="AN16" s="24">
        <v>12</v>
      </c>
      <c r="AO16" s="24">
        <f>G16*0.089504734</f>
        <v>0</v>
      </c>
      <c r="AP16" s="24">
        <f>G16*(1-0.089504734)</f>
        <v>0</v>
      </c>
      <c r="AQ16" s="26" t="s">
        <v>63</v>
      </c>
      <c r="AV16" s="24">
        <f>ROUND(AW16+AX16,2)</f>
        <v>0</v>
      </c>
      <c r="AW16" s="24">
        <f>ROUND(F16*AO16,2)</f>
        <v>0</v>
      </c>
      <c r="AX16" s="24">
        <f>ROUND(F16*AP16,2)</f>
        <v>0</v>
      </c>
      <c r="AY16" s="26" t="s">
        <v>64</v>
      </c>
      <c r="AZ16" s="26" t="s">
        <v>65</v>
      </c>
      <c r="BA16" s="10" t="s">
        <v>54</v>
      </c>
      <c r="BC16" s="24">
        <f>AW16+AX16</f>
        <v>0</v>
      </c>
      <c r="BD16" s="24">
        <f>G16/(100-BE16)*100</f>
        <v>0</v>
      </c>
      <c r="BE16" s="24">
        <v>0</v>
      </c>
      <c r="BF16" s="24">
        <f>16</f>
        <v>16</v>
      </c>
      <c r="BH16" s="24">
        <f>F16*AO16</f>
        <v>0</v>
      </c>
      <c r="BI16" s="24">
        <f>F16*AP16</f>
        <v>0</v>
      </c>
      <c r="BJ16" s="24">
        <f>F16*G16</f>
        <v>0</v>
      </c>
      <c r="BK16" s="26" t="s">
        <v>55</v>
      </c>
      <c r="BL16" s="24">
        <v>721</v>
      </c>
      <c r="BW16" s="24">
        <v>12</v>
      </c>
      <c r="BX16" s="4" t="s">
        <v>68</v>
      </c>
    </row>
    <row r="17" spans="1:76" x14ac:dyDescent="0.25">
      <c r="A17" s="2" t="s">
        <v>70</v>
      </c>
      <c r="B17" s="3" t="s">
        <v>71</v>
      </c>
      <c r="C17" s="68" t="s">
        <v>72</v>
      </c>
      <c r="D17" s="63"/>
      <c r="E17" s="3" t="s">
        <v>61</v>
      </c>
      <c r="F17" s="24">
        <v>3</v>
      </c>
      <c r="G17" s="24">
        <v>0</v>
      </c>
      <c r="H17" s="24">
        <f>ROUND(F17*AO17,2)</f>
        <v>0</v>
      </c>
      <c r="I17" s="24">
        <f>ROUND(F17*AP17,2)</f>
        <v>0</v>
      </c>
      <c r="J17" s="24">
        <f>ROUND(F17*G17,2)</f>
        <v>0</v>
      </c>
      <c r="K17" s="25" t="s">
        <v>62</v>
      </c>
      <c r="Z17" s="24">
        <f>ROUND(IF(AQ17="5",BJ17,0),2)</f>
        <v>0</v>
      </c>
      <c r="AB17" s="24">
        <f>ROUND(IF(AQ17="1",BH17,0),2)</f>
        <v>0</v>
      </c>
      <c r="AC17" s="24">
        <f>ROUND(IF(AQ17="1",BI17,0),2)</f>
        <v>0</v>
      </c>
      <c r="AD17" s="24">
        <f>ROUND(IF(AQ17="7",BH17,0),2)</f>
        <v>0</v>
      </c>
      <c r="AE17" s="24">
        <f>ROUND(IF(AQ17="7",BI17,0),2)</f>
        <v>0</v>
      </c>
      <c r="AF17" s="24">
        <f>ROUND(IF(AQ17="2",BH17,0),2)</f>
        <v>0</v>
      </c>
      <c r="AG17" s="24">
        <f>ROUND(IF(AQ17="2",BI17,0),2)</f>
        <v>0</v>
      </c>
      <c r="AH17" s="24">
        <f>ROUND(IF(AQ17="0",BJ17,0),2)</f>
        <v>0</v>
      </c>
      <c r="AI17" s="10" t="s">
        <v>46</v>
      </c>
      <c r="AJ17" s="24">
        <f>IF(AN17=0,J17,0)</f>
        <v>0</v>
      </c>
      <c r="AK17" s="24">
        <f>IF(AN17=12,J17,0)</f>
        <v>0</v>
      </c>
      <c r="AL17" s="24">
        <f>IF(AN17=21,J17,0)</f>
        <v>0</v>
      </c>
      <c r="AN17" s="24">
        <v>12</v>
      </c>
      <c r="AO17" s="24">
        <f>G17*0.523845515</f>
        <v>0</v>
      </c>
      <c r="AP17" s="24">
        <f>G17*(1-0.523845515)</f>
        <v>0</v>
      </c>
      <c r="AQ17" s="26" t="s">
        <v>63</v>
      </c>
      <c r="AV17" s="24">
        <f>ROUND(AW17+AX17,2)</f>
        <v>0</v>
      </c>
      <c r="AW17" s="24">
        <f>ROUND(F17*AO17,2)</f>
        <v>0</v>
      </c>
      <c r="AX17" s="24">
        <f>ROUND(F17*AP17,2)</f>
        <v>0</v>
      </c>
      <c r="AY17" s="26" t="s">
        <v>64</v>
      </c>
      <c r="AZ17" s="26" t="s">
        <v>65</v>
      </c>
      <c r="BA17" s="10" t="s">
        <v>54</v>
      </c>
      <c r="BC17" s="24">
        <f>AW17+AX17</f>
        <v>0</v>
      </c>
      <c r="BD17" s="24">
        <f>G17/(100-BE17)*100</f>
        <v>0</v>
      </c>
      <c r="BE17" s="24">
        <v>0</v>
      </c>
      <c r="BF17" s="24">
        <f>17</f>
        <v>17</v>
      </c>
      <c r="BH17" s="24">
        <f>F17*AO17</f>
        <v>0</v>
      </c>
      <c r="BI17" s="24">
        <f>F17*AP17</f>
        <v>0</v>
      </c>
      <c r="BJ17" s="24">
        <f>F17*G17</f>
        <v>0</v>
      </c>
      <c r="BK17" s="26" t="s">
        <v>55</v>
      </c>
      <c r="BL17" s="24">
        <v>721</v>
      </c>
      <c r="BW17" s="24">
        <v>12</v>
      </c>
      <c r="BX17" s="4" t="s">
        <v>72</v>
      </c>
    </row>
    <row r="18" spans="1:76" x14ac:dyDescent="0.25">
      <c r="A18" s="2" t="s">
        <v>73</v>
      </c>
      <c r="B18" s="3" t="s">
        <v>74</v>
      </c>
      <c r="C18" s="68" t="s">
        <v>75</v>
      </c>
      <c r="D18" s="63"/>
      <c r="E18" s="3" t="s">
        <v>61</v>
      </c>
      <c r="F18" s="24">
        <v>1</v>
      </c>
      <c r="G18" s="24">
        <v>0</v>
      </c>
      <c r="H18" s="24">
        <f>ROUND(F18*AO18,2)</f>
        <v>0</v>
      </c>
      <c r="I18" s="24">
        <f>ROUND(F18*AP18,2)</f>
        <v>0</v>
      </c>
      <c r="J18" s="24">
        <f>ROUND(F18*G18,2)</f>
        <v>0</v>
      </c>
      <c r="K18" s="25" t="s">
        <v>62</v>
      </c>
      <c r="Z18" s="24">
        <f>ROUND(IF(AQ18="5",BJ18,0),2)</f>
        <v>0</v>
      </c>
      <c r="AB18" s="24">
        <f>ROUND(IF(AQ18="1",BH18,0),2)</f>
        <v>0</v>
      </c>
      <c r="AC18" s="24">
        <f>ROUND(IF(AQ18="1",BI18,0),2)</f>
        <v>0</v>
      </c>
      <c r="AD18" s="24">
        <f>ROUND(IF(AQ18="7",BH18,0),2)</f>
        <v>0</v>
      </c>
      <c r="AE18" s="24">
        <f>ROUND(IF(AQ18="7",BI18,0),2)</f>
        <v>0</v>
      </c>
      <c r="AF18" s="24">
        <f>ROUND(IF(AQ18="2",BH18,0),2)</f>
        <v>0</v>
      </c>
      <c r="AG18" s="24">
        <f>ROUND(IF(AQ18="2",BI18,0),2)</f>
        <v>0</v>
      </c>
      <c r="AH18" s="24">
        <f>ROUND(IF(AQ18="0",BJ18,0),2)</f>
        <v>0</v>
      </c>
      <c r="AI18" s="10" t="s">
        <v>46</v>
      </c>
      <c r="AJ18" s="24">
        <f>IF(AN18=0,J18,0)</f>
        <v>0</v>
      </c>
      <c r="AK18" s="24">
        <f>IF(AN18=12,J18,0)</f>
        <v>0</v>
      </c>
      <c r="AL18" s="24">
        <f>IF(AN18=21,J18,0)</f>
        <v>0</v>
      </c>
      <c r="AN18" s="24">
        <v>12</v>
      </c>
      <c r="AO18" s="24">
        <f>G18*0.51176362</f>
        <v>0</v>
      </c>
      <c r="AP18" s="24">
        <f>G18*(1-0.51176362)</f>
        <v>0</v>
      </c>
      <c r="AQ18" s="26" t="s">
        <v>63</v>
      </c>
      <c r="AV18" s="24">
        <f>ROUND(AW18+AX18,2)</f>
        <v>0</v>
      </c>
      <c r="AW18" s="24">
        <f>ROUND(F18*AO18,2)</f>
        <v>0</v>
      </c>
      <c r="AX18" s="24">
        <f>ROUND(F18*AP18,2)</f>
        <v>0</v>
      </c>
      <c r="AY18" s="26" t="s">
        <v>64</v>
      </c>
      <c r="AZ18" s="26" t="s">
        <v>65</v>
      </c>
      <c r="BA18" s="10" t="s">
        <v>54</v>
      </c>
      <c r="BC18" s="24">
        <f>AW18+AX18</f>
        <v>0</v>
      </c>
      <c r="BD18" s="24">
        <f>G18/(100-BE18)*100</f>
        <v>0</v>
      </c>
      <c r="BE18" s="24">
        <v>0</v>
      </c>
      <c r="BF18" s="24">
        <f>18</f>
        <v>18</v>
      </c>
      <c r="BH18" s="24">
        <f>F18*AO18</f>
        <v>0</v>
      </c>
      <c r="BI18" s="24">
        <f>F18*AP18</f>
        <v>0</v>
      </c>
      <c r="BJ18" s="24">
        <f>F18*G18</f>
        <v>0</v>
      </c>
      <c r="BK18" s="26" t="s">
        <v>55</v>
      </c>
      <c r="BL18" s="24">
        <v>721</v>
      </c>
      <c r="BW18" s="24">
        <v>12</v>
      </c>
      <c r="BX18" s="4" t="s">
        <v>75</v>
      </c>
    </row>
    <row r="19" spans="1:76" x14ac:dyDescent="0.25">
      <c r="A19" s="2" t="s">
        <v>76</v>
      </c>
      <c r="B19" s="3" t="s">
        <v>77</v>
      </c>
      <c r="C19" s="68" t="s">
        <v>78</v>
      </c>
      <c r="D19" s="63"/>
      <c r="E19" s="3" t="s">
        <v>69</v>
      </c>
      <c r="F19" s="24">
        <v>1</v>
      </c>
      <c r="G19" s="24">
        <v>0</v>
      </c>
      <c r="H19" s="24">
        <f>ROUND(F19*AO19,2)</f>
        <v>0</v>
      </c>
      <c r="I19" s="24">
        <f>ROUND(F19*AP19,2)</f>
        <v>0</v>
      </c>
      <c r="J19" s="24">
        <f>ROUND(F19*G19,2)</f>
        <v>0</v>
      </c>
      <c r="K19" s="25" t="s">
        <v>62</v>
      </c>
      <c r="Z19" s="24">
        <f>ROUND(IF(AQ19="5",BJ19,0),2)</f>
        <v>0</v>
      </c>
      <c r="AB19" s="24">
        <f>ROUND(IF(AQ19="1",BH19,0),2)</f>
        <v>0</v>
      </c>
      <c r="AC19" s="24">
        <f>ROUND(IF(AQ19="1",BI19,0),2)</f>
        <v>0</v>
      </c>
      <c r="AD19" s="24">
        <f>ROUND(IF(AQ19="7",BH19,0),2)</f>
        <v>0</v>
      </c>
      <c r="AE19" s="24">
        <f>ROUND(IF(AQ19="7",BI19,0),2)</f>
        <v>0</v>
      </c>
      <c r="AF19" s="24">
        <f>ROUND(IF(AQ19="2",BH19,0),2)</f>
        <v>0</v>
      </c>
      <c r="AG19" s="24">
        <f>ROUND(IF(AQ19="2",BI19,0),2)</f>
        <v>0</v>
      </c>
      <c r="AH19" s="24">
        <f>ROUND(IF(AQ19="0",BJ19,0),2)</f>
        <v>0</v>
      </c>
      <c r="AI19" s="10" t="s">
        <v>46</v>
      </c>
      <c r="AJ19" s="24">
        <f>IF(AN19=0,J19,0)</f>
        <v>0</v>
      </c>
      <c r="AK19" s="24">
        <f>IF(AN19=12,J19,0)</f>
        <v>0</v>
      </c>
      <c r="AL19" s="24">
        <f>IF(AN19=21,J19,0)</f>
        <v>0</v>
      </c>
      <c r="AN19" s="24">
        <v>12</v>
      </c>
      <c r="AO19" s="24">
        <f>G19*0.801589358</f>
        <v>0</v>
      </c>
      <c r="AP19" s="24">
        <f>G19*(1-0.801589358)</f>
        <v>0</v>
      </c>
      <c r="AQ19" s="26" t="s">
        <v>63</v>
      </c>
      <c r="AV19" s="24">
        <f>ROUND(AW19+AX19,2)</f>
        <v>0</v>
      </c>
      <c r="AW19" s="24">
        <f>ROUND(F19*AO19,2)</f>
        <v>0</v>
      </c>
      <c r="AX19" s="24">
        <f>ROUND(F19*AP19,2)</f>
        <v>0</v>
      </c>
      <c r="AY19" s="26" t="s">
        <v>64</v>
      </c>
      <c r="AZ19" s="26" t="s">
        <v>65</v>
      </c>
      <c r="BA19" s="10" t="s">
        <v>54</v>
      </c>
      <c r="BC19" s="24">
        <f>AW19+AX19</f>
        <v>0</v>
      </c>
      <c r="BD19" s="24">
        <f>G19/(100-BE19)*100</f>
        <v>0</v>
      </c>
      <c r="BE19" s="24">
        <v>0</v>
      </c>
      <c r="BF19" s="24">
        <f>19</f>
        <v>19</v>
      </c>
      <c r="BH19" s="24">
        <f>F19*AO19</f>
        <v>0</v>
      </c>
      <c r="BI19" s="24">
        <f>F19*AP19</f>
        <v>0</v>
      </c>
      <c r="BJ19" s="24">
        <f>F19*G19</f>
        <v>0</v>
      </c>
      <c r="BK19" s="26" t="s">
        <v>55</v>
      </c>
      <c r="BL19" s="24">
        <v>721</v>
      </c>
      <c r="BW19" s="24">
        <v>12</v>
      </c>
      <c r="BX19" s="4" t="s">
        <v>78</v>
      </c>
    </row>
    <row r="20" spans="1:76" x14ac:dyDescent="0.25">
      <c r="A20" s="27" t="s">
        <v>46</v>
      </c>
      <c r="B20" s="28" t="s">
        <v>79</v>
      </c>
      <c r="C20" s="85" t="s">
        <v>80</v>
      </c>
      <c r="D20" s="86"/>
      <c r="E20" s="29" t="s">
        <v>3</v>
      </c>
      <c r="F20" s="29" t="s">
        <v>3</v>
      </c>
      <c r="G20" s="29" t="s">
        <v>3</v>
      </c>
      <c r="H20" s="1">
        <f>ROUND(SUM(H21:H21),2)</f>
        <v>0</v>
      </c>
      <c r="I20" s="1">
        <f>ROUND(SUM(I21:I21),2)</f>
        <v>0</v>
      </c>
      <c r="J20" s="1">
        <f>ROUND(SUM(J21:J21),2)</f>
        <v>0</v>
      </c>
      <c r="K20" s="30" t="s">
        <v>46</v>
      </c>
      <c r="AI20" s="10" t="s">
        <v>46</v>
      </c>
      <c r="AS20" s="1">
        <f>SUM(AJ21:AJ21)</f>
        <v>0</v>
      </c>
      <c r="AT20" s="1">
        <f>SUM(AK21:AK21)</f>
        <v>0</v>
      </c>
      <c r="AU20" s="1">
        <f>SUM(AL21:AL21)</f>
        <v>0</v>
      </c>
    </row>
    <row r="21" spans="1:76" x14ac:dyDescent="0.25">
      <c r="A21" s="2" t="s">
        <v>63</v>
      </c>
      <c r="B21" s="3" t="s">
        <v>81</v>
      </c>
      <c r="C21" s="68" t="s">
        <v>82</v>
      </c>
      <c r="D21" s="63"/>
      <c r="E21" s="3" t="s">
        <v>83</v>
      </c>
      <c r="F21" s="24">
        <v>0.75</v>
      </c>
      <c r="G21" s="24">
        <v>0</v>
      </c>
      <c r="H21" s="24">
        <f>ROUND(F21*AO21,2)</f>
        <v>0</v>
      </c>
      <c r="I21" s="24">
        <f>ROUND(F21*AP21,2)</f>
        <v>0</v>
      </c>
      <c r="J21" s="24">
        <f>ROUND(F21*G21,2)</f>
        <v>0</v>
      </c>
      <c r="K21" s="25" t="s">
        <v>62</v>
      </c>
      <c r="Z21" s="24">
        <f>ROUND(IF(AQ21="5",BJ21,0),2)</f>
        <v>0</v>
      </c>
      <c r="AB21" s="24">
        <f>ROUND(IF(AQ21="1",BH21,0),2)</f>
        <v>0</v>
      </c>
      <c r="AC21" s="24">
        <f>ROUND(IF(AQ21="1",BI21,0),2)</f>
        <v>0</v>
      </c>
      <c r="AD21" s="24">
        <f>ROUND(IF(AQ21="7",BH21,0),2)</f>
        <v>0</v>
      </c>
      <c r="AE21" s="24">
        <f>ROUND(IF(AQ21="7",BI21,0),2)</f>
        <v>0</v>
      </c>
      <c r="AF21" s="24">
        <f>ROUND(IF(AQ21="2",BH21,0),2)</f>
        <v>0</v>
      </c>
      <c r="AG21" s="24">
        <f>ROUND(IF(AQ21="2",BI21,0),2)</f>
        <v>0</v>
      </c>
      <c r="AH21" s="24">
        <f>ROUND(IF(AQ21="0",BJ21,0),2)</f>
        <v>0</v>
      </c>
      <c r="AI21" s="10" t="s">
        <v>46</v>
      </c>
      <c r="AJ21" s="24">
        <f>IF(AN21=0,J21,0)</f>
        <v>0</v>
      </c>
      <c r="AK21" s="24">
        <f>IF(AN21=12,J21,0)</f>
        <v>0</v>
      </c>
      <c r="AL21" s="24">
        <f>IF(AN21=21,J21,0)</f>
        <v>0</v>
      </c>
      <c r="AN21" s="24">
        <v>12</v>
      </c>
      <c r="AO21" s="24">
        <f>G21*0</f>
        <v>0</v>
      </c>
      <c r="AP21" s="24">
        <f>G21*(1-0)</f>
        <v>0</v>
      </c>
      <c r="AQ21" s="26" t="s">
        <v>49</v>
      </c>
      <c r="AV21" s="24">
        <f>ROUND(AW21+AX21,2)</f>
        <v>0</v>
      </c>
      <c r="AW21" s="24">
        <f>ROUND(F21*AO21,2)</f>
        <v>0</v>
      </c>
      <c r="AX21" s="24">
        <f>ROUND(F21*AP21,2)</f>
        <v>0</v>
      </c>
      <c r="AY21" s="26" t="s">
        <v>84</v>
      </c>
      <c r="AZ21" s="26" t="s">
        <v>85</v>
      </c>
      <c r="BA21" s="10" t="s">
        <v>54</v>
      </c>
      <c r="BC21" s="24">
        <f>AW21+AX21</f>
        <v>0</v>
      </c>
      <c r="BD21" s="24">
        <f>G21/(100-BE21)*100</f>
        <v>0</v>
      </c>
      <c r="BE21" s="24">
        <v>0</v>
      </c>
      <c r="BF21" s="24">
        <f>21</f>
        <v>21</v>
      </c>
      <c r="BH21" s="24">
        <f>F21*AO21</f>
        <v>0</v>
      </c>
      <c r="BI21" s="24">
        <f>F21*AP21</f>
        <v>0</v>
      </c>
      <c r="BJ21" s="24">
        <f>F21*G21</f>
        <v>0</v>
      </c>
      <c r="BK21" s="26" t="s">
        <v>55</v>
      </c>
      <c r="BL21" s="24">
        <v>96</v>
      </c>
      <c r="BW21" s="24">
        <v>12</v>
      </c>
      <c r="BX21" s="4" t="s">
        <v>82</v>
      </c>
    </row>
    <row r="22" spans="1:76" x14ac:dyDescent="0.25">
      <c r="A22" s="27" t="s">
        <v>46</v>
      </c>
      <c r="B22" s="28" t="s">
        <v>86</v>
      </c>
      <c r="C22" s="85" t="s">
        <v>87</v>
      </c>
      <c r="D22" s="86"/>
      <c r="E22" s="29" t="s">
        <v>3</v>
      </c>
      <c r="F22" s="29" t="s">
        <v>3</v>
      </c>
      <c r="G22" s="29" t="s">
        <v>3</v>
      </c>
      <c r="H22" s="1">
        <f>ROUND(SUM(H23:H25),2)</f>
        <v>0</v>
      </c>
      <c r="I22" s="1">
        <f>ROUND(SUM(I23:I25),2)</f>
        <v>0</v>
      </c>
      <c r="J22" s="1">
        <f>ROUND(SUM(J23:J25),2)</f>
        <v>0</v>
      </c>
      <c r="K22" s="30" t="s">
        <v>46</v>
      </c>
      <c r="AI22" s="10" t="s">
        <v>46</v>
      </c>
      <c r="AS22" s="1">
        <f>SUM(AJ23:AJ25)</f>
        <v>0</v>
      </c>
      <c r="AT22" s="1">
        <f>SUM(AK23:AK25)</f>
        <v>0</v>
      </c>
      <c r="AU22" s="1">
        <f>SUM(AL23:AL25)</f>
        <v>0</v>
      </c>
    </row>
    <row r="23" spans="1:76" x14ac:dyDescent="0.25">
      <c r="A23" s="2" t="s">
        <v>88</v>
      </c>
      <c r="B23" s="3" t="s">
        <v>89</v>
      </c>
      <c r="C23" s="68" t="s">
        <v>90</v>
      </c>
      <c r="D23" s="63"/>
      <c r="E23" s="3" t="s">
        <v>91</v>
      </c>
      <c r="F23" s="24">
        <v>1.65</v>
      </c>
      <c r="G23" s="24">
        <v>0</v>
      </c>
      <c r="H23" s="24">
        <f>ROUND(F23*AO23,2)</f>
        <v>0</v>
      </c>
      <c r="I23" s="24">
        <f>ROUND(F23*AP23,2)</f>
        <v>0</v>
      </c>
      <c r="J23" s="24">
        <f>ROUND(F23*G23,2)</f>
        <v>0</v>
      </c>
      <c r="K23" s="25" t="s">
        <v>62</v>
      </c>
      <c r="Z23" s="24">
        <f>ROUND(IF(AQ23="5",BJ23,0),2)</f>
        <v>0</v>
      </c>
      <c r="AB23" s="24">
        <f>ROUND(IF(AQ23="1",BH23,0),2)</f>
        <v>0</v>
      </c>
      <c r="AC23" s="24">
        <f>ROUND(IF(AQ23="1",BI23,0),2)</f>
        <v>0</v>
      </c>
      <c r="AD23" s="24">
        <f>ROUND(IF(AQ23="7",BH23,0),2)</f>
        <v>0</v>
      </c>
      <c r="AE23" s="24">
        <f>ROUND(IF(AQ23="7",BI23,0),2)</f>
        <v>0</v>
      </c>
      <c r="AF23" s="24">
        <f>ROUND(IF(AQ23="2",BH23,0),2)</f>
        <v>0</v>
      </c>
      <c r="AG23" s="24">
        <f>ROUND(IF(AQ23="2",BI23,0),2)</f>
        <v>0</v>
      </c>
      <c r="AH23" s="24">
        <f>ROUND(IF(AQ23="0",BJ23,0),2)</f>
        <v>0</v>
      </c>
      <c r="AI23" s="10" t="s">
        <v>46</v>
      </c>
      <c r="AJ23" s="24">
        <f>IF(AN23=0,J23,0)</f>
        <v>0</v>
      </c>
      <c r="AK23" s="24">
        <f>IF(AN23=12,J23,0)</f>
        <v>0</v>
      </c>
      <c r="AL23" s="24">
        <f>IF(AN23=21,J23,0)</f>
        <v>0</v>
      </c>
      <c r="AN23" s="24">
        <v>12</v>
      </c>
      <c r="AO23" s="24">
        <f>G23*0</f>
        <v>0</v>
      </c>
      <c r="AP23" s="24">
        <f>G23*(1-0)</f>
        <v>0</v>
      </c>
      <c r="AQ23" s="26" t="s">
        <v>73</v>
      </c>
      <c r="AV23" s="24">
        <f>ROUND(AW23+AX23,2)</f>
        <v>0</v>
      </c>
      <c r="AW23" s="24">
        <f>ROUND(F23*AO23,2)</f>
        <v>0</v>
      </c>
      <c r="AX23" s="24">
        <f>ROUND(F23*AP23,2)</f>
        <v>0</v>
      </c>
      <c r="AY23" s="26" t="s">
        <v>92</v>
      </c>
      <c r="AZ23" s="26" t="s">
        <v>85</v>
      </c>
      <c r="BA23" s="10" t="s">
        <v>54</v>
      </c>
      <c r="BC23" s="24">
        <f>AW23+AX23</f>
        <v>0</v>
      </c>
      <c r="BD23" s="24">
        <f>G23/(100-BE23)*100</f>
        <v>0</v>
      </c>
      <c r="BE23" s="24">
        <v>0</v>
      </c>
      <c r="BF23" s="24">
        <f>23</f>
        <v>23</v>
      </c>
      <c r="BH23" s="24">
        <f>F23*AO23</f>
        <v>0</v>
      </c>
      <c r="BI23" s="24">
        <f>F23*AP23</f>
        <v>0</v>
      </c>
      <c r="BJ23" s="24">
        <f>F23*G23</f>
        <v>0</v>
      </c>
      <c r="BK23" s="26" t="s">
        <v>55</v>
      </c>
      <c r="BL23" s="24"/>
      <c r="BW23" s="24">
        <v>12</v>
      </c>
      <c r="BX23" s="4" t="s">
        <v>90</v>
      </c>
    </row>
    <row r="24" spans="1:76" x14ac:dyDescent="0.25">
      <c r="A24" s="2" t="s">
        <v>93</v>
      </c>
      <c r="B24" s="3" t="s">
        <v>94</v>
      </c>
      <c r="C24" s="68" t="s">
        <v>95</v>
      </c>
      <c r="D24" s="63"/>
      <c r="E24" s="3" t="s">
        <v>91</v>
      </c>
      <c r="F24" s="24">
        <v>1.65</v>
      </c>
      <c r="G24" s="24">
        <v>0</v>
      </c>
      <c r="H24" s="24">
        <f>ROUND(F24*AO24,2)</f>
        <v>0</v>
      </c>
      <c r="I24" s="24">
        <f>ROUND(F24*AP24,2)</f>
        <v>0</v>
      </c>
      <c r="J24" s="24">
        <f>ROUND(F24*G24,2)</f>
        <v>0</v>
      </c>
      <c r="K24" s="25" t="s">
        <v>62</v>
      </c>
      <c r="Z24" s="24">
        <f>ROUND(IF(AQ24="5",BJ24,0),2)</f>
        <v>0</v>
      </c>
      <c r="AB24" s="24">
        <f>ROUND(IF(AQ24="1",BH24,0),2)</f>
        <v>0</v>
      </c>
      <c r="AC24" s="24">
        <f>ROUND(IF(AQ24="1",BI24,0),2)</f>
        <v>0</v>
      </c>
      <c r="AD24" s="24">
        <f>ROUND(IF(AQ24="7",BH24,0),2)</f>
        <v>0</v>
      </c>
      <c r="AE24" s="24">
        <f>ROUND(IF(AQ24="7",BI24,0),2)</f>
        <v>0</v>
      </c>
      <c r="AF24" s="24">
        <f>ROUND(IF(AQ24="2",BH24,0),2)</f>
        <v>0</v>
      </c>
      <c r="AG24" s="24">
        <f>ROUND(IF(AQ24="2",BI24,0),2)</f>
        <v>0</v>
      </c>
      <c r="AH24" s="24">
        <f>ROUND(IF(AQ24="0",BJ24,0),2)</f>
        <v>0</v>
      </c>
      <c r="AI24" s="10" t="s">
        <v>46</v>
      </c>
      <c r="AJ24" s="24">
        <f>IF(AN24=0,J24,0)</f>
        <v>0</v>
      </c>
      <c r="AK24" s="24">
        <f>IF(AN24=12,J24,0)</f>
        <v>0</v>
      </c>
      <c r="AL24" s="24">
        <f>IF(AN24=21,J24,0)</f>
        <v>0</v>
      </c>
      <c r="AN24" s="24">
        <v>12</v>
      </c>
      <c r="AO24" s="24">
        <f>G24*0</f>
        <v>0</v>
      </c>
      <c r="AP24" s="24">
        <f>G24*(1-0)</f>
        <v>0</v>
      </c>
      <c r="AQ24" s="26" t="s">
        <v>73</v>
      </c>
      <c r="AV24" s="24">
        <f>ROUND(AW24+AX24,2)</f>
        <v>0</v>
      </c>
      <c r="AW24" s="24">
        <f>ROUND(F24*AO24,2)</f>
        <v>0</v>
      </c>
      <c r="AX24" s="24">
        <f>ROUND(F24*AP24,2)</f>
        <v>0</v>
      </c>
      <c r="AY24" s="26" t="s">
        <v>92</v>
      </c>
      <c r="AZ24" s="26" t="s">
        <v>85</v>
      </c>
      <c r="BA24" s="10" t="s">
        <v>54</v>
      </c>
      <c r="BC24" s="24">
        <f>AW24+AX24</f>
        <v>0</v>
      </c>
      <c r="BD24" s="24">
        <f>G24/(100-BE24)*100</f>
        <v>0</v>
      </c>
      <c r="BE24" s="24">
        <v>0</v>
      </c>
      <c r="BF24" s="24">
        <f>24</f>
        <v>24</v>
      </c>
      <c r="BH24" s="24">
        <f>F24*AO24</f>
        <v>0</v>
      </c>
      <c r="BI24" s="24">
        <f>F24*AP24</f>
        <v>0</v>
      </c>
      <c r="BJ24" s="24">
        <f>F24*G24</f>
        <v>0</v>
      </c>
      <c r="BK24" s="26" t="s">
        <v>55</v>
      </c>
      <c r="BL24" s="24"/>
      <c r="BW24" s="24">
        <v>12</v>
      </c>
      <c r="BX24" s="4" t="s">
        <v>95</v>
      </c>
    </row>
    <row r="25" spans="1:76" x14ac:dyDescent="0.25">
      <c r="A25" s="2" t="s">
        <v>96</v>
      </c>
      <c r="B25" s="3" t="s">
        <v>97</v>
      </c>
      <c r="C25" s="68" t="s">
        <v>98</v>
      </c>
      <c r="D25" s="63"/>
      <c r="E25" s="3" t="s">
        <v>91</v>
      </c>
      <c r="F25" s="24">
        <v>1.65</v>
      </c>
      <c r="G25" s="24">
        <v>0</v>
      </c>
      <c r="H25" s="24">
        <f>ROUND(F25*AO25,2)</f>
        <v>0</v>
      </c>
      <c r="I25" s="24">
        <f>ROUND(F25*AP25,2)</f>
        <v>0</v>
      </c>
      <c r="J25" s="24">
        <f>ROUND(F25*G25,2)</f>
        <v>0</v>
      </c>
      <c r="K25" s="25" t="s">
        <v>62</v>
      </c>
      <c r="Z25" s="24">
        <f>ROUND(IF(AQ25="5",BJ25,0),2)</f>
        <v>0</v>
      </c>
      <c r="AB25" s="24">
        <f>ROUND(IF(AQ25="1",BH25,0),2)</f>
        <v>0</v>
      </c>
      <c r="AC25" s="24">
        <f>ROUND(IF(AQ25="1",BI25,0),2)</f>
        <v>0</v>
      </c>
      <c r="AD25" s="24">
        <f>ROUND(IF(AQ25="7",BH25,0),2)</f>
        <v>0</v>
      </c>
      <c r="AE25" s="24">
        <f>ROUND(IF(AQ25="7",BI25,0),2)</f>
        <v>0</v>
      </c>
      <c r="AF25" s="24">
        <f>ROUND(IF(AQ25="2",BH25,0),2)</f>
        <v>0</v>
      </c>
      <c r="AG25" s="24">
        <f>ROUND(IF(AQ25="2",BI25,0),2)</f>
        <v>0</v>
      </c>
      <c r="AH25" s="24">
        <f>ROUND(IF(AQ25="0",BJ25,0),2)</f>
        <v>0</v>
      </c>
      <c r="AI25" s="10" t="s">
        <v>46</v>
      </c>
      <c r="AJ25" s="24">
        <f>IF(AN25=0,J25,0)</f>
        <v>0</v>
      </c>
      <c r="AK25" s="24">
        <f>IF(AN25=12,J25,0)</f>
        <v>0</v>
      </c>
      <c r="AL25" s="24">
        <f>IF(AN25=21,J25,0)</f>
        <v>0</v>
      </c>
      <c r="AN25" s="24">
        <v>12</v>
      </c>
      <c r="AO25" s="24">
        <f>G25*0</f>
        <v>0</v>
      </c>
      <c r="AP25" s="24">
        <f>G25*(1-0)</f>
        <v>0</v>
      </c>
      <c r="AQ25" s="26" t="s">
        <v>73</v>
      </c>
      <c r="AV25" s="24">
        <f>ROUND(AW25+AX25,2)</f>
        <v>0</v>
      </c>
      <c r="AW25" s="24">
        <f>ROUND(F25*AO25,2)</f>
        <v>0</v>
      </c>
      <c r="AX25" s="24">
        <f>ROUND(F25*AP25,2)</f>
        <v>0</v>
      </c>
      <c r="AY25" s="26" t="s">
        <v>92</v>
      </c>
      <c r="AZ25" s="26" t="s">
        <v>85</v>
      </c>
      <c r="BA25" s="10" t="s">
        <v>54</v>
      </c>
      <c r="BC25" s="24">
        <f>AW25+AX25</f>
        <v>0</v>
      </c>
      <c r="BD25" s="24">
        <f>G25/(100-BE25)*100</f>
        <v>0</v>
      </c>
      <c r="BE25" s="24">
        <v>0</v>
      </c>
      <c r="BF25" s="24">
        <f>25</f>
        <v>25</v>
      </c>
      <c r="BH25" s="24">
        <f>F25*AO25</f>
        <v>0</v>
      </c>
      <c r="BI25" s="24">
        <f>F25*AP25</f>
        <v>0</v>
      </c>
      <c r="BJ25" s="24">
        <f>F25*G25</f>
        <v>0</v>
      </c>
      <c r="BK25" s="26" t="s">
        <v>55</v>
      </c>
      <c r="BL25" s="24"/>
      <c r="BW25" s="24">
        <v>12</v>
      </c>
      <c r="BX25" s="4" t="s">
        <v>98</v>
      </c>
    </row>
    <row r="26" spans="1:76" x14ac:dyDescent="0.25">
      <c r="A26" s="27" t="s">
        <v>46</v>
      </c>
      <c r="B26" s="28" t="s">
        <v>99</v>
      </c>
      <c r="C26" s="85" t="s">
        <v>100</v>
      </c>
      <c r="D26" s="86"/>
      <c r="E26" s="29" t="s">
        <v>3</v>
      </c>
      <c r="F26" s="29" t="s">
        <v>3</v>
      </c>
      <c r="G26" s="29" t="s">
        <v>3</v>
      </c>
      <c r="H26" s="1">
        <f>ROUND(SUM(H27:H27),2)</f>
        <v>0</v>
      </c>
      <c r="I26" s="1">
        <f>ROUND(SUM(I27:I27),2)</f>
        <v>0</v>
      </c>
      <c r="J26" s="1">
        <f>ROUND(SUM(J27:J27),2)</f>
        <v>0</v>
      </c>
      <c r="K26" s="30" t="s">
        <v>46</v>
      </c>
      <c r="AI26" s="10" t="s">
        <v>46</v>
      </c>
      <c r="AS26" s="1">
        <f>SUM(AJ27:AJ27)</f>
        <v>0</v>
      </c>
      <c r="AT26" s="1">
        <f>SUM(AK27:AK27)</f>
        <v>0</v>
      </c>
      <c r="AU26" s="1">
        <f>SUM(AL27:AL27)</f>
        <v>0</v>
      </c>
    </row>
    <row r="27" spans="1:76" x14ac:dyDescent="0.25">
      <c r="A27" s="31" t="s">
        <v>101</v>
      </c>
      <c r="B27" s="32" t="s">
        <v>102</v>
      </c>
      <c r="C27" s="87" t="s">
        <v>100</v>
      </c>
      <c r="D27" s="88"/>
      <c r="E27" s="32" t="s">
        <v>103</v>
      </c>
      <c r="F27" s="33">
        <v>1</v>
      </c>
      <c r="G27" s="33">
        <v>0</v>
      </c>
      <c r="H27" s="33">
        <f>ROUND(F27*AO27,2)</f>
        <v>0</v>
      </c>
      <c r="I27" s="33">
        <f>ROUND(F27*AP27,2)</f>
        <v>0</v>
      </c>
      <c r="J27" s="33">
        <f>ROUND(F27*G27,2)</f>
        <v>0</v>
      </c>
      <c r="K27" s="34" t="s">
        <v>46</v>
      </c>
      <c r="Z27" s="24">
        <f>ROUND(IF(AQ27="5",BJ27,0),2)</f>
        <v>0</v>
      </c>
      <c r="AB27" s="24">
        <f>ROUND(IF(AQ27="1",BH27,0),2)</f>
        <v>0</v>
      </c>
      <c r="AC27" s="24">
        <f>ROUND(IF(AQ27="1",BI27,0),2)</f>
        <v>0</v>
      </c>
      <c r="AD27" s="24">
        <f>ROUND(IF(AQ27="7",BH27,0),2)</f>
        <v>0</v>
      </c>
      <c r="AE27" s="24">
        <f>ROUND(IF(AQ27="7",BI27,0),2)</f>
        <v>0</v>
      </c>
      <c r="AF27" s="24">
        <f>ROUND(IF(AQ27="2",BH27,0),2)</f>
        <v>0</v>
      </c>
      <c r="AG27" s="24">
        <f>ROUND(IF(AQ27="2",BI27,0),2)</f>
        <v>0</v>
      </c>
      <c r="AH27" s="24">
        <f>ROUND(IF(AQ27="0",BJ27,0),2)</f>
        <v>0</v>
      </c>
      <c r="AI27" s="10" t="s">
        <v>46</v>
      </c>
      <c r="AJ27" s="24">
        <f>IF(AN27=0,J27,0)</f>
        <v>0</v>
      </c>
      <c r="AK27" s="24">
        <f>IF(AN27=12,J27,0)</f>
        <v>0</v>
      </c>
      <c r="AL27" s="24">
        <f>IF(AN27=21,J27,0)</f>
        <v>0</v>
      </c>
      <c r="AN27" s="24">
        <v>12</v>
      </c>
      <c r="AO27" s="24">
        <f>G27*0</f>
        <v>0</v>
      </c>
      <c r="AP27" s="24">
        <f>G27*(1-0)</f>
        <v>0</v>
      </c>
      <c r="AQ27" s="26" t="s">
        <v>49</v>
      </c>
      <c r="AV27" s="24">
        <f>ROUND(AW27+AX27,2)</f>
        <v>0</v>
      </c>
      <c r="AW27" s="24">
        <f>ROUND(F27*AO27,2)</f>
        <v>0</v>
      </c>
      <c r="AX27" s="24">
        <f>ROUND(F27*AP27,2)</f>
        <v>0</v>
      </c>
      <c r="AY27" s="26" t="s">
        <v>104</v>
      </c>
      <c r="AZ27" s="26" t="s">
        <v>105</v>
      </c>
      <c r="BA27" s="10" t="s">
        <v>54</v>
      </c>
      <c r="BC27" s="24">
        <f>AW27+AX27</f>
        <v>0</v>
      </c>
      <c r="BD27" s="24">
        <f>G27/(100-BE27)*100</f>
        <v>0</v>
      </c>
      <c r="BE27" s="24">
        <v>0</v>
      </c>
      <c r="BF27" s="24">
        <f>27</f>
        <v>27</v>
      </c>
      <c r="BH27" s="24">
        <f>F27*AO27</f>
        <v>0</v>
      </c>
      <c r="BI27" s="24">
        <f>F27*AP27</f>
        <v>0</v>
      </c>
      <c r="BJ27" s="24">
        <f>F27*G27</f>
        <v>0</v>
      </c>
      <c r="BK27" s="26" t="s">
        <v>55</v>
      </c>
      <c r="BL27" s="24"/>
      <c r="BW27" s="24">
        <v>12</v>
      </c>
      <c r="BX27" s="4" t="s">
        <v>100</v>
      </c>
    </row>
    <row r="28" spans="1:76" x14ac:dyDescent="0.25">
      <c r="H28" s="89" t="s">
        <v>106</v>
      </c>
      <c r="I28" s="89"/>
      <c r="J28" s="35">
        <f>ROUND(SUM(J12,J14,J20,J22,J26),2)</f>
        <v>0</v>
      </c>
    </row>
    <row r="29" spans="1:76" x14ac:dyDescent="0.25">
      <c r="A29" s="36" t="s">
        <v>107</v>
      </c>
    </row>
    <row r="30" spans="1:76" ht="12.75" customHeight="1" x14ac:dyDescent="0.25">
      <c r="A30" s="68" t="s">
        <v>46</v>
      </c>
      <c r="B30" s="63"/>
      <c r="C30" s="63"/>
      <c r="D30" s="63"/>
      <c r="E30" s="63"/>
      <c r="F30" s="63"/>
      <c r="G30" s="63"/>
      <c r="H30" s="63"/>
      <c r="I30" s="63"/>
      <c r="J30" s="63"/>
      <c r="K30" s="63"/>
    </row>
  </sheetData>
  <mergeCells count="46">
    <mergeCell ref="C25:D25"/>
    <mergeCell ref="C26:D26"/>
    <mergeCell ref="C27:D27"/>
    <mergeCell ref="H28:I28"/>
    <mergeCell ref="A30:K30"/>
    <mergeCell ref="C20:D20"/>
    <mergeCell ref="C21:D21"/>
    <mergeCell ref="C22:D22"/>
    <mergeCell ref="C23:D23"/>
    <mergeCell ref="C24:D24"/>
    <mergeCell ref="C15:D15"/>
    <mergeCell ref="C16:D16"/>
    <mergeCell ref="C17:D17"/>
    <mergeCell ref="C18:D18"/>
    <mergeCell ref="C19:D19"/>
    <mergeCell ref="C11:D11"/>
    <mergeCell ref="H10:J10"/>
    <mergeCell ref="C12:D12"/>
    <mergeCell ref="C13:D13"/>
    <mergeCell ref="C14:D14"/>
    <mergeCell ref="I2:K3"/>
    <mergeCell ref="I4:K5"/>
    <mergeCell ref="I6:K7"/>
    <mergeCell ref="I8:K9"/>
    <mergeCell ref="C10:D10"/>
    <mergeCell ref="C8:D9"/>
    <mergeCell ref="G2:G3"/>
    <mergeCell ref="G4:G5"/>
    <mergeCell ref="G6:G7"/>
    <mergeCell ref="G8:G9"/>
    <mergeCell ref="A1:K1"/>
    <mergeCell ref="A2:B3"/>
    <mergeCell ref="A4:B5"/>
    <mergeCell ref="A6:B7"/>
    <mergeCell ref="A8:B9"/>
    <mergeCell ref="E2:F3"/>
    <mergeCell ref="E4:F5"/>
    <mergeCell ref="E6:F7"/>
    <mergeCell ref="E8:F9"/>
    <mergeCell ref="H2:H3"/>
    <mergeCell ref="H4:H5"/>
    <mergeCell ref="H6:H7"/>
    <mergeCell ref="H8:H9"/>
    <mergeCell ref="C2:D3"/>
    <mergeCell ref="C4:D5"/>
    <mergeCell ref="C6:D7"/>
  </mergeCells>
  <pageMargins left="0.393999993801117" right="0.393999993801117" top="0.59100002050399802" bottom="0.59100002050399802" header="0" footer="0"/>
  <pageSetup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7"/>
  <sheetViews>
    <sheetView workbookViewId="0">
      <selection activeCell="A37" sqref="A37:I37"/>
    </sheetView>
  </sheetViews>
  <sheetFormatPr defaultColWidth="12.140625" defaultRowHeight="15" customHeight="1" x14ac:dyDescent="0.25"/>
  <cols>
    <col min="1" max="1" width="9.140625" customWidth="1"/>
    <col min="2" max="2" width="12.85546875" customWidth="1"/>
    <col min="3" max="3" width="27.140625" customWidth="1"/>
    <col min="4" max="4" width="10" customWidth="1"/>
    <col min="5" max="5" width="14" customWidth="1"/>
    <col min="6" max="6" width="27.140625" customWidth="1"/>
    <col min="7" max="7" width="9.140625" customWidth="1"/>
    <col min="8" max="8" width="12.85546875" customWidth="1"/>
    <col min="9" max="9" width="27.140625" customWidth="1"/>
  </cols>
  <sheetData>
    <row r="1" spans="1:9" ht="54.75" customHeight="1" x14ac:dyDescent="0.25">
      <c r="A1" s="90" t="s">
        <v>108</v>
      </c>
      <c r="B1" s="59"/>
      <c r="C1" s="59"/>
      <c r="D1" s="59"/>
      <c r="E1" s="59"/>
      <c r="F1" s="59"/>
      <c r="G1" s="59"/>
      <c r="H1" s="59"/>
      <c r="I1" s="59"/>
    </row>
    <row r="2" spans="1:9" x14ac:dyDescent="0.25">
      <c r="A2" s="60" t="s">
        <v>1</v>
      </c>
      <c r="B2" s="61"/>
      <c r="C2" s="69" t="str">
        <f>'Stavební rozpočet'!C2</f>
        <v>Oprava kanalizační stoupačky – společné prostory v BD Brantice č.p. 315</v>
      </c>
      <c r="D2" s="70"/>
      <c r="E2" s="67" t="s">
        <v>4</v>
      </c>
      <c r="F2" s="67" t="str">
        <f>'Stavební rozpočet'!I2</f>
        <v> </v>
      </c>
      <c r="G2" s="61"/>
      <c r="H2" s="67" t="s">
        <v>109</v>
      </c>
      <c r="I2" s="72" t="s">
        <v>46</v>
      </c>
    </row>
    <row r="3" spans="1:9" ht="15" customHeight="1" x14ac:dyDescent="0.25">
      <c r="A3" s="62"/>
      <c r="B3" s="63"/>
      <c r="C3" s="71"/>
      <c r="D3" s="71"/>
      <c r="E3" s="63"/>
      <c r="F3" s="63"/>
      <c r="G3" s="63"/>
      <c r="H3" s="63"/>
      <c r="I3" s="73"/>
    </row>
    <row r="4" spans="1:9" x14ac:dyDescent="0.25">
      <c r="A4" s="64" t="s">
        <v>6</v>
      </c>
      <c r="B4" s="63"/>
      <c r="C4" s="68" t="str">
        <f>'Stavební rozpočet'!C4</f>
        <v>Oprava kanalizace - stavební práce</v>
      </c>
      <c r="D4" s="63"/>
      <c r="E4" s="68" t="s">
        <v>9</v>
      </c>
      <c r="F4" s="68" t="str">
        <f>'Stavební rozpočet'!I4</f>
        <v> </v>
      </c>
      <c r="G4" s="63"/>
      <c r="H4" s="68" t="s">
        <v>109</v>
      </c>
      <c r="I4" s="73" t="s">
        <v>46</v>
      </c>
    </row>
    <row r="5" spans="1:9" ht="15" customHeight="1" x14ac:dyDescent="0.25">
      <c r="A5" s="62"/>
      <c r="B5" s="63"/>
      <c r="C5" s="63"/>
      <c r="D5" s="63"/>
      <c r="E5" s="63"/>
      <c r="F5" s="63"/>
      <c r="G5" s="63"/>
      <c r="H5" s="63"/>
      <c r="I5" s="73"/>
    </row>
    <row r="6" spans="1:9" x14ac:dyDescent="0.25">
      <c r="A6" s="64" t="s">
        <v>10</v>
      </c>
      <c r="B6" s="63"/>
      <c r="C6" s="68" t="str">
        <f>'Stavební rozpočet'!C6</f>
        <v>Brantice 315</v>
      </c>
      <c r="D6" s="63"/>
      <c r="E6" s="68" t="s">
        <v>13</v>
      </c>
      <c r="F6" s="68" t="str">
        <f>'Stavební rozpočet'!I6</f>
        <v> </v>
      </c>
      <c r="G6" s="63"/>
      <c r="H6" s="68" t="s">
        <v>109</v>
      </c>
      <c r="I6" s="73" t="s">
        <v>46</v>
      </c>
    </row>
    <row r="7" spans="1:9" ht="15" customHeight="1" x14ac:dyDescent="0.25">
      <c r="A7" s="62"/>
      <c r="B7" s="63"/>
      <c r="C7" s="63"/>
      <c r="D7" s="63"/>
      <c r="E7" s="63"/>
      <c r="F7" s="63"/>
      <c r="G7" s="63"/>
      <c r="H7" s="63"/>
      <c r="I7" s="73"/>
    </row>
    <row r="8" spans="1:9" x14ac:dyDescent="0.25">
      <c r="A8" s="64" t="s">
        <v>7</v>
      </c>
      <c r="B8" s="63"/>
      <c r="C8" s="68">
        <f>'Stavební rozpočet'!G4</f>
        <v>0</v>
      </c>
      <c r="D8" s="63"/>
      <c r="E8" s="68" t="s">
        <v>12</v>
      </c>
      <c r="F8" s="68" t="str">
        <f>'Stavební rozpočet'!G6</f>
        <v xml:space="preserve"> </v>
      </c>
      <c r="G8" s="63"/>
      <c r="H8" s="63" t="s">
        <v>110</v>
      </c>
      <c r="I8" s="91">
        <v>11</v>
      </c>
    </row>
    <row r="9" spans="1:9" x14ac:dyDescent="0.25">
      <c r="A9" s="62"/>
      <c r="B9" s="63"/>
      <c r="C9" s="63"/>
      <c r="D9" s="63"/>
      <c r="E9" s="63"/>
      <c r="F9" s="63"/>
      <c r="G9" s="63"/>
      <c r="H9" s="63"/>
      <c r="I9" s="73"/>
    </row>
    <row r="10" spans="1:9" x14ac:dyDescent="0.25">
      <c r="A10" s="64" t="s">
        <v>14</v>
      </c>
      <c r="B10" s="63"/>
      <c r="C10" s="68" t="str">
        <f>'Stavební rozpočet'!C8</f>
        <v xml:space="preserve"> </v>
      </c>
      <c r="D10" s="63"/>
      <c r="E10" s="68" t="s">
        <v>16</v>
      </c>
      <c r="F10" s="68" t="str">
        <f>'Stavební rozpočet'!I8</f>
        <v> </v>
      </c>
      <c r="G10" s="63"/>
      <c r="H10" s="63" t="s">
        <v>111</v>
      </c>
      <c r="I10" s="92" t="str">
        <f>'Stavební rozpočet'!G8</f>
        <v>01.10.2025</v>
      </c>
    </row>
    <row r="11" spans="1:9" x14ac:dyDescent="0.25">
      <c r="A11" s="97"/>
      <c r="B11" s="88"/>
      <c r="C11" s="88"/>
      <c r="D11" s="88"/>
      <c r="E11" s="88"/>
      <c r="F11" s="88"/>
      <c r="G11" s="88"/>
      <c r="H11" s="88"/>
      <c r="I11" s="93"/>
    </row>
    <row r="12" spans="1:9" ht="23.25" x14ac:dyDescent="0.25">
      <c r="A12" s="94" t="s">
        <v>112</v>
      </c>
      <c r="B12" s="94"/>
      <c r="C12" s="94"/>
      <c r="D12" s="94"/>
      <c r="E12" s="94"/>
      <c r="F12" s="94"/>
      <c r="G12" s="94"/>
      <c r="H12" s="94"/>
      <c r="I12" s="94"/>
    </row>
    <row r="13" spans="1:9" ht="26.25" customHeight="1" x14ac:dyDescent="0.25">
      <c r="A13" s="37" t="s">
        <v>113</v>
      </c>
      <c r="B13" s="95" t="s">
        <v>114</v>
      </c>
      <c r="C13" s="96"/>
      <c r="D13" s="38" t="s">
        <v>115</v>
      </c>
      <c r="E13" s="95" t="s">
        <v>116</v>
      </c>
      <c r="F13" s="96"/>
      <c r="G13" s="38" t="s">
        <v>117</v>
      </c>
      <c r="H13" s="95" t="s">
        <v>118</v>
      </c>
      <c r="I13" s="96"/>
    </row>
    <row r="14" spans="1:9" ht="15.75" x14ac:dyDescent="0.25">
      <c r="A14" s="39" t="s">
        <v>119</v>
      </c>
      <c r="B14" s="40" t="s">
        <v>120</v>
      </c>
      <c r="C14" s="41">
        <f>SUM('Stavební rozpočet'!AB12:AB54)</f>
        <v>0</v>
      </c>
      <c r="D14" s="104" t="s">
        <v>121</v>
      </c>
      <c r="E14" s="105"/>
      <c r="F14" s="41">
        <f>VORN!I15</f>
        <v>0</v>
      </c>
      <c r="G14" s="104" t="s">
        <v>122</v>
      </c>
      <c r="H14" s="105"/>
      <c r="I14" s="42">
        <f>VORN!I21</f>
        <v>0</v>
      </c>
    </row>
    <row r="15" spans="1:9" ht="15.75" x14ac:dyDescent="0.25">
      <c r="A15" s="43" t="s">
        <v>46</v>
      </c>
      <c r="B15" s="40" t="s">
        <v>31</v>
      </c>
      <c r="C15" s="41">
        <f>SUM('Stavební rozpočet'!AC12:AC54)</f>
        <v>0</v>
      </c>
      <c r="D15" s="104" t="s">
        <v>123</v>
      </c>
      <c r="E15" s="105"/>
      <c r="F15" s="41">
        <f>VORN!I16</f>
        <v>0</v>
      </c>
      <c r="G15" s="104" t="s">
        <v>124</v>
      </c>
      <c r="H15" s="105"/>
      <c r="I15" s="42">
        <f>VORN!I22</f>
        <v>0</v>
      </c>
    </row>
    <row r="16" spans="1:9" ht="15.75" x14ac:dyDescent="0.25">
      <c r="A16" s="39" t="s">
        <v>125</v>
      </c>
      <c r="B16" s="40" t="s">
        <v>120</v>
      </c>
      <c r="C16" s="41">
        <f>SUM('Stavební rozpočet'!AD12:AD54)</f>
        <v>0</v>
      </c>
      <c r="D16" s="104" t="s">
        <v>126</v>
      </c>
      <c r="E16" s="105"/>
      <c r="F16" s="41">
        <f>VORN!I17</f>
        <v>0</v>
      </c>
      <c r="G16" s="104" t="s">
        <v>127</v>
      </c>
      <c r="H16" s="105"/>
      <c r="I16" s="42">
        <f>VORN!I23</f>
        <v>0</v>
      </c>
    </row>
    <row r="17" spans="1:9" ht="15.75" x14ac:dyDescent="0.25">
      <c r="A17" s="43" t="s">
        <v>46</v>
      </c>
      <c r="B17" s="40" t="s">
        <v>31</v>
      </c>
      <c r="C17" s="41">
        <f>SUM('Stavební rozpočet'!AE12:AE54)</f>
        <v>0</v>
      </c>
      <c r="D17" s="104" t="s">
        <v>46</v>
      </c>
      <c r="E17" s="105"/>
      <c r="F17" s="42" t="s">
        <v>46</v>
      </c>
      <c r="G17" s="104" t="s">
        <v>128</v>
      </c>
      <c r="H17" s="105"/>
      <c r="I17" s="42">
        <f>VORN!I24</f>
        <v>0</v>
      </c>
    </row>
    <row r="18" spans="1:9" ht="15.75" x14ac:dyDescent="0.25">
      <c r="A18" s="39" t="s">
        <v>129</v>
      </c>
      <c r="B18" s="40" t="s">
        <v>120</v>
      </c>
      <c r="C18" s="41">
        <f>SUM('Stavební rozpočet'!AF12:AF54)</f>
        <v>0</v>
      </c>
      <c r="D18" s="104" t="s">
        <v>46</v>
      </c>
      <c r="E18" s="105"/>
      <c r="F18" s="42" t="s">
        <v>46</v>
      </c>
      <c r="G18" s="104" t="s">
        <v>130</v>
      </c>
      <c r="H18" s="105"/>
      <c r="I18" s="42">
        <f>VORN!I25</f>
        <v>0</v>
      </c>
    </row>
    <row r="19" spans="1:9" ht="15.75" x14ac:dyDescent="0.25">
      <c r="A19" s="43" t="s">
        <v>46</v>
      </c>
      <c r="B19" s="40" t="s">
        <v>31</v>
      </c>
      <c r="C19" s="41">
        <f>SUM('Stavební rozpočet'!AG12:AG54)</f>
        <v>0</v>
      </c>
      <c r="D19" s="104" t="s">
        <v>46</v>
      </c>
      <c r="E19" s="105"/>
      <c r="F19" s="42" t="s">
        <v>46</v>
      </c>
      <c r="G19" s="104" t="s">
        <v>131</v>
      </c>
      <c r="H19" s="105"/>
      <c r="I19" s="42">
        <f>VORN!I26</f>
        <v>0</v>
      </c>
    </row>
    <row r="20" spans="1:9" ht="15.75" x14ac:dyDescent="0.25">
      <c r="A20" s="98" t="s">
        <v>132</v>
      </c>
      <c r="B20" s="99"/>
      <c r="C20" s="41">
        <f>SUM('Stavební rozpočet'!AH12:AH54)</f>
        <v>0</v>
      </c>
      <c r="D20" s="104" t="s">
        <v>46</v>
      </c>
      <c r="E20" s="105"/>
      <c r="F20" s="42" t="s">
        <v>46</v>
      </c>
      <c r="G20" s="104" t="s">
        <v>46</v>
      </c>
      <c r="H20" s="105"/>
      <c r="I20" s="42" t="s">
        <v>46</v>
      </c>
    </row>
    <row r="21" spans="1:9" ht="15.75" x14ac:dyDescent="0.25">
      <c r="A21" s="100" t="s">
        <v>133</v>
      </c>
      <c r="B21" s="101"/>
      <c r="C21" s="44">
        <f>SUM('Stavební rozpočet'!Z12:Z54)</f>
        <v>0</v>
      </c>
      <c r="D21" s="106" t="s">
        <v>46</v>
      </c>
      <c r="E21" s="107"/>
      <c r="F21" s="45" t="s">
        <v>46</v>
      </c>
      <c r="G21" s="106" t="s">
        <v>46</v>
      </c>
      <c r="H21" s="107"/>
      <c r="I21" s="45" t="s">
        <v>46</v>
      </c>
    </row>
    <row r="22" spans="1:9" ht="16.5" customHeight="1" x14ac:dyDescent="0.25">
      <c r="A22" s="102" t="s">
        <v>134</v>
      </c>
      <c r="B22" s="103"/>
      <c r="C22" s="46">
        <f>ROUND(SUM(C14:C21),2)</f>
        <v>0</v>
      </c>
      <c r="D22" s="108" t="s">
        <v>135</v>
      </c>
      <c r="E22" s="103"/>
      <c r="F22" s="46">
        <f>SUM(F14:F21)</f>
        <v>0</v>
      </c>
      <c r="G22" s="108" t="s">
        <v>136</v>
      </c>
      <c r="H22" s="103"/>
      <c r="I22" s="46">
        <f>SUM(I14:I21)</f>
        <v>0</v>
      </c>
    </row>
    <row r="23" spans="1:9" ht="15.75" x14ac:dyDescent="0.25">
      <c r="D23" s="98" t="s">
        <v>137</v>
      </c>
      <c r="E23" s="99"/>
      <c r="F23" s="47">
        <v>0</v>
      </c>
      <c r="G23" s="109" t="s">
        <v>138</v>
      </c>
      <c r="H23" s="99"/>
      <c r="I23" s="41">
        <v>0</v>
      </c>
    </row>
    <row r="24" spans="1:9" ht="15.75" x14ac:dyDescent="0.25">
      <c r="G24" s="98" t="s">
        <v>139</v>
      </c>
      <c r="H24" s="99"/>
      <c r="I24" s="44">
        <f>vorn_sum</f>
        <v>0</v>
      </c>
    </row>
    <row r="25" spans="1:9" ht="15.75" x14ac:dyDescent="0.25">
      <c r="G25" s="98" t="s">
        <v>140</v>
      </c>
      <c r="H25" s="99"/>
      <c r="I25" s="46">
        <v>0</v>
      </c>
    </row>
    <row r="27" spans="1:9" ht="15.75" x14ac:dyDescent="0.25">
      <c r="A27" s="110" t="s">
        <v>141</v>
      </c>
      <c r="B27" s="111"/>
      <c r="C27" s="48">
        <f>ROUND(SUM('Stavební rozpočet'!AJ12:AJ54),2)</f>
        <v>0</v>
      </c>
    </row>
    <row r="28" spans="1:9" ht="15.75" x14ac:dyDescent="0.25">
      <c r="A28" s="112" t="s">
        <v>142</v>
      </c>
      <c r="B28" s="113"/>
      <c r="C28" s="49">
        <f>ROUND(SUM('Stavební rozpočet'!AK12:AK54)+(F22+I22+F23+I23+I24+I25),2)</f>
        <v>0</v>
      </c>
      <c r="D28" s="114" t="s">
        <v>143</v>
      </c>
      <c r="E28" s="111"/>
      <c r="F28" s="48">
        <f>ROUND(C28*(12/100),2)</f>
        <v>0</v>
      </c>
      <c r="G28" s="114" t="s">
        <v>144</v>
      </c>
      <c r="H28" s="111"/>
      <c r="I28" s="48">
        <f>ROUND(SUM(C27:C29),2)</f>
        <v>0</v>
      </c>
    </row>
    <row r="29" spans="1:9" ht="15.75" x14ac:dyDescent="0.25">
      <c r="A29" s="112" t="s">
        <v>145</v>
      </c>
      <c r="B29" s="113"/>
      <c r="C29" s="49">
        <f>ROUND(SUM('Stavební rozpočet'!AL12:AL54),2)</f>
        <v>0</v>
      </c>
      <c r="D29" s="115" t="s">
        <v>146</v>
      </c>
      <c r="E29" s="113"/>
      <c r="F29" s="49">
        <f>ROUND(C29*(21/100),2)</f>
        <v>0</v>
      </c>
      <c r="G29" s="115" t="s">
        <v>147</v>
      </c>
      <c r="H29" s="113"/>
      <c r="I29" s="49">
        <f>ROUND(SUM(F28:F29)+I28,2)</f>
        <v>0</v>
      </c>
    </row>
    <row r="31" spans="1:9" x14ac:dyDescent="0.25">
      <c r="A31" s="125" t="s">
        <v>148</v>
      </c>
      <c r="B31" s="117"/>
      <c r="C31" s="118"/>
      <c r="D31" s="116" t="s">
        <v>149</v>
      </c>
      <c r="E31" s="117"/>
      <c r="F31" s="118"/>
      <c r="G31" s="116" t="s">
        <v>150</v>
      </c>
      <c r="H31" s="117"/>
      <c r="I31" s="118"/>
    </row>
    <row r="32" spans="1:9" x14ac:dyDescent="0.25">
      <c r="A32" s="126" t="s">
        <v>46</v>
      </c>
      <c r="B32" s="120"/>
      <c r="C32" s="121"/>
      <c r="D32" s="119" t="s">
        <v>46</v>
      </c>
      <c r="E32" s="120"/>
      <c r="F32" s="121"/>
      <c r="G32" s="119" t="s">
        <v>46</v>
      </c>
      <c r="H32" s="120"/>
      <c r="I32" s="121"/>
    </row>
    <row r="33" spans="1:9" x14ac:dyDescent="0.25">
      <c r="A33" s="126" t="s">
        <v>46</v>
      </c>
      <c r="B33" s="120"/>
      <c r="C33" s="121"/>
      <c r="D33" s="119" t="s">
        <v>46</v>
      </c>
      <c r="E33" s="120"/>
      <c r="F33" s="121"/>
      <c r="G33" s="119" t="s">
        <v>46</v>
      </c>
      <c r="H33" s="120"/>
      <c r="I33" s="121"/>
    </row>
    <row r="34" spans="1:9" x14ac:dyDescent="0.25">
      <c r="A34" s="126" t="s">
        <v>46</v>
      </c>
      <c r="B34" s="120"/>
      <c r="C34" s="121"/>
      <c r="D34" s="119" t="s">
        <v>46</v>
      </c>
      <c r="E34" s="120"/>
      <c r="F34" s="121"/>
      <c r="G34" s="119" t="s">
        <v>46</v>
      </c>
      <c r="H34" s="120"/>
      <c r="I34" s="121"/>
    </row>
    <row r="35" spans="1:9" x14ac:dyDescent="0.25">
      <c r="A35" s="127" t="s">
        <v>151</v>
      </c>
      <c r="B35" s="123"/>
      <c r="C35" s="124"/>
      <c r="D35" s="122" t="s">
        <v>151</v>
      </c>
      <c r="E35" s="123"/>
      <c r="F35" s="124"/>
      <c r="G35" s="122" t="s">
        <v>151</v>
      </c>
      <c r="H35" s="123"/>
      <c r="I35" s="124"/>
    </row>
    <row r="36" spans="1:9" x14ac:dyDescent="0.25">
      <c r="A36" s="50" t="s">
        <v>107</v>
      </c>
    </row>
    <row r="37" spans="1:9" ht="12.75" customHeight="1" x14ac:dyDescent="0.25">
      <c r="A37" s="68" t="s">
        <v>46</v>
      </c>
      <c r="B37" s="63"/>
      <c r="C37" s="63"/>
      <c r="D37" s="63"/>
      <c r="E37" s="63"/>
      <c r="F37" s="63"/>
      <c r="G37" s="63"/>
      <c r="H37" s="63"/>
      <c r="I37" s="63"/>
    </row>
  </sheetData>
  <mergeCells count="83">
    <mergeCell ref="A37:I37"/>
    <mergeCell ref="G31:I31"/>
    <mergeCell ref="G32:I32"/>
    <mergeCell ref="G33:I33"/>
    <mergeCell ref="G34:I34"/>
    <mergeCell ref="G35:I35"/>
    <mergeCell ref="D31:F31"/>
    <mergeCell ref="D32:F32"/>
    <mergeCell ref="D33:F33"/>
    <mergeCell ref="D34:F34"/>
    <mergeCell ref="D35:F35"/>
    <mergeCell ref="A31:C31"/>
    <mergeCell ref="A32:C32"/>
    <mergeCell ref="A33:C33"/>
    <mergeCell ref="A34:C34"/>
    <mergeCell ref="A35:C35"/>
    <mergeCell ref="G24:H24"/>
    <mergeCell ref="G25:H25"/>
    <mergeCell ref="A27:B27"/>
    <mergeCell ref="A28:B28"/>
    <mergeCell ref="A29:B29"/>
    <mergeCell ref="D28:E28"/>
    <mergeCell ref="D29:E29"/>
    <mergeCell ref="G28:H28"/>
    <mergeCell ref="G29:H29"/>
    <mergeCell ref="D23:E2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A20:B20"/>
    <mergeCell ref="A21:B21"/>
    <mergeCell ref="A22:B22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I10:I11"/>
    <mergeCell ref="A12:I12"/>
    <mergeCell ref="B13:C13"/>
    <mergeCell ref="E13:F13"/>
    <mergeCell ref="H13:I13"/>
    <mergeCell ref="F10:G11"/>
    <mergeCell ref="A10:B11"/>
    <mergeCell ref="H2:H3"/>
    <mergeCell ref="H4:H5"/>
    <mergeCell ref="H6:H7"/>
    <mergeCell ref="H8:H9"/>
    <mergeCell ref="H10:H11"/>
    <mergeCell ref="C8:D9"/>
    <mergeCell ref="C10:D11"/>
    <mergeCell ref="E2:E3"/>
    <mergeCell ref="E4:E5"/>
    <mergeCell ref="E6:E7"/>
    <mergeCell ref="E8:E9"/>
    <mergeCell ref="E10:E11"/>
    <mergeCell ref="A1:I1"/>
    <mergeCell ref="A2:B3"/>
    <mergeCell ref="A4:B5"/>
    <mergeCell ref="A6:B7"/>
    <mergeCell ref="A8:B9"/>
    <mergeCell ref="F2:G3"/>
    <mergeCell ref="F4:G5"/>
    <mergeCell ref="F6:G7"/>
    <mergeCell ref="F8:G9"/>
    <mergeCell ref="I2:I3"/>
    <mergeCell ref="I4:I5"/>
    <mergeCell ref="I6:I7"/>
    <mergeCell ref="I8:I9"/>
    <mergeCell ref="C2:D3"/>
    <mergeCell ref="C4:D5"/>
    <mergeCell ref="C6:D7"/>
  </mergeCells>
  <pageMargins left="0.393999993801117" right="0.393999993801117" top="0.59100002050399802" bottom="0.59100002050399802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6"/>
  <sheetViews>
    <sheetView workbookViewId="0">
      <selection activeCell="A36" sqref="A36:E36"/>
    </sheetView>
  </sheetViews>
  <sheetFormatPr defaultColWidth="12.140625" defaultRowHeight="15" customHeight="1" x14ac:dyDescent="0.25"/>
  <cols>
    <col min="1" max="1" width="9.140625" customWidth="1"/>
    <col min="2" max="2" width="12.85546875" customWidth="1"/>
    <col min="3" max="3" width="22.85546875" customWidth="1"/>
    <col min="4" max="4" width="10" customWidth="1"/>
    <col min="5" max="5" width="14" customWidth="1"/>
    <col min="6" max="6" width="22.85546875" customWidth="1"/>
    <col min="7" max="7" width="9.140625" customWidth="1"/>
    <col min="8" max="8" width="17.140625" customWidth="1"/>
    <col min="9" max="9" width="22.85546875" customWidth="1"/>
  </cols>
  <sheetData>
    <row r="1" spans="1:9" ht="54.75" customHeight="1" x14ac:dyDescent="0.25">
      <c r="A1" s="90" t="s">
        <v>152</v>
      </c>
      <c r="B1" s="59"/>
      <c r="C1" s="59"/>
      <c r="D1" s="59"/>
      <c r="E1" s="59"/>
      <c r="F1" s="59"/>
      <c r="G1" s="59"/>
      <c r="H1" s="59"/>
      <c r="I1" s="59"/>
    </row>
    <row r="2" spans="1:9" x14ac:dyDescent="0.25">
      <c r="A2" s="60" t="s">
        <v>1</v>
      </c>
      <c r="B2" s="61"/>
      <c r="C2" s="69" t="str">
        <f>'Stavební rozpočet'!C2</f>
        <v>Oprava kanalizační stoupačky – společné prostory v BD Brantice č.p. 315</v>
      </c>
      <c r="D2" s="70"/>
      <c r="E2" s="67" t="s">
        <v>4</v>
      </c>
      <c r="F2" s="67" t="str">
        <f>'Stavební rozpočet'!I2</f>
        <v> </v>
      </c>
      <c r="G2" s="61"/>
      <c r="H2" s="67" t="s">
        <v>109</v>
      </c>
      <c r="I2" s="72" t="s">
        <v>46</v>
      </c>
    </row>
    <row r="3" spans="1:9" ht="15" customHeight="1" x14ac:dyDescent="0.25">
      <c r="A3" s="62"/>
      <c r="B3" s="63"/>
      <c r="C3" s="71"/>
      <c r="D3" s="71"/>
      <c r="E3" s="63"/>
      <c r="F3" s="63"/>
      <c r="G3" s="63"/>
      <c r="H3" s="63"/>
      <c r="I3" s="73"/>
    </row>
    <row r="4" spans="1:9" x14ac:dyDescent="0.25">
      <c r="A4" s="64" t="s">
        <v>6</v>
      </c>
      <c r="B4" s="63"/>
      <c r="C4" s="68" t="str">
        <f>'Stavební rozpočet'!C4</f>
        <v>Oprava kanalizace - stavební práce</v>
      </c>
      <c r="D4" s="63"/>
      <c r="E4" s="68" t="s">
        <v>9</v>
      </c>
      <c r="F4" s="68" t="str">
        <f>'Stavební rozpočet'!I4</f>
        <v> </v>
      </c>
      <c r="G4" s="63"/>
      <c r="H4" s="68" t="s">
        <v>109</v>
      </c>
      <c r="I4" s="73" t="s">
        <v>46</v>
      </c>
    </row>
    <row r="5" spans="1:9" ht="15" customHeight="1" x14ac:dyDescent="0.25">
      <c r="A5" s="62"/>
      <c r="B5" s="63"/>
      <c r="C5" s="63"/>
      <c r="D5" s="63"/>
      <c r="E5" s="63"/>
      <c r="F5" s="63"/>
      <c r="G5" s="63"/>
      <c r="H5" s="63"/>
      <c r="I5" s="73"/>
    </row>
    <row r="6" spans="1:9" x14ac:dyDescent="0.25">
      <c r="A6" s="64" t="s">
        <v>10</v>
      </c>
      <c r="B6" s="63"/>
      <c r="C6" s="68" t="str">
        <f>'Stavební rozpočet'!C6</f>
        <v>Brantice 315</v>
      </c>
      <c r="D6" s="63"/>
      <c r="E6" s="68" t="s">
        <v>13</v>
      </c>
      <c r="F6" s="68" t="str">
        <f>'Stavební rozpočet'!I6</f>
        <v> </v>
      </c>
      <c r="G6" s="63"/>
      <c r="H6" s="68" t="s">
        <v>109</v>
      </c>
      <c r="I6" s="73" t="s">
        <v>46</v>
      </c>
    </row>
    <row r="7" spans="1:9" ht="15" customHeight="1" x14ac:dyDescent="0.25">
      <c r="A7" s="62"/>
      <c r="B7" s="63"/>
      <c r="C7" s="63"/>
      <c r="D7" s="63"/>
      <c r="E7" s="63"/>
      <c r="F7" s="63"/>
      <c r="G7" s="63"/>
      <c r="H7" s="63"/>
      <c r="I7" s="73"/>
    </row>
    <row r="8" spans="1:9" x14ac:dyDescent="0.25">
      <c r="A8" s="64" t="s">
        <v>7</v>
      </c>
      <c r="B8" s="63"/>
      <c r="C8" s="68">
        <f>'Stavební rozpočet'!G4</f>
        <v>0</v>
      </c>
      <c r="D8" s="63"/>
      <c r="E8" s="68" t="s">
        <v>12</v>
      </c>
      <c r="F8" s="68" t="str">
        <f>'Stavební rozpočet'!G6</f>
        <v xml:space="preserve"> </v>
      </c>
      <c r="G8" s="63"/>
      <c r="H8" s="63" t="s">
        <v>110</v>
      </c>
      <c r="I8" s="91">
        <v>11</v>
      </c>
    </row>
    <row r="9" spans="1:9" x14ac:dyDescent="0.25">
      <c r="A9" s="62"/>
      <c r="B9" s="63"/>
      <c r="C9" s="63"/>
      <c r="D9" s="63"/>
      <c r="E9" s="63"/>
      <c r="F9" s="63"/>
      <c r="G9" s="63"/>
      <c r="H9" s="63"/>
      <c r="I9" s="73"/>
    </row>
    <row r="10" spans="1:9" x14ac:dyDescent="0.25">
      <c r="A10" s="64" t="s">
        <v>14</v>
      </c>
      <c r="B10" s="63"/>
      <c r="C10" s="68" t="str">
        <f>'Stavební rozpočet'!C8</f>
        <v xml:space="preserve"> </v>
      </c>
      <c r="D10" s="63"/>
      <c r="E10" s="68" t="s">
        <v>16</v>
      </c>
      <c r="F10" s="68" t="str">
        <f>'Stavební rozpočet'!I8</f>
        <v> </v>
      </c>
      <c r="G10" s="63"/>
      <c r="H10" s="63" t="s">
        <v>111</v>
      </c>
      <c r="I10" s="92" t="str">
        <f>'Stavební rozpočet'!G8</f>
        <v>01.10.2025</v>
      </c>
    </row>
    <row r="11" spans="1:9" x14ac:dyDescent="0.25">
      <c r="A11" s="97"/>
      <c r="B11" s="88"/>
      <c r="C11" s="88"/>
      <c r="D11" s="88"/>
      <c r="E11" s="88"/>
      <c r="F11" s="88"/>
      <c r="G11" s="88"/>
      <c r="H11" s="88"/>
      <c r="I11" s="93"/>
    </row>
    <row r="13" spans="1:9" ht="15.75" x14ac:dyDescent="0.25">
      <c r="A13" s="128" t="s">
        <v>153</v>
      </c>
      <c r="B13" s="128"/>
      <c r="C13" s="128"/>
      <c r="D13" s="128"/>
      <c r="E13" s="128"/>
    </row>
    <row r="14" spans="1:9" x14ac:dyDescent="0.25">
      <c r="A14" s="129" t="s">
        <v>154</v>
      </c>
      <c r="B14" s="130"/>
      <c r="C14" s="130"/>
      <c r="D14" s="130"/>
      <c r="E14" s="131"/>
      <c r="F14" s="51" t="s">
        <v>155</v>
      </c>
      <c r="G14" s="51" t="s">
        <v>156</v>
      </c>
      <c r="H14" s="51" t="s">
        <v>157</v>
      </c>
      <c r="I14" s="51" t="s">
        <v>155</v>
      </c>
    </row>
    <row r="15" spans="1:9" x14ac:dyDescent="0.25">
      <c r="A15" s="132" t="s">
        <v>121</v>
      </c>
      <c r="B15" s="133"/>
      <c r="C15" s="133"/>
      <c r="D15" s="133"/>
      <c r="E15" s="134"/>
      <c r="F15" s="52">
        <v>0</v>
      </c>
      <c r="G15" s="53" t="s">
        <v>46</v>
      </c>
      <c r="H15" s="53" t="s">
        <v>46</v>
      </c>
      <c r="I15" s="52">
        <f>F15</f>
        <v>0</v>
      </c>
    </row>
    <row r="16" spans="1:9" x14ac:dyDescent="0.25">
      <c r="A16" s="132" t="s">
        <v>123</v>
      </c>
      <c r="B16" s="133"/>
      <c r="C16" s="133"/>
      <c r="D16" s="133"/>
      <c r="E16" s="134"/>
      <c r="F16" s="52">
        <v>0</v>
      </c>
      <c r="G16" s="53" t="s">
        <v>46</v>
      </c>
      <c r="H16" s="53" t="s">
        <v>46</v>
      </c>
      <c r="I16" s="52">
        <f>F16</f>
        <v>0</v>
      </c>
    </row>
    <row r="17" spans="1:9" x14ac:dyDescent="0.25">
      <c r="A17" s="135" t="s">
        <v>126</v>
      </c>
      <c r="B17" s="136"/>
      <c r="C17" s="136"/>
      <c r="D17" s="136"/>
      <c r="E17" s="137"/>
      <c r="F17" s="54">
        <v>0</v>
      </c>
      <c r="G17" s="55" t="s">
        <v>46</v>
      </c>
      <c r="H17" s="55" t="s">
        <v>46</v>
      </c>
      <c r="I17" s="54">
        <f>F17</f>
        <v>0</v>
      </c>
    </row>
    <row r="18" spans="1:9" x14ac:dyDescent="0.25">
      <c r="A18" s="138" t="s">
        <v>158</v>
      </c>
      <c r="B18" s="139"/>
      <c r="C18" s="139"/>
      <c r="D18" s="139"/>
      <c r="E18" s="140"/>
      <c r="F18" s="56" t="s">
        <v>46</v>
      </c>
      <c r="G18" s="57" t="s">
        <v>46</v>
      </c>
      <c r="H18" s="57" t="s">
        <v>46</v>
      </c>
      <c r="I18" s="58">
        <f>SUM(I15:I17)</f>
        <v>0</v>
      </c>
    </row>
    <row r="20" spans="1:9" x14ac:dyDescent="0.25">
      <c r="A20" s="129" t="s">
        <v>118</v>
      </c>
      <c r="B20" s="130"/>
      <c r="C20" s="130"/>
      <c r="D20" s="130"/>
      <c r="E20" s="131"/>
      <c r="F20" s="51" t="s">
        <v>155</v>
      </c>
      <c r="G20" s="51" t="s">
        <v>156</v>
      </c>
      <c r="H20" s="51" t="s">
        <v>157</v>
      </c>
      <c r="I20" s="51" t="s">
        <v>155</v>
      </c>
    </row>
    <row r="21" spans="1:9" x14ac:dyDescent="0.25">
      <c r="A21" s="132" t="s">
        <v>122</v>
      </c>
      <c r="B21" s="133"/>
      <c r="C21" s="133"/>
      <c r="D21" s="133"/>
      <c r="E21" s="134"/>
      <c r="F21" s="52">
        <v>0</v>
      </c>
      <c r="G21" s="53" t="s">
        <v>46</v>
      </c>
      <c r="H21" s="53" t="s">
        <v>46</v>
      </c>
      <c r="I21" s="52">
        <f t="shared" ref="I21:I26" si="0">F21</f>
        <v>0</v>
      </c>
    </row>
    <row r="22" spans="1:9" x14ac:dyDescent="0.25">
      <c r="A22" s="132" t="s">
        <v>124</v>
      </c>
      <c r="B22" s="133"/>
      <c r="C22" s="133"/>
      <c r="D22" s="133"/>
      <c r="E22" s="134"/>
      <c r="F22" s="52">
        <v>0</v>
      </c>
      <c r="G22" s="53" t="s">
        <v>46</v>
      </c>
      <c r="H22" s="53" t="s">
        <v>46</v>
      </c>
      <c r="I22" s="52">
        <f t="shared" si="0"/>
        <v>0</v>
      </c>
    </row>
    <row r="23" spans="1:9" x14ac:dyDescent="0.25">
      <c r="A23" s="132" t="s">
        <v>127</v>
      </c>
      <c r="B23" s="133"/>
      <c r="C23" s="133"/>
      <c r="D23" s="133"/>
      <c r="E23" s="134"/>
      <c r="F23" s="52">
        <v>0</v>
      </c>
      <c r="G23" s="53" t="s">
        <v>46</v>
      </c>
      <c r="H23" s="53" t="s">
        <v>46</v>
      </c>
      <c r="I23" s="52">
        <f t="shared" si="0"/>
        <v>0</v>
      </c>
    </row>
    <row r="24" spans="1:9" x14ac:dyDescent="0.25">
      <c r="A24" s="132" t="s">
        <v>128</v>
      </c>
      <c r="B24" s="133"/>
      <c r="C24" s="133"/>
      <c r="D24" s="133"/>
      <c r="E24" s="134"/>
      <c r="F24" s="52">
        <v>0</v>
      </c>
      <c r="G24" s="53" t="s">
        <v>46</v>
      </c>
      <c r="H24" s="53" t="s">
        <v>46</v>
      </c>
      <c r="I24" s="52">
        <f t="shared" si="0"/>
        <v>0</v>
      </c>
    </row>
    <row r="25" spans="1:9" x14ac:dyDescent="0.25">
      <c r="A25" s="132" t="s">
        <v>130</v>
      </c>
      <c r="B25" s="133"/>
      <c r="C25" s="133"/>
      <c r="D25" s="133"/>
      <c r="E25" s="134"/>
      <c r="F25" s="52">
        <v>0</v>
      </c>
      <c r="G25" s="53" t="s">
        <v>46</v>
      </c>
      <c r="H25" s="53" t="s">
        <v>46</v>
      </c>
      <c r="I25" s="52">
        <f t="shared" si="0"/>
        <v>0</v>
      </c>
    </row>
    <row r="26" spans="1:9" x14ac:dyDescent="0.25">
      <c r="A26" s="135" t="s">
        <v>131</v>
      </c>
      <c r="B26" s="136"/>
      <c r="C26" s="136"/>
      <c r="D26" s="136"/>
      <c r="E26" s="137"/>
      <c r="F26" s="54">
        <v>0</v>
      </c>
      <c r="G26" s="55" t="s">
        <v>46</v>
      </c>
      <c r="H26" s="55" t="s">
        <v>46</v>
      </c>
      <c r="I26" s="54">
        <f t="shared" si="0"/>
        <v>0</v>
      </c>
    </row>
    <row r="27" spans="1:9" x14ac:dyDescent="0.25">
      <c r="A27" s="138" t="s">
        <v>159</v>
      </c>
      <c r="B27" s="139"/>
      <c r="C27" s="139"/>
      <c r="D27" s="139"/>
      <c r="E27" s="140"/>
      <c r="F27" s="56" t="s">
        <v>46</v>
      </c>
      <c r="G27" s="57" t="s">
        <v>46</v>
      </c>
      <c r="H27" s="57" t="s">
        <v>46</v>
      </c>
      <c r="I27" s="58">
        <f>SUM(I21:I26)</f>
        <v>0</v>
      </c>
    </row>
    <row r="29" spans="1:9" ht="15.75" x14ac:dyDescent="0.25">
      <c r="A29" s="141" t="s">
        <v>160</v>
      </c>
      <c r="B29" s="142"/>
      <c r="C29" s="142"/>
      <c r="D29" s="142"/>
      <c r="E29" s="143"/>
      <c r="F29" s="144">
        <f>I18+I27</f>
        <v>0</v>
      </c>
      <c r="G29" s="145"/>
      <c r="H29" s="145"/>
      <c r="I29" s="146"/>
    </row>
    <row r="33" spans="1:9" ht="15.75" x14ac:dyDescent="0.25">
      <c r="A33" s="128" t="s">
        <v>161</v>
      </c>
      <c r="B33" s="128"/>
      <c r="C33" s="128"/>
      <c r="D33" s="128"/>
      <c r="E33" s="128"/>
    </row>
    <row r="34" spans="1:9" x14ac:dyDescent="0.25">
      <c r="A34" s="129" t="s">
        <v>162</v>
      </c>
      <c r="B34" s="130"/>
      <c r="C34" s="130"/>
      <c r="D34" s="130"/>
      <c r="E34" s="131"/>
      <c r="F34" s="51" t="s">
        <v>155</v>
      </c>
      <c r="G34" s="51" t="s">
        <v>156</v>
      </c>
      <c r="H34" s="51" t="s">
        <v>157</v>
      </c>
      <c r="I34" s="51" t="s">
        <v>155</v>
      </c>
    </row>
    <row r="35" spans="1:9" x14ac:dyDescent="0.25">
      <c r="A35" s="135" t="s">
        <v>46</v>
      </c>
      <c r="B35" s="136"/>
      <c r="C35" s="136"/>
      <c r="D35" s="136"/>
      <c r="E35" s="137"/>
      <c r="F35" s="54">
        <v>0</v>
      </c>
      <c r="G35" s="55" t="s">
        <v>46</v>
      </c>
      <c r="H35" s="55" t="s">
        <v>46</v>
      </c>
      <c r="I35" s="54">
        <f>F35</f>
        <v>0</v>
      </c>
    </row>
    <row r="36" spans="1:9" x14ac:dyDescent="0.25">
      <c r="A36" s="138" t="s">
        <v>163</v>
      </c>
      <c r="B36" s="139"/>
      <c r="C36" s="139"/>
      <c r="D36" s="139"/>
      <c r="E36" s="140"/>
      <c r="F36" s="56" t="s">
        <v>46</v>
      </c>
      <c r="G36" s="57" t="s">
        <v>46</v>
      </c>
      <c r="H36" s="57" t="s">
        <v>46</v>
      </c>
      <c r="I36" s="58">
        <f>SUM(I35:I35)</f>
        <v>0</v>
      </c>
    </row>
  </sheetData>
  <mergeCells count="51">
    <mergeCell ref="A36:E36"/>
    <mergeCell ref="A29:E29"/>
    <mergeCell ref="F29:I29"/>
    <mergeCell ref="A33:E33"/>
    <mergeCell ref="A34:E34"/>
    <mergeCell ref="A35:E35"/>
    <mergeCell ref="A23:E23"/>
    <mergeCell ref="A24:E24"/>
    <mergeCell ref="A25:E25"/>
    <mergeCell ref="A26:E26"/>
    <mergeCell ref="A27:E27"/>
    <mergeCell ref="A17:E17"/>
    <mergeCell ref="A18:E18"/>
    <mergeCell ref="A20:E20"/>
    <mergeCell ref="A21:E21"/>
    <mergeCell ref="A22:E22"/>
    <mergeCell ref="I10:I11"/>
    <mergeCell ref="A13:E13"/>
    <mergeCell ref="A14:E14"/>
    <mergeCell ref="A15:E15"/>
    <mergeCell ref="A16:E16"/>
    <mergeCell ref="H10:H11"/>
    <mergeCell ref="A10:B11"/>
    <mergeCell ref="C2:D3"/>
    <mergeCell ref="C4:D5"/>
    <mergeCell ref="C6:D7"/>
    <mergeCell ref="C8:D9"/>
    <mergeCell ref="C10:D11"/>
    <mergeCell ref="E8:E9"/>
    <mergeCell ref="E10:E11"/>
    <mergeCell ref="F2:G3"/>
    <mergeCell ref="F4:G5"/>
    <mergeCell ref="F6:G7"/>
    <mergeCell ref="F8:G9"/>
    <mergeCell ref="F10:G11"/>
    <mergeCell ref="A1:I1"/>
    <mergeCell ref="A2:B3"/>
    <mergeCell ref="A4:B5"/>
    <mergeCell ref="A6:B7"/>
    <mergeCell ref="A8:B9"/>
    <mergeCell ref="H2:H3"/>
    <mergeCell ref="H4:H5"/>
    <mergeCell ref="H6:H7"/>
    <mergeCell ref="H8:H9"/>
    <mergeCell ref="I2:I3"/>
    <mergeCell ref="I4:I5"/>
    <mergeCell ref="I6:I7"/>
    <mergeCell ref="I8:I9"/>
    <mergeCell ref="E2:E3"/>
    <mergeCell ref="E4:E5"/>
    <mergeCell ref="E6:E7"/>
  </mergeCells>
  <pageMargins left="0.393999993801117" right="0.393999993801117" top="0.59100002050399802" bottom="0.59100002050399802" header="0" footer="0"/>
  <pageSetup fitToHeight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Stavební rozpočet</vt:lpstr>
      <vt:lpstr>Krycí list rozpočtu</vt:lpstr>
      <vt:lpstr>VORN</vt:lpstr>
      <vt:lpstr>vorn_sum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Worofková Veronika Ing.</cp:lastModifiedBy>
  <dcterms:created xsi:type="dcterms:W3CDTF">2021-06-10T20:06:38Z</dcterms:created>
  <dcterms:modified xsi:type="dcterms:W3CDTF">2025-11-25T09:00:28Z</dcterms:modified>
</cp:coreProperties>
</file>