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116" activeTab="0"/>
  </bookViews>
  <sheets>
    <sheet name="Rekapitulace stavby" sheetId="1" r:id="rId1"/>
    <sheet name="SO-01 - LBK 9-0" sheetId="2" r:id="rId2"/>
    <sheet name="SO-02 - LBK 5-9a" sheetId="3" r:id="rId3"/>
    <sheet name="SO-03 - LBK 5-9b" sheetId="4" r:id="rId4"/>
    <sheet name="SO-05.1. - Následná péče ..." sheetId="5" r:id="rId5"/>
    <sheet name="SO-05.2. - Následná péče ..." sheetId="6" r:id="rId6"/>
    <sheet name="SO-05.3. - Následná péče ..." sheetId="7" r:id="rId7"/>
    <sheet name="VON - Vedlejší a ostatní ..." sheetId="8" r:id="rId8"/>
    <sheet name="Pokyny pro vyplnění" sheetId="9" r:id="rId9"/>
  </sheets>
  <definedNames>
    <definedName name="_xlnm._FilterDatabase" localSheetId="1" hidden="1">'SO-01 - LBK 9-0'!$C$79:$K$79</definedName>
    <definedName name="_xlnm._FilterDatabase" localSheetId="2" hidden="1">'SO-02 - LBK 5-9a'!$C$79:$K$79</definedName>
    <definedName name="_xlnm._FilterDatabase" localSheetId="3" hidden="1">'SO-03 - LBK 5-9b'!$C$79:$K$79</definedName>
    <definedName name="_xlnm._FilterDatabase" localSheetId="4" hidden="1">'SO-05.1. - Následná péče ...'!$C$84:$K$84</definedName>
    <definedName name="_xlnm._FilterDatabase" localSheetId="5" hidden="1">'SO-05.2. - Následná péče ...'!$C$84:$K$84</definedName>
    <definedName name="_xlnm._FilterDatabase" localSheetId="6" hidden="1">'SO-05.3. - Následná péče ...'!$C$84:$K$84</definedName>
    <definedName name="_xlnm._FilterDatabase" localSheetId="7" hidden="1">'VON - Vedlejší a ostatní ...'!$C$78:$K$78</definedName>
    <definedName name="_xlnm.Print_Titles" localSheetId="0">'Rekapitulace stavby'!$49:$49</definedName>
    <definedName name="_xlnm.Print_Titles" localSheetId="1">'SO-01 - LBK 9-0'!$79:$79</definedName>
    <definedName name="_xlnm.Print_Titles" localSheetId="2">'SO-02 - LBK 5-9a'!$79:$79</definedName>
    <definedName name="_xlnm.Print_Titles" localSheetId="3">'SO-03 - LBK 5-9b'!$79:$79</definedName>
    <definedName name="_xlnm.Print_Titles" localSheetId="4">'SO-05.1. - Následná péče ...'!$84:$84</definedName>
    <definedName name="_xlnm.Print_Titles" localSheetId="5">'SO-05.2. - Následná péče ...'!$84:$84</definedName>
    <definedName name="_xlnm.Print_Titles" localSheetId="6">'SO-05.3. - Následná péče ...'!$84:$84</definedName>
    <definedName name="_xlnm.Print_Titles" localSheetId="7">'VON - Vedlejší a ostatní ...'!$78:$78</definedName>
    <definedName name="_xlnm.Print_Area" localSheetId="8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stavby'!$C$39:$AQ$60</definedName>
    <definedName name="_xlnm.Print_Area" localSheetId="1">'SO-01 - LBK 9-0'!$C$4:$J$36,'SO-01 - LBK 9-0'!$C$42:$J$61,'SO-01 - LBK 9-0'!$C$67:$K$132</definedName>
    <definedName name="_xlnm.Print_Area" localSheetId="2">'SO-02 - LBK 5-9a'!$C$4:$J$36,'SO-02 - LBK 5-9a'!$C$42:$J$61,'SO-02 - LBK 5-9a'!$C$67:$K$132</definedName>
    <definedName name="_xlnm.Print_Area" localSheetId="3">'SO-03 - LBK 5-9b'!$C$4:$J$36,'SO-03 - LBK 5-9b'!$C$42:$J$61,'SO-03 - LBK 5-9b'!$C$67:$K$137</definedName>
    <definedName name="_xlnm.Print_Area" localSheetId="4">'SO-05.1. - Následná péče ...'!$C$4:$J$38,'SO-05.1. - Následná péče ...'!$C$44:$J$64,'SO-05.1. - Následná péče ...'!$C$70:$K$109</definedName>
    <definedName name="_xlnm.Print_Area" localSheetId="5">'SO-05.2. - Následná péče ...'!$C$4:$J$38,'SO-05.2. - Následná péče ...'!$C$44:$J$64,'SO-05.2. - Následná péče ...'!$C$70:$K$109</definedName>
    <definedName name="_xlnm.Print_Area" localSheetId="6">'SO-05.3. - Následná péče ...'!$C$4:$J$38,'SO-05.3. - Následná péče ...'!$C$44:$J$64,'SO-05.3. - Následná péče ...'!$C$70:$K$109</definedName>
    <definedName name="_xlnm.Print_Area" localSheetId="7">'VON - Vedlejší a ostatní ...'!$C$4:$J$36,'VON - Vedlejší a ostatní ...'!$C$42:$J$60,'VON - Vedlejší a ostatní ...'!$C$66:$K$93</definedName>
  </definedNames>
  <calcPr fullCalcOnLoad="1"/>
</workbook>
</file>

<file path=xl/sharedStrings.xml><?xml version="1.0" encoding="utf-8"?>
<sst xmlns="http://schemas.openxmlformats.org/spreadsheetml/2006/main" count="4200" uniqueCount="585">
  <si>
    <t>Export VZ</t>
  </si>
  <si>
    <t>List obsahuje:</t>
  </si>
  <si>
    <t>3.0</t>
  </si>
  <si>
    <t>ZAMOK</t>
  </si>
  <si>
    <t>False</t>
  </si>
  <si>
    <t>{7d312c9d-9c20-45c9-9464-d50f2ca19522}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</si>
  <si>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</si>
  <si>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</si>
  <si>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</si>
  <si>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</si>
  <si>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</si>
  <si>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</si>
  <si>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</si>
  <si>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</si>
  <si>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AGR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</si>
  <si>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</si>
  <si>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</si>
  <si>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Aktualizace PD pro realizaci LBK 9-0 a LBK 5-9 v k.ú. Běchary</t>
  </si>
  <si>
    <t>0,1</t>
  </si>
  <si>
    <t>KSO:</t>
  </si>
  <si>
    <t>823 2</t>
  </si>
  <si>
    <t>CC-CZ:</t>
  </si>
  <si>
    <t/>
  </si>
  <si>
    <t>1</t>
  </si>
  <si>
    <t>Místo:</t>
  </si>
  <si>
    <t xml:space="preserve"> </t>
  </si>
  <si>
    <t>Datum:</t>
  </si>
  <si>
    <t>1.2.2016</t>
  </si>
  <si>
    <t>10</t>
  </si>
  <si>
    <t>100</t>
  </si>
  <si>
    <t>Zadavatel:</t>
  </si>
  <si>
    <t>IČ:</t>
  </si>
  <si>
    <t>ČR-SPÚ, Pobočka Jičín</t>
  </si>
  <si>
    <t>DIČ:</t>
  </si>
  <si>
    <t>Uchazeč:</t>
  </si>
  <si>
    <t>Vyplň údaj</t>
  </si>
  <si>
    <t>Projektant:</t>
  </si>
  <si>
    <t>Agroprojekce Litomyšl, s.r.o.</t>
  </si>
  <si>
    <t>True</t>
  </si>
  <si>
    <t>Poznámka:</t>
  </si>
  <si>
    <t>KROS 4 verze 2016/I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</si>
  <si>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</si>
  <si>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</si>
  <si>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</si>
  <si>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</si>
  <si>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</si>
  <si>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</si>
  <si>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</si>
  <si>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</si>
  <si>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</si>
  <si>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</si>
  <si>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</si>
  <si>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</si>
  <si>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</si>
  <si>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</si>
  <si>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</si>
  <si>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</si>
  <si>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</si>
  <si>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</si>
  <si>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</si>
  <si>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</si>
  <si>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</si>
  <si>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</si>
  <si>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</si>
  <si>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</si>
  <si>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</si>
  <si>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</si>
  <si>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</si>
  <si>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</si>
  <si>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</si>
  <si>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</si>
  <si>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</si>
  <si>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</si>
  <si>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</si>
  <si>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</si>
  <si>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</si>
  <si>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</si>
  <si>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</si>
  <si>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</si>
  <si>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SO-01</t>
  </si>
  <si>
    <t>LBK 9-0</t>
  </si>
  <si>
    <t>STA</t>
  </si>
  <si>
    <t>{7982cb7c-70da-4a58-a48c-d87062eac98e}</t>
  </si>
  <si>
    <t>2</t>
  </si>
  <si>
    <t>SO-02</t>
  </si>
  <si>
    <t>LBK 5-9a</t>
  </si>
  <si>
    <t>{6228df55-7a26-4075-adf5-840975ecdeb9}</t>
  </si>
  <si>
    <t>SO-03</t>
  </si>
  <si>
    <t>LBK 5-9b</t>
  </si>
  <si>
    <t>{3f5ac7a6-fd6f-4c75-84a7-4ea2e80ce31f}</t>
  </si>
  <si>
    <t>SO-05</t>
  </si>
  <si>
    <t>Následná péče</t>
  </si>
  <si>
    <t>{eb78e95f-a168-4f55-ba52-a154ac081de2}</t>
  </si>
  <si>
    <t>SO-05.1.</t>
  </si>
  <si>
    <t>Následná péče 1. rok</t>
  </si>
  <si>
    <t>Soupis</t>
  </si>
  <si>
    <t>{ac276430-5777-469b-ae26-03a222507cea}</t>
  </si>
  <si>
    <t>SO-05.2.</t>
  </si>
  <si>
    <t>Následná péče 2. rok</t>
  </si>
  <si>
    <t>{8a21b49b-a86e-4326-aaaa-9eda04554874}</t>
  </si>
  <si>
    <t>SO-05.3.</t>
  </si>
  <si>
    <t>Následná péče 3. rok</t>
  </si>
  <si>
    <t>{3541a302-3b58-4cc9-b9b8-9a203f186e44}</t>
  </si>
  <si>
    <t>VON</t>
  </si>
  <si>
    <t>Vedlejší a ostatní náklady</t>
  </si>
  <si>
    <t>{608ab069-1e6b-435e-9b4f-b4b42ebf0eff}</t>
  </si>
  <si>
    <t>Zpět na list:</t>
  </si>
  <si>
    <t>KRYCÍ LIST SOUPISU</t>
  </si>
  <si>
    <t>Objekt:</t>
  </si>
  <si>
    <t>SO-01 - LBK 9-0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</si>
  <si>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</si>
  <si>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</si>
  <si>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</si>
  <si>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</si>
  <si>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</si>
  <si>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</si>
  <si>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</si>
  <si>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</si>
  <si>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</si>
  <si>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</si>
  <si>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</si>
  <si>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</si>
  <si>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</si>
  <si>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</si>
  <si>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</si>
  <si>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</si>
  <si>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</si>
  <si>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</si>
  <si>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</si>
  <si>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</si>
  <si>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</si>
  <si>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</si>
  <si>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</si>
  <si>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</si>
  <si>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</si>
  <si>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</si>
  <si>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</si>
  <si>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</si>
  <si>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181451121</t>
  </si>
  <si>
    <t>Založení lučního trávníku výsevem plochy přes 1000 m2 v rovině a ve svahu do 1:5</t>
  </si>
  <si>
    <t>m2</t>
  </si>
  <si>
    <t>CS ÚRS 2016 01</t>
  </si>
  <si>
    <t>4</t>
  </si>
  <si>
    <t>321046318</t>
  </si>
  <si>
    <t>VV</t>
  </si>
  <si>
    <t>"viz. zpráva E.1.+2."  7077,0</t>
  </si>
  <si>
    <t>M</t>
  </si>
  <si>
    <t>005999001</t>
  </si>
  <si>
    <t>Travní směs</t>
  </si>
  <si>
    <t>kg</t>
  </si>
  <si>
    <t>8</t>
  </si>
  <si>
    <t>-592274206</t>
  </si>
  <si>
    <t>7077*0,02*1,03</t>
  </si>
  <si>
    <t>3</t>
  </si>
  <si>
    <t>183101113</t>
  </si>
  <si>
    <t>Hloubení jamek bez výměny půdy zeminy tř 1 až 4 objem do 0,05 m3 v rovině a svahu do 1:5</t>
  </si>
  <si>
    <t>kus</t>
  </si>
  <si>
    <t>59256722</t>
  </si>
  <si>
    <t>"keře - viz. zpráva E.1.+2."  2100,0</t>
  </si>
  <si>
    <t>183101114</t>
  </si>
  <si>
    <t>Hloubení jamek bez výměny půdy zeminy tř 1 až 4 objem do 0,125 m3 v rovině a svahu do 1:5</t>
  </si>
  <si>
    <t>-106783366</t>
  </si>
  <si>
    <t>"stromy - viz. zpráva E.1.+2."  462,0</t>
  </si>
  <si>
    <t>5</t>
  </si>
  <si>
    <t>183403112</t>
  </si>
  <si>
    <t>Obdělání půdy oráním na hloubku do 0,2 m v rovině a svahu do 1:5</t>
  </si>
  <si>
    <t>808349733</t>
  </si>
  <si>
    <t>6</t>
  </si>
  <si>
    <t>183403151</t>
  </si>
  <si>
    <t>Obdělání půdy smykováním v rovině a svahu do 1:5</t>
  </si>
  <si>
    <t>-569116629</t>
  </si>
  <si>
    <t>7</t>
  </si>
  <si>
    <t>183403161</t>
  </si>
  <si>
    <t>Obdělání půdy válením v rovině a svahu do 1:5</t>
  </si>
  <si>
    <t>2011892863</t>
  </si>
  <si>
    <t>"viz. zpráva E.1.+2."  7077*2</t>
  </si>
  <si>
    <t>183408122</t>
  </si>
  <si>
    <t>Podmítka na plochách do 1 ha v půdě střední</t>
  </si>
  <si>
    <t>ha</t>
  </si>
  <si>
    <t>-1557167897</t>
  </si>
  <si>
    <t>9</t>
  </si>
  <si>
    <t>184102111</t>
  </si>
  <si>
    <t>Výsadba dřeviny s balem D do 0,2 m do jamky se zalitím v rovině a svahu do 1:5</t>
  </si>
  <si>
    <t>-486411418</t>
  </si>
  <si>
    <t>02699002</t>
  </si>
  <si>
    <t>Dodávka keřů kontejnerovaných v. 40-60 cm</t>
  </si>
  <si>
    <t>ks</t>
  </si>
  <si>
    <t>-736741548</t>
  </si>
  <si>
    <t>11</t>
  </si>
  <si>
    <t>184102112</t>
  </si>
  <si>
    <t>Výsadba dřeviny s balem D do 0,3 m do jamky se zalitím v rovině a svahu do 1:5</t>
  </si>
  <si>
    <t>16072787</t>
  </si>
  <si>
    <t>12</t>
  </si>
  <si>
    <t>02699003</t>
  </si>
  <si>
    <t>Dodávka stromků se zapěstovanou korunkou v. 125/150 cm s balem</t>
  </si>
  <si>
    <t>1446063482</t>
  </si>
  <si>
    <t>13</t>
  </si>
  <si>
    <t>184215111</t>
  </si>
  <si>
    <t>Ukotvení kmene dřevin jedním kůlem D do 0,1 m délky do 1 m</t>
  </si>
  <si>
    <t>1403795301</t>
  </si>
  <si>
    <t>14</t>
  </si>
  <si>
    <t>05299001</t>
  </si>
  <si>
    <t>Kůly ke keřům - označník smrkový impregnovaný</t>
  </si>
  <si>
    <t>-1922316694</t>
  </si>
  <si>
    <t>2100*1,01</t>
  </si>
  <si>
    <t>184215112</t>
  </si>
  <si>
    <t>Ukotvení kmene dřevin jedním kůlem D do 0,1 m délky do 2 m</t>
  </si>
  <si>
    <t>-178307891</t>
  </si>
  <si>
    <t>16</t>
  </si>
  <si>
    <t>605912530</t>
  </si>
  <si>
    <t>kůl vyvazovací dřevěný frézovaný s impregnovanou špicí délka 200 cm průměr 8 cm</t>
  </si>
  <si>
    <t>-73697484</t>
  </si>
  <si>
    <t>462*1,01</t>
  </si>
  <si>
    <t>17</t>
  </si>
  <si>
    <t>00599004</t>
  </si>
  <si>
    <t>Úvazek pružný</t>
  </si>
  <si>
    <t>m</t>
  </si>
  <si>
    <t>1021506709</t>
  </si>
  <si>
    <t>"0,5 m/keř"  2100*0,5</t>
  </si>
  <si>
    <t>"1 m/strom"  462*1,0</t>
  </si>
  <si>
    <t>18</t>
  </si>
  <si>
    <t>184801121</t>
  </si>
  <si>
    <t>Ošetřování vysazených dřevin soliterních v rovině a svahu do 1:5</t>
  </si>
  <si>
    <t>-2095062034</t>
  </si>
  <si>
    <t>2100+462</t>
  </si>
  <si>
    <t>19</t>
  </si>
  <si>
    <t>184802111</t>
  </si>
  <si>
    <t>Chemické odplevelení před založením kultury nad 20 m2 postřikem na široko v rovině a svahu do 1:5</t>
  </si>
  <si>
    <t>1636145364</t>
  </si>
  <si>
    <t>20</t>
  </si>
  <si>
    <t>252340010</t>
  </si>
  <si>
    <t>herbicid totální</t>
  </si>
  <si>
    <t>litr</t>
  </si>
  <si>
    <t>648461851</t>
  </si>
  <si>
    <t>"6 l/ha" 6,0*0,7077</t>
  </si>
  <si>
    <t>184816111</t>
  </si>
  <si>
    <t>Hnojení sazenic průmyslovými hnojivy do 0,25 kg k jedné sazenici</t>
  </si>
  <si>
    <t>1184718261</t>
  </si>
  <si>
    <t>22</t>
  </si>
  <si>
    <t>005999002</t>
  </si>
  <si>
    <t>Tableta</t>
  </si>
  <si>
    <t>307899578</t>
  </si>
  <si>
    <t>"viz. E.2." 1512,0</t>
  </si>
  <si>
    <t>23</t>
  </si>
  <si>
    <t>185803111</t>
  </si>
  <si>
    <t>Ošetření trávníku shrabáním v rovině a svahu do 1:5</t>
  </si>
  <si>
    <t>-1161379451</t>
  </si>
  <si>
    <t>"posečení před výsadbou - viz. E.1.+2." 7077,0</t>
  </si>
  <si>
    <t>Svislé a kompletní konstrukce</t>
  </si>
  <si>
    <t>24</t>
  </si>
  <si>
    <t>348999001</t>
  </si>
  <si>
    <t>Oplocení z lesnického pletiva 160/16/30</t>
  </si>
  <si>
    <t>538834889</t>
  </si>
  <si>
    <t>P</t>
  </si>
  <si>
    <t>Poznámka k položce:
Lesnické pletivo 160/16/30, kůly D do 20 cm frézované, impregnované dl. 2 m (po 3 m), vzpěry D do 15 cm v rozích a na každém 3. kůlu</t>
  </si>
  <si>
    <t>"viz. E.2." 750,0</t>
  </si>
  <si>
    <t>25</t>
  </si>
  <si>
    <t>348999002</t>
  </si>
  <si>
    <t>Branka z lesnického pletiva 160/16/30</t>
  </si>
  <si>
    <t>-924135540</t>
  </si>
  <si>
    <t>Poznámka k položce:
Lesnické pletivo 160/16/30, kůly D do 15 cm frézované, impregnované dl. 2,5 m zaražené 2 m od sebe, spojené ráhnem</t>
  </si>
  <si>
    <t>"viz. E.1.+2." 2,0</t>
  </si>
  <si>
    <t>998</t>
  </si>
  <si>
    <t>Přesun hmot</t>
  </si>
  <si>
    <t>26</t>
  </si>
  <si>
    <t>998231311</t>
  </si>
  <si>
    <t>Přesun hmot pro sadovnické a krajinářské úpravy vodorovně do 5000 m</t>
  </si>
  <si>
    <t>t</t>
  </si>
  <si>
    <t>-1760490064</t>
  </si>
  <si>
    <t>SO-02 - LBK 5-9a</t>
  </si>
  <si>
    <t>"viz. zpráva E.1.+2."  9814,0</t>
  </si>
  <si>
    <t>-1180668758</t>
  </si>
  <si>
    <t>9814*0,02*1,03</t>
  </si>
  <si>
    <t>"keře - viz. zpráva E.1.+2."  2700,0</t>
  </si>
  <si>
    <t>"stromy - viz. zpráva E.1.+2."  449,0</t>
  </si>
  <si>
    <t>"viz. zpráva E.1.+2."  9814*2</t>
  </si>
  <si>
    <t>853039373</t>
  </si>
  <si>
    <t>394038031</t>
  </si>
  <si>
    <t>2700*1,01</t>
  </si>
  <si>
    <t>449*1,01</t>
  </si>
  <si>
    <t>"0,5 m/keř"  2700*0,5</t>
  </si>
  <si>
    <t>"1 m/strom"  449*1,0</t>
  </si>
  <si>
    <t>2700+449</t>
  </si>
  <si>
    <t>"6 l/ha" 6,0*0,9814</t>
  </si>
  <si>
    <t>"viz. E.2." 1799,0</t>
  </si>
  <si>
    <t>"posečení před výsadbou - viz. E.1.+2." 9814,0</t>
  </si>
  <si>
    <t>"viz. E.2." 1585,0</t>
  </si>
  <si>
    <t>"viz. E.1.+2." 6,0</t>
  </si>
  <si>
    <t>SO-03 - LBK 5-9b</t>
  </si>
  <si>
    <t>133202011</t>
  </si>
  <si>
    <t>Hloubení šachet ručním nebo pneum nářadím v soudržných horninách tř. 3, plocha výkopu do 4 m2</t>
  </si>
  <si>
    <t>m3</t>
  </si>
  <si>
    <t>1649968754</t>
  </si>
  <si>
    <t>"orientační kůly" 18*0,35*0,35*0,5</t>
  </si>
  <si>
    <t>"viz. zpráva E.1.+2."  7483,0</t>
  </si>
  <si>
    <t>1257360785</t>
  </si>
  <si>
    <t>7483*0,02*1,03</t>
  </si>
  <si>
    <t>"keře - viz. zpráva E.1.+2."  45,0</t>
  </si>
  <si>
    <t>"stromy - viz. zpráva E.1.+2."  6,0</t>
  </si>
  <si>
    <t>"viz. zpráva E.1.+2."  7483*2</t>
  </si>
  <si>
    <t>1523934691</t>
  </si>
  <si>
    <t>1086775345</t>
  </si>
  <si>
    <t>45*1,01</t>
  </si>
  <si>
    <t>6*1,01</t>
  </si>
  <si>
    <t>"0,5 m/keř"  45*0,5</t>
  </si>
  <si>
    <t>"1 m/strom"  6*1,0</t>
  </si>
  <si>
    <t>45+6</t>
  </si>
  <si>
    <t>"6 l/ha" 6,0*0,7483</t>
  </si>
  <si>
    <t>"viz. E.2." 29,0</t>
  </si>
  <si>
    <t>"posečení před výsadbou - viz. E.1.+2." 7483,0</t>
  </si>
  <si>
    <t>338950145</t>
  </si>
  <si>
    <t>Osazení kůlů jednotlivě ve svahu do 1:5 se zadusáním do zeminy výška kůlu nad zemí do 3,0 m</t>
  </si>
  <si>
    <t>823346918</t>
  </si>
  <si>
    <t>"viz. E.2." 18,0</t>
  </si>
  <si>
    <t>60599002</t>
  </si>
  <si>
    <t>Kůl dubový D 20 cm, dl 3 m impregnovaný</t>
  </si>
  <si>
    <t>-1838745196</t>
  </si>
  <si>
    <t>27</t>
  </si>
  <si>
    <t>"viz. E.2." 150,0</t>
  </si>
  <si>
    <t>28</t>
  </si>
  <si>
    <t>"viz. E.1.+2." 4,0</t>
  </si>
  <si>
    <t>29</t>
  </si>
  <si>
    <t>SO-05 - Následná péče</t>
  </si>
  <si>
    <t>Soupis:</t>
  </si>
  <si>
    <t>SO-05.1. - Následná péče 1. rok</t>
  </si>
  <si>
    <t>111151131</t>
  </si>
  <si>
    <t>Pokosení trávníku lučního plochy do 1000 m2 s odvozem do 20 km v rovině a svahu do 1:5</t>
  </si>
  <si>
    <t>1485988366</t>
  </si>
  <si>
    <t>"viz. E.1.+.2." 3*(977+7183)</t>
  </si>
  <si>
    <t>184806111</t>
  </si>
  <si>
    <t>Řez stromů netrnitých průklestem D koruny do 2 m</t>
  </si>
  <si>
    <t>1866274428</t>
  </si>
  <si>
    <t>"60%" 277+269+4</t>
  </si>
  <si>
    <t>184851212</t>
  </si>
  <si>
    <t>Ožínání sazenic celoplošné křovinořezem sklon do 1:5 dobrá viditelnost a výšky od 30 do 60 cm</t>
  </si>
  <si>
    <t>ar</t>
  </si>
  <si>
    <t>-688120965</t>
  </si>
  <si>
    <t>"keře - 1 m2/ks" 3*(2100+2700+45)*0,01</t>
  </si>
  <si>
    <t>184851213</t>
  </si>
  <si>
    <t>Ožínání sazenic celoplošné křovinořezem sklon do 1:5 dobrá viditelnost a výšky přes 60 cm</t>
  </si>
  <si>
    <t>1135953439</t>
  </si>
  <si>
    <t>"stromy - 1 m2/ks" 3*(462+449+6)*0,01</t>
  </si>
  <si>
    <t>184 99 9001</t>
  </si>
  <si>
    <t>Oprava kůlů, úvazků a oplocení</t>
  </si>
  <si>
    <t>kpl</t>
  </si>
  <si>
    <t>468562897</t>
  </si>
  <si>
    <t>184 99 9002</t>
  </si>
  <si>
    <t>Náhradní výsadba keřů</t>
  </si>
  <si>
    <t>-350043586</t>
  </si>
  <si>
    <t>"předpokládaný úhyn 10%" 210+270+5</t>
  </si>
  <si>
    <t>184 99 9003</t>
  </si>
  <si>
    <t>Náhradní výsadba stromů</t>
  </si>
  <si>
    <t>898613502</t>
  </si>
  <si>
    <t>"předpokládaný úhyn 10%" 46+45+1</t>
  </si>
  <si>
    <t>185804311</t>
  </si>
  <si>
    <t>Zalití rostlin vodou plocha do 20 m2</t>
  </si>
  <si>
    <t>537844110</t>
  </si>
  <si>
    <t>"keře" 5*(2100+2700+45)*0,005</t>
  </si>
  <si>
    <t>"stromy" 5*(462+449+6)*0,010</t>
  </si>
  <si>
    <t>185851121</t>
  </si>
  <si>
    <t>Dovoz vody pro zálivku rostlin za vzdálenost do 1000 m</t>
  </si>
  <si>
    <t>1013492233</t>
  </si>
  <si>
    <t>185851129</t>
  </si>
  <si>
    <t>Příplatek k dovozu vody pro zálivku rostlin do 1000 m ZKD 1000 m</t>
  </si>
  <si>
    <t>-2027060770</t>
  </si>
  <si>
    <t>2*167</t>
  </si>
  <si>
    <t>082113210</t>
  </si>
  <si>
    <t>voda pitná pro ostatní odběratele</t>
  </si>
  <si>
    <t>-1040643030</t>
  </si>
  <si>
    <t>-1822337211</t>
  </si>
  <si>
    <t>SO-05.2. - Následná péče 2. rok</t>
  </si>
  <si>
    <t>SO-05.3. - Následná péče 3. rok</t>
  </si>
  <si>
    <t>VON - Vedlejší a ostatní náklady</t>
  </si>
  <si>
    <t>VRN - Vedlejší rozpočtové náklady</t>
  </si>
  <si>
    <t xml:space="preserve">    VRN2 - Vedlejší náklady</t>
  </si>
  <si>
    <t xml:space="preserve">    VRN9 - Ostatní náklady</t>
  </si>
  <si>
    <t>VRN</t>
  </si>
  <si>
    <t>Vedlejší rozpočtové náklady</t>
  </si>
  <si>
    <t>VRN2</t>
  </si>
  <si>
    <t>Vedlejší náklady</t>
  </si>
  <si>
    <t>031002000</t>
  </si>
  <si>
    <t>Zařízení staveniště</t>
  </si>
  <si>
    <t>1024</t>
  </si>
  <si>
    <t>-1886255009</t>
  </si>
  <si>
    <t xml:space="preserve">Poznámka k položce:
Zřízení zařízení staveniště, jeho připojení na sítě, oplocení prostoru  a jejich následné odstranění. Zajištění přístupu k jednotlivým úsekům stavby za účelem provádění a uvedení do původního stavu po ukončení stavby, náhrada za dočasné zábory ploch. Zřízení a odstranění dočasných komunikací, sjezdů a nájezdů. Zřízení čistících zón před výjezdem z obvodu staveniště. </t>
  </si>
  <si>
    <t>VRN9</t>
  </si>
  <si>
    <t>Ostatní náklady</t>
  </si>
  <si>
    <t>090001000</t>
  </si>
  <si>
    <t>Geodetické vytýčení před zahájením realizace 
stavebních prací</t>
  </si>
  <si>
    <t>-756545237</t>
  </si>
  <si>
    <t>090002000</t>
  </si>
  <si>
    <t xml:space="preserve">Zajištění ochrany a vytýčení podzemních inženýrských sítí uvedených v projektové dokumentaci
</t>
  </si>
  <si>
    <t>-197563204</t>
  </si>
  <si>
    <t>Poznámka k položce:
- vodovod, sdělovací vedení</t>
  </si>
  <si>
    <t>091003000</t>
  </si>
  <si>
    <t xml:space="preserve">Geodetické práce po výstavbě </t>
  </si>
  <si>
    <t>-1902243394</t>
  </si>
  <si>
    <t xml:space="preserve">Poznámka k položce:
Geodetické zaměření skutečného provedení díla 3x v grafické (tištěné) podobě a 1x v digitálním vyhotovení 
</t>
  </si>
  <si>
    <t>091204000</t>
  </si>
  <si>
    <t>Dokumentace skutečného provedení stavby</t>
  </si>
  <si>
    <t>-1309848591</t>
  </si>
  <si>
    <t xml:space="preserve">Poznámka k položce:
Vypracování projektové dokumentace skutečného provedení díla 3x v grafické (tištěné) podobě a 1x v digitálním vyhotovení
(Bude požadováno pouze v případě změn).
</t>
  </si>
  <si>
    <t>091406000</t>
  </si>
  <si>
    <t xml:space="preserve">Prezentační cedule
</t>
  </si>
  <si>
    <t>573291785</t>
  </si>
  <si>
    <t xml:space="preserve">Poznámka k položce:
Zhotovení a instalace prezentační cedule 
nejpozději do jednoho měsíce od převzetí staveniště na místě realizace a následná instalace prezentační cedule po dokončení stavby.
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</si>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</sst>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b/>
      <sz val="10"/>
      <color indexed="56"/>
      <name val="Trebuchet MS"/>
      <family val="2"/>
    </font>
    <font>
      <sz val="10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color rgb="FF00336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70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171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4" fillId="0" borderId="0" applyAlignment="0">
      <protection locked="0"/>
    </xf>
    <xf numFmtId="0" fontId="61" fillId="23" borderId="6" applyNumberFormat="0" applyFont="0" applyAlignment="0" applyProtection="0"/>
    <xf numFmtId="9" fontId="61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60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8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88" fillId="0" borderId="27" xfId="0" applyFont="1" applyBorder="1" applyAlignment="1">
      <alignment horizontal="center" vertical="center" wrapText="1"/>
    </xf>
    <xf numFmtId="0" fontId="88" fillId="0" borderId="28" xfId="0" applyFont="1" applyBorder="1" applyAlignment="1">
      <alignment horizontal="center" vertical="center" wrapText="1"/>
    </xf>
    <xf numFmtId="0" fontId="88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8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0" fillId="0" borderId="24" xfId="0" applyNumberFormat="1" applyFont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174" fontId="90" fillId="0" borderId="0" xfId="0" applyNumberFormat="1" applyFont="1" applyBorder="1" applyAlignment="1">
      <alignment vertical="center"/>
    </xf>
    <xf numFmtId="4" fontId="90" fillId="0" borderId="25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" fontId="93" fillId="0" borderId="24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74" fontId="93" fillId="0" borderId="0" xfId="0" applyNumberFormat="1" applyFont="1" applyBorder="1" applyAlignment="1">
      <alignment vertical="center"/>
    </xf>
    <xf numFmtId="4" fontId="93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94" fillId="0" borderId="24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5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93" fillId="0" borderId="31" xfId="0" applyNumberFormat="1" applyFont="1" applyBorder="1" applyAlignment="1">
      <alignment vertical="center"/>
    </xf>
    <xf numFmtId="4" fontId="93" fillId="0" borderId="32" xfId="0" applyNumberFormat="1" applyFont="1" applyBorder="1" applyAlignment="1">
      <alignment vertical="center"/>
    </xf>
    <xf numFmtId="174" fontId="93" fillId="0" borderId="32" xfId="0" applyNumberFormat="1" applyFont="1" applyBorder="1" applyAlignment="1">
      <alignment vertical="center"/>
    </xf>
    <xf numFmtId="4" fontId="93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8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4" fontId="89" fillId="0" borderId="0" xfId="0" applyNumberFormat="1" applyFont="1" applyBorder="1" applyAlignment="1">
      <alignment vertical="center"/>
    </xf>
    <xf numFmtId="0" fontId="80" fillId="0" borderId="0" xfId="0" applyFont="1" applyBorder="1" applyAlignment="1" applyProtection="1">
      <alignment horizontal="right" vertical="center"/>
      <protection locked="0"/>
    </xf>
    <xf numFmtId="4" fontId="80" fillId="0" borderId="0" xfId="0" applyNumberFormat="1" applyFont="1" applyBorder="1" applyAlignment="1">
      <alignment vertical="center"/>
    </xf>
    <xf numFmtId="172" fontId="80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88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6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89" fillId="0" borderId="0" xfId="0" applyNumberFormat="1" applyFont="1" applyAlignment="1">
      <alignment/>
    </xf>
    <xf numFmtId="174" fontId="97" fillId="0" borderId="22" xfId="0" applyNumberFormat="1" applyFont="1" applyBorder="1" applyAlignment="1">
      <alignment/>
    </xf>
    <xf numFmtId="174" fontId="97" fillId="0" borderId="23" xfId="0" applyNumberFormat="1" applyFont="1" applyBorder="1" applyAlignment="1">
      <alignment/>
    </xf>
    <xf numFmtId="4" fontId="14" fillId="0" borderId="0" xfId="0" applyNumberFormat="1" applyFont="1" applyAlignment="1">
      <alignment vertical="center"/>
    </xf>
    <xf numFmtId="0" fontId="83" fillId="0" borderId="13" xfId="0" applyFont="1" applyBorder="1" applyAlignment="1">
      <alignment/>
    </xf>
    <xf numFmtId="0" fontId="83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3" fillId="0" borderId="0" xfId="0" applyFont="1" applyAlignment="1" applyProtection="1">
      <alignment/>
      <protection locked="0"/>
    </xf>
    <xf numFmtId="4" fontId="81" fillId="0" borderId="0" xfId="0" applyNumberFormat="1" applyFont="1" applyAlignment="1">
      <alignment/>
    </xf>
    <xf numFmtId="0" fontId="83" fillId="0" borderId="24" xfId="0" applyFont="1" applyBorder="1" applyAlignment="1">
      <alignment/>
    </xf>
    <xf numFmtId="0" fontId="83" fillId="0" borderId="0" xfId="0" applyFont="1" applyBorder="1" applyAlignment="1">
      <alignment/>
    </xf>
    <xf numFmtId="174" fontId="83" fillId="0" borderId="0" xfId="0" applyNumberFormat="1" applyFont="1" applyBorder="1" applyAlignment="1">
      <alignment/>
    </xf>
    <xf numFmtId="174" fontId="83" fillId="0" borderId="25" xfId="0" applyNumberFormat="1" applyFont="1" applyBorder="1" applyAlignment="1">
      <alignment/>
    </xf>
    <xf numFmtId="0" fontId="83" fillId="0" borderId="0" xfId="0" applyFont="1" applyAlignment="1">
      <alignment horizontal="center"/>
    </xf>
    <xf numFmtId="4" fontId="83" fillId="0" borderId="0" xfId="0" applyNumberFormat="1" applyFont="1" applyAlignment="1">
      <alignment vertical="center"/>
    </xf>
    <xf numFmtId="0" fontId="83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4" fontId="82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80" fillId="23" borderId="36" xfId="0" applyFont="1" applyFill="1" applyBorder="1" applyAlignment="1" applyProtection="1">
      <alignment horizontal="left" vertical="center"/>
      <protection locked="0"/>
    </xf>
    <xf numFmtId="0" fontId="80" fillId="0" borderId="0" xfId="0" applyFont="1" applyBorder="1" applyAlignment="1">
      <alignment horizontal="center" vertical="center"/>
    </xf>
    <xf numFmtId="174" fontId="80" fillId="0" borderId="0" xfId="0" applyNumberFormat="1" applyFont="1" applyBorder="1" applyAlignment="1">
      <alignment vertical="center"/>
    </xf>
    <xf numFmtId="174" fontId="80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84" fillId="0" borderId="13" xfId="0" applyFont="1" applyBorder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99" fillId="0" borderId="36" xfId="0" applyFont="1" applyBorder="1" applyAlignment="1" applyProtection="1">
      <alignment horizontal="center" vertical="center"/>
      <protection/>
    </xf>
    <xf numFmtId="49" fontId="99" fillId="0" borderId="36" xfId="0" applyNumberFormat="1" applyFont="1" applyBorder="1" applyAlignment="1" applyProtection="1">
      <alignment horizontal="left" vertical="center" wrapText="1"/>
      <protection/>
    </xf>
    <xf numFmtId="0" fontId="99" fillId="0" borderId="36" xfId="0" applyFont="1" applyBorder="1" applyAlignment="1" applyProtection="1">
      <alignment horizontal="left" vertical="center" wrapText="1"/>
      <protection/>
    </xf>
    <xf numFmtId="0" fontId="99" fillId="0" borderId="36" xfId="0" applyFont="1" applyBorder="1" applyAlignment="1" applyProtection="1">
      <alignment horizontal="center" vertical="center" wrapText="1"/>
      <protection/>
    </xf>
    <xf numFmtId="175" fontId="99" fillId="0" borderId="36" xfId="0" applyNumberFormat="1" applyFont="1" applyBorder="1" applyAlignment="1" applyProtection="1">
      <alignment vertical="center"/>
      <protection/>
    </xf>
    <xf numFmtId="4" fontId="99" fillId="23" borderId="36" xfId="0" applyNumberFormat="1" applyFont="1" applyFill="1" applyBorder="1" applyAlignment="1" applyProtection="1">
      <alignment vertical="center"/>
      <protection locked="0"/>
    </xf>
    <xf numFmtId="4" fontId="99" fillId="0" borderId="36" xfId="0" applyNumberFormat="1" applyFont="1" applyBorder="1" applyAlignment="1" applyProtection="1">
      <alignment vertical="center"/>
      <protection/>
    </xf>
    <xf numFmtId="0" fontId="99" fillId="0" borderId="13" xfId="0" applyFont="1" applyBorder="1" applyAlignment="1">
      <alignment vertical="center"/>
    </xf>
    <xf numFmtId="0" fontId="99" fillId="23" borderId="36" xfId="0" applyFont="1" applyFill="1" applyBorder="1" applyAlignment="1" applyProtection="1">
      <alignment horizontal="left" vertical="center"/>
      <protection locked="0"/>
    </xf>
    <xf numFmtId="0" fontId="99" fillId="0" borderId="0" xfId="0" applyFont="1" applyBorder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100" fillId="0" borderId="0" xfId="0" applyFont="1" applyAlignment="1">
      <alignment vertical="center" wrapText="1"/>
    </xf>
    <xf numFmtId="0" fontId="80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80" fillId="0" borderId="32" xfId="0" applyNumberFormat="1" applyFont="1" applyBorder="1" applyAlignment="1">
      <alignment vertical="center"/>
    </xf>
    <xf numFmtId="174" fontId="80" fillId="0" borderId="3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00" fillId="0" borderId="0" xfId="0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10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80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4" fontId="101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90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2" fillId="0" borderId="0" xfId="0" applyNumberFormat="1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left" vertical="center" wrapText="1"/>
    </xf>
    <xf numFmtId="4" fontId="92" fillId="0" borderId="0" xfId="0" applyNumberFormat="1" applyFont="1" applyAlignment="1">
      <alignment horizontal="right" vertical="center"/>
    </xf>
    <xf numFmtId="4" fontId="82" fillId="0" borderId="0" xfId="0" applyNumberFormat="1" applyFont="1" applyAlignment="1">
      <alignment vertical="center"/>
    </xf>
    <xf numFmtId="0" fontId="82" fillId="0" borderId="0" xfId="0" applyFont="1" applyAlignment="1">
      <alignment vertical="center"/>
    </xf>
    <xf numFmtId="0" fontId="102" fillId="0" borderId="0" xfId="0" applyFont="1" applyAlignment="1">
      <alignment horizontal="left" vertical="center" wrapText="1"/>
    </xf>
    <xf numFmtId="4" fontId="89" fillId="0" borderId="0" xfId="0" applyNumberFormat="1" applyFont="1" applyAlignment="1">
      <alignment horizontal="right" vertical="center"/>
    </xf>
    <xf numFmtId="4" fontId="89" fillId="0" borderId="0" xfId="0" applyNumberFormat="1" applyFont="1" applyAlignment="1">
      <alignment vertical="center"/>
    </xf>
    <xf numFmtId="0" fontId="8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8" fillId="0" borderId="0" xfId="0" applyFont="1" applyAlignment="1">
      <alignment horizontal="left" vertical="center" wrapText="1"/>
    </xf>
    <xf numFmtId="0" fontId="64" fillId="33" borderId="0" xfId="36" applyFill="1" applyAlignment="1">
      <alignment/>
    </xf>
    <xf numFmtId="0" fontId="103" fillId="0" borderId="0" xfId="36" applyFont="1" applyAlignment="1">
      <alignment horizontal="center" vertical="center"/>
    </xf>
    <xf numFmtId="0" fontId="104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105" fillId="33" borderId="0" xfId="36" applyFont="1" applyFill="1" applyAlignment="1">
      <alignment vertical="center"/>
    </xf>
    <xf numFmtId="0" fontId="85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104" fillId="33" borderId="0" xfId="0" applyFont="1" applyFill="1" applyAlignment="1" applyProtection="1">
      <alignment horizontal="left" vertical="center"/>
      <protection/>
    </xf>
    <xf numFmtId="0" fontId="105" fillId="33" borderId="0" xfId="36" applyFont="1" applyFill="1" applyAlignment="1" applyProtection="1">
      <alignment vertical="center"/>
      <protection/>
    </xf>
    <xf numFmtId="0" fontId="105" fillId="33" borderId="0" xfId="36" applyFont="1" applyFill="1" applyAlignment="1">
      <alignment vertical="center"/>
    </xf>
    <xf numFmtId="0" fontId="8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9" fillId="0" borderId="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13" fillId="0" borderId="42" xfId="47" applyFont="1" applyBorder="1" applyAlignment="1">
      <alignment horizontal="left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3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3" xfId="47" applyFont="1" applyBorder="1" applyAlignment="1">
      <alignment vertical="center" wrapText="1"/>
      <protection locked="0"/>
    </xf>
    <xf numFmtId="0" fontId="8" fillId="0" borderId="42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center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3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3" fillId="0" borderId="42" xfId="47" applyFont="1" applyBorder="1" applyAlignment="1">
      <alignment horizontal="left" vertical="center"/>
      <protection locked="0"/>
    </xf>
    <xf numFmtId="0" fontId="13" fillId="0" borderId="42" xfId="47" applyFont="1" applyBorder="1" applyAlignment="1">
      <alignment horizontal="center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8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3" fillId="0" borderId="0" xfId="47" applyFont="1" applyBorder="1" applyAlignment="1">
      <alignment vertical="center"/>
      <protection locked="0"/>
    </xf>
    <xf numFmtId="0" fontId="7" fillId="0" borderId="42" xfId="47" applyFont="1" applyBorder="1" applyAlignment="1">
      <alignment vertical="center"/>
      <protection locked="0"/>
    </xf>
    <xf numFmtId="0" fontId="13" fillId="0" borderId="42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2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3" fillId="0" borderId="42" xfId="47" applyFont="1" applyBorder="1" applyAlignment="1">
      <alignment horizontal="left"/>
      <protection locked="0"/>
    </xf>
    <xf numFmtId="0" fontId="7" fillId="0" borderId="42" xfId="47" applyFont="1" applyBorder="1" applyAlignment="1">
      <alignment/>
      <protection locked="0"/>
    </xf>
    <xf numFmtId="0" fontId="13" fillId="0" borderId="42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vertical="top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X:\KROSplusData\System\Temp\radF3DB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X:\KROSplusData\System\Temp\radED13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X:\KROSplusData\System\Temp\rad86EE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X:\KROSplusData\System\Temp\rad4C26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X:\KROSplusData\System\Temp\rad1414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X:\KROSplusData\System\Temp\radD399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X:\KROSplusData\System\Temp\radC2A6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X:\KROSplusData\System\Temp\rad9F9E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0</xdr:rowOff>
    </xdr:to>
    <xdr:pic>
      <xdr:nvPicPr>
        <xdr:cNvPr id="1" name="radF3DB9.tmp" descr="X:\KROSplusData\System\Temp\radF3DB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ED13F.tmp" descr="X:\KROSplusData\System\Temp\radED13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86EE0.tmp" descr="X:\KROSplusData\System\Temp\rad86EE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4C260.tmp" descr="X:\KROSplusData\System\Temp\rad4C26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14141.tmp" descr="X:\KROSplusData\System\Temp\rad1414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D399B.tmp" descr="X:\KROSplusData\System\Temp\radD399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C2A6F.tmp" descr="X:\KROSplusData\System\Temp\radC2A6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9F9E9.tmp" descr="X:\KROSplusData\System\Temp\rad9F9E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customWidth="1"/>
    <col min="44" max="44" width="11.7109375" style="0" customWidth="1"/>
    <col min="45" max="47" width="22.140625" style="0" hidden="1" customWidth="1"/>
    <col min="48" max="52" width="18.57421875" style="0" hidden="1" customWidth="1"/>
    <col min="53" max="53" width="16.421875" style="0" hidden="1" customWidth="1"/>
    <col min="54" max="54" width="21.421875" style="0" hidden="1" customWidth="1"/>
    <col min="55" max="56" width="16.421875" style="0" hidden="1" customWidth="1"/>
    <col min="57" max="57" width="57.00390625" style="0" customWidth="1"/>
    <col min="58" max="70" width="9.140625" style="0" customWidth="1"/>
    <col min="71" max="91" width="0" style="0" hidden="1" customWidth="1"/>
  </cols>
  <sheetData>
    <row r="1" spans="1:74" ht="21" customHeight="1">
      <c r="A1" s="264" t="s">
        <v>0</v>
      </c>
      <c r="B1" s="265"/>
      <c r="C1" s="265"/>
      <c r="D1" s="266" t="s">
        <v>1</v>
      </c>
      <c r="E1" s="265"/>
      <c r="F1" s="265"/>
      <c r="G1" s="265"/>
      <c r="H1" s="265"/>
      <c r="I1" s="265"/>
      <c r="J1" s="265"/>
      <c r="K1" s="267" t="s">
        <v>406</v>
      </c>
      <c r="L1" s="267"/>
      <c r="M1" s="267"/>
      <c r="N1" s="267"/>
      <c r="O1" s="267"/>
      <c r="P1" s="267"/>
      <c r="Q1" s="267"/>
      <c r="R1" s="267"/>
      <c r="S1" s="267"/>
      <c r="T1" s="265"/>
      <c r="U1" s="265"/>
      <c r="V1" s="265"/>
      <c r="W1" s="267" t="s">
        <v>407</v>
      </c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59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19" t="s">
        <v>14</v>
      </c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1"/>
      <c r="AQ5" s="23"/>
      <c r="BE5" s="215" t="s">
        <v>15</v>
      </c>
      <c r="BS5" s="16" t="s">
        <v>6</v>
      </c>
    </row>
    <row r="6" spans="2:71" ht="36.7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21" t="s">
        <v>17</v>
      </c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1"/>
      <c r="AQ6" s="23"/>
      <c r="BE6" s="216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22</v>
      </c>
      <c r="AO7" s="21"/>
      <c r="AP7" s="21"/>
      <c r="AQ7" s="23"/>
      <c r="BE7" s="216"/>
      <c r="BS7" s="16" t="s">
        <v>23</v>
      </c>
    </row>
    <row r="8" spans="2:71" ht="14.25" customHeight="1">
      <c r="B8" s="20"/>
      <c r="C8" s="21"/>
      <c r="D8" s="29" t="s">
        <v>24</v>
      </c>
      <c r="E8" s="21"/>
      <c r="F8" s="21"/>
      <c r="G8" s="21"/>
      <c r="H8" s="21"/>
      <c r="I8" s="21"/>
      <c r="J8" s="21"/>
      <c r="K8" s="27" t="s">
        <v>25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26</v>
      </c>
      <c r="AL8" s="21"/>
      <c r="AM8" s="21"/>
      <c r="AN8" s="30" t="s">
        <v>27</v>
      </c>
      <c r="AO8" s="21"/>
      <c r="AP8" s="21"/>
      <c r="AQ8" s="23"/>
      <c r="BE8" s="216"/>
      <c r="BS8" s="16" t="s">
        <v>28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16"/>
      <c r="BS9" s="16" t="s">
        <v>29</v>
      </c>
    </row>
    <row r="10" spans="2:71" ht="14.25" customHeight="1">
      <c r="B10" s="20"/>
      <c r="C10" s="21"/>
      <c r="D10" s="29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31</v>
      </c>
      <c r="AL10" s="21"/>
      <c r="AM10" s="21"/>
      <c r="AN10" s="27" t="s">
        <v>22</v>
      </c>
      <c r="AO10" s="21"/>
      <c r="AP10" s="21"/>
      <c r="AQ10" s="23"/>
      <c r="BE10" s="216"/>
      <c r="BS10" s="16" t="s">
        <v>18</v>
      </c>
    </row>
    <row r="11" spans="2:71" ht="18" customHeight="1">
      <c r="B11" s="20"/>
      <c r="C11" s="21"/>
      <c r="D11" s="21"/>
      <c r="E11" s="27" t="s">
        <v>32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33</v>
      </c>
      <c r="AL11" s="21"/>
      <c r="AM11" s="21"/>
      <c r="AN11" s="27" t="s">
        <v>22</v>
      </c>
      <c r="AO11" s="21"/>
      <c r="AP11" s="21"/>
      <c r="AQ11" s="23"/>
      <c r="BE11" s="216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16"/>
      <c r="BS12" s="16" t="s">
        <v>18</v>
      </c>
    </row>
    <row r="13" spans="2:71" ht="14.25" customHeight="1">
      <c r="B13" s="20"/>
      <c r="C13" s="21"/>
      <c r="D13" s="29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31</v>
      </c>
      <c r="AL13" s="21"/>
      <c r="AM13" s="21"/>
      <c r="AN13" s="31" t="s">
        <v>35</v>
      </c>
      <c r="AO13" s="21"/>
      <c r="AP13" s="21"/>
      <c r="AQ13" s="23"/>
      <c r="BE13" s="216"/>
      <c r="BS13" s="16" t="s">
        <v>18</v>
      </c>
    </row>
    <row r="14" spans="2:71" ht="12.75">
      <c r="B14" s="20"/>
      <c r="C14" s="21"/>
      <c r="D14" s="21"/>
      <c r="E14" s="222" t="s">
        <v>35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9" t="s">
        <v>33</v>
      </c>
      <c r="AL14" s="21"/>
      <c r="AM14" s="21"/>
      <c r="AN14" s="31" t="s">
        <v>35</v>
      </c>
      <c r="AO14" s="21"/>
      <c r="AP14" s="21"/>
      <c r="AQ14" s="23"/>
      <c r="BE14" s="216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16"/>
      <c r="BS15" s="16" t="s">
        <v>4</v>
      </c>
    </row>
    <row r="16" spans="2:71" ht="14.25" customHeight="1">
      <c r="B16" s="20"/>
      <c r="C16" s="21"/>
      <c r="D16" s="29" t="s">
        <v>36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31</v>
      </c>
      <c r="AL16" s="21"/>
      <c r="AM16" s="21"/>
      <c r="AN16" s="27" t="s">
        <v>22</v>
      </c>
      <c r="AO16" s="21"/>
      <c r="AP16" s="21"/>
      <c r="AQ16" s="23"/>
      <c r="BE16" s="216"/>
      <c r="BS16" s="16" t="s">
        <v>4</v>
      </c>
    </row>
    <row r="17" spans="2:71" ht="18" customHeight="1">
      <c r="B17" s="20"/>
      <c r="C17" s="21"/>
      <c r="D17" s="21"/>
      <c r="E17" s="27" t="s">
        <v>37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33</v>
      </c>
      <c r="AL17" s="21"/>
      <c r="AM17" s="21"/>
      <c r="AN17" s="27" t="s">
        <v>22</v>
      </c>
      <c r="AO17" s="21"/>
      <c r="AP17" s="21"/>
      <c r="AQ17" s="23"/>
      <c r="BE17" s="216"/>
      <c r="BS17" s="16" t="s">
        <v>38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16"/>
      <c r="BS18" s="16" t="s">
        <v>6</v>
      </c>
    </row>
    <row r="19" spans="2:71" ht="14.25" customHeight="1">
      <c r="B19" s="20"/>
      <c r="C19" s="21"/>
      <c r="D19" s="29" t="s">
        <v>39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16"/>
      <c r="BS19" s="16" t="s">
        <v>6</v>
      </c>
    </row>
    <row r="20" spans="2:71" ht="20.25" customHeight="1">
      <c r="B20" s="20"/>
      <c r="C20" s="21"/>
      <c r="D20" s="21"/>
      <c r="E20" s="223" t="s">
        <v>40</v>
      </c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1"/>
      <c r="AP20" s="21"/>
      <c r="AQ20" s="23"/>
      <c r="BE20" s="216"/>
      <c r="BS20" s="16" t="s">
        <v>38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16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16"/>
    </row>
    <row r="23" spans="2:57" s="1" customFormat="1" ht="25.5" customHeight="1">
      <c r="B23" s="33"/>
      <c r="C23" s="34"/>
      <c r="D23" s="35" t="s">
        <v>41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24">
        <f>ROUND(AG51,2)</f>
        <v>0</v>
      </c>
      <c r="AL23" s="225"/>
      <c r="AM23" s="225"/>
      <c r="AN23" s="225"/>
      <c r="AO23" s="225"/>
      <c r="AP23" s="34"/>
      <c r="AQ23" s="37"/>
      <c r="BE23" s="217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17"/>
    </row>
    <row r="25" spans="2:57" s="1" customFormat="1" ht="12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26" t="s">
        <v>42</v>
      </c>
      <c r="M25" s="227"/>
      <c r="N25" s="227"/>
      <c r="O25" s="227"/>
      <c r="P25" s="34"/>
      <c r="Q25" s="34"/>
      <c r="R25" s="34"/>
      <c r="S25" s="34"/>
      <c r="T25" s="34"/>
      <c r="U25" s="34"/>
      <c r="V25" s="34"/>
      <c r="W25" s="226" t="s">
        <v>43</v>
      </c>
      <c r="X25" s="227"/>
      <c r="Y25" s="227"/>
      <c r="Z25" s="227"/>
      <c r="AA25" s="227"/>
      <c r="AB25" s="227"/>
      <c r="AC25" s="227"/>
      <c r="AD25" s="227"/>
      <c r="AE25" s="227"/>
      <c r="AF25" s="34"/>
      <c r="AG25" s="34"/>
      <c r="AH25" s="34"/>
      <c r="AI25" s="34"/>
      <c r="AJ25" s="34"/>
      <c r="AK25" s="226" t="s">
        <v>44</v>
      </c>
      <c r="AL25" s="227"/>
      <c r="AM25" s="227"/>
      <c r="AN25" s="227"/>
      <c r="AO25" s="227"/>
      <c r="AP25" s="34"/>
      <c r="AQ25" s="37"/>
      <c r="BE25" s="217"/>
    </row>
    <row r="26" spans="2:57" s="2" customFormat="1" ht="14.25" customHeight="1">
      <c r="B26" s="39"/>
      <c r="C26" s="40"/>
      <c r="D26" s="41" t="s">
        <v>45</v>
      </c>
      <c r="E26" s="40"/>
      <c r="F26" s="41" t="s">
        <v>46</v>
      </c>
      <c r="G26" s="40"/>
      <c r="H26" s="40"/>
      <c r="I26" s="40"/>
      <c r="J26" s="40"/>
      <c r="K26" s="40"/>
      <c r="L26" s="228">
        <v>0.21</v>
      </c>
      <c r="M26" s="229"/>
      <c r="N26" s="229"/>
      <c r="O26" s="229"/>
      <c r="P26" s="40"/>
      <c r="Q26" s="40"/>
      <c r="R26" s="40"/>
      <c r="S26" s="40"/>
      <c r="T26" s="40"/>
      <c r="U26" s="40"/>
      <c r="V26" s="40"/>
      <c r="W26" s="230">
        <f>ROUND(AZ51,2)</f>
        <v>0</v>
      </c>
      <c r="X26" s="229"/>
      <c r="Y26" s="229"/>
      <c r="Z26" s="229"/>
      <c r="AA26" s="229"/>
      <c r="AB26" s="229"/>
      <c r="AC26" s="229"/>
      <c r="AD26" s="229"/>
      <c r="AE26" s="229"/>
      <c r="AF26" s="40"/>
      <c r="AG26" s="40"/>
      <c r="AH26" s="40"/>
      <c r="AI26" s="40"/>
      <c r="AJ26" s="40"/>
      <c r="AK26" s="230">
        <f>ROUND(AV51,2)</f>
        <v>0</v>
      </c>
      <c r="AL26" s="229"/>
      <c r="AM26" s="229"/>
      <c r="AN26" s="229"/>
      <c r="AO26" s="229"/>
      <c r="AP26" s="40"/>
      <c r="AQ26" s="42"/>
      <c r="BE26" s="218"/>
    </row>
    <row r="27" spans="2:57" s="2" customFormat="1" ht="14.25" customHeight="1">
      <c r="B27" s="39"/>
      <c r="C27" s="40"/>
      <c r="D27" s="40"/>
      <c r="E27" s="40"/>
      <c r="F27" s="41" t="s">
        <v>47</v>
      </c>
      <c r="G27" s="40"/>
      <c r="H27" s="40"/>
      <c r="I27" s="40"/>
      <c r="J27" s="40"/>
      <c r="K27" s="40"/>
      <c r="L27" s="228">
        <v>0.15</v>
      </c>
      <c r="M27" s="229"/>
      <c r="N27" s="229"/>
      <c r="O27" s="229"/>
      <c r="P27" s="40"/>
      <c r="Q27" s="40"/>
      <c r="R27" s="40"/>
      <c r="S27" s="40"/>
      <c r="T27" s="40"/>
      <c r="U27" s="40"/>
      <c r="V27" s="40"/>
      <c r="W27" s="230">
        <f>ROUND(BA51,2)</f>
        <v>0</v>
      </c>
      <c r="X27" s="229"/>
      <c r="Y27" s="229"/>
      <c r="Z27" s="229"/>
      <c r="AA27" s="229"/>
      <c r="AB27" s="229"/>
      <c r="AC27" s="229"/>
      <c r="AD27" s="229"/>
      <c r="AE27" s="229"/>
      <c r="AF27" s="40"/>
      <c r="AG27" s="40"/>
      <c r="AH27" s="40"/>
      <c r="AI27" s="40"/>
      <c r="AJ27" s="40"/>
      <c r="AK27" s="230">
        <f>ROUND(AW51,2)</f>
        <v>0</v>
      </c>
      <c r="AL27" s="229"/>
      <c r="AM27" s="229"/>
      <c r="AN27" s="229"/>
      <c r="AO27" s="229"/>
      <c r="AP27" s="40"/>
      <c r="AQ27" s="42"/>
      <c r="BE27" s="218"/>
    </row>
    <row r="28" spans="2:57" s="2" customFormat="1" ht="14.25" customHeight="1" hidden="1">
      <c r="B28" s="39"/>
      <c r="C28" s="40"/>
      <c r="D28" s="40"/>
      <c r="E28" s="40"/>
      <c r="F28" s="41" t="s">
        <v>48</v>
      </c>
      <c r="G28" s="40"/>
      <c r="H28" s="40"/>
      <c r="I28" s="40"/>
      <c r="J28" s="40"/>
      <c r="K28" s="40"/>
      <c r="L28" s="228">
        <v>0.21</v>
      </c>
      <c r="M28" s="229"/>
      <c r="N28" s="229"/>
      <c r="O28" s="229"/>
      <c r="P28" s="40"/>
      <c r="Q28" s="40"/>
      <c r="R28" s="40"/>
      <c r="S28" s="40"/>
      <c r="T28" s="40"/>
      <c r="U28" s="40"/>
      <c r="V28" s="40"/>
      <c r="W28" s="230">
        <f>ROUND(BB51,2)</f>
        <v>0</v>
      </c>
      <c r="X28" s="229"/>
      <c r="Y28" s="229"/>
      <c r="Z28" s="229"/>
      <c r="AA28" s="229"/>
      <c r="AB28" s="229"/>
      <c r="AC28" s="229"/>
      <c r="AD28" s="229"/>
      <c r="AE28" s="229"/>
      <c r="AF28" s="40"/>
      <c r="AG28" s="40"/>
      <c r="AH28" s="40"/>
      <c r="AI28" s="40"/>
      <c r="AJ28" s="40"/>
      <c r="AK28" s="230">
        <v>0</v>
      </c>
      <c r="AL28" s="229"/>
      <c r="AM28" s="229"/>
      <c r="AN28" s="229"/>
      <c r="AO28" s="229"/>
      <c r="AP28" s="40"/>
      <c r="AQ28" s="42"/>
      <c r="BE28" s="218"/>
    </row>
    <row r="29" spans="2:57" s="2" customFormat="1" ht="14.25" customHeight="1" hidden="1">
      <c r="B29" s="39"/>
      <c r="C29" s="40"/>
      <c r="D29" s="40"/>
      <c r="E29" s="40"/>
      <c r="F29" s="41" t="s">
        <v>49</v>
      </c>
      <c r="G29" s="40"/>
      <c r="H29" s="40"/>
      <c r="I29" s="40"/>
      <c r="J29" s="40"/>
      <c r="K29" s="40"/>
      <c r="L29" s="228">
        <v>0.15</v>
      </c>
      <c r="M29" s="229"/>
      <c r="N29" s="229"/>
      <c r="O29" s="229"/>
      <c r="P29" s="40"/>
      <c r="Q29" s="40"/>
      <c r="R29" s="40"/>
      <c r="S29" s="40"/>
      <c r="T29" s="40"/>
      <c r="U29" s="40"/>
      <c r="V29" s="40"/>
      <c r="W29" s="230">
        <f>ROUND(BC51,2)</f>
        <v>0</v>
      </c>
      <c r="X29" s="229"/>
      <c r="Y29" s="229"/>
      <c r="Z29" s="229"/>
      <c r="AA29" s="229"/>
      <c r="AB29" s="229"/>
      <c r="AC29" s="229"/>
      <c r="AD29" s="229"/>
      <c r="AE29" s="229"/>
      <c r="AF29" s="40"/>
      <c r="AG29" s="40"/>
      <c r="AH29" s="40"/>
      <c r="AI29" s="40"/>
      <c r="AJ29" s="40"/>
      <c r="AK29" s="230">
        <v>0</v>
      </c>
      <c r="AL29" s="229"/>
      <c r="AM29" s="229"/>
      <c r="AN29" s="229"/>
      <c r="AO29" s="229"/>
      <c r="AP29" s="40"/>
      <c r="AQ29" s="42"/>
      <c r="BE29" s="218"/>
    </row>
    <row r="30" spans="2:57" s="2" customFormat="1" ht="14.25" customHeight="1" hidden="1">
      <c r="B30" s="39"/>
      <c r="C30" s="40"/>
      <c r="D30" s="40"/>
      <c r="E30" s="40"/>
      <c r="F30" s="41" t="s">
        <v>50</v>
      </c>
      <c r="G30" s="40"/>
      <c r="H30" s="40"/>
      <c r="I30" s="40"/>
      <c r="J30" s="40"/>
      <c r="K30" s="40"/>
      <c r="L30" s="228">
        <v>0</v>
      </c>
      <c r="M30" s="229"/>
      <c r="N30" s="229"/>
      <c r="O30" s="229"/>
      <c r="P30" s="40"/>
      <c r="Q30" s="40"/>
      <c r="R30" s="40"/>
      <c r="S30" s="40"/>
      <c r="T30" s="40"/>
      <c r="U30" s="40"/>
      <c r="V30" s="40"/>
      <c r="W30" s="230">
        <f>ROUND(BD51,2)</f>
        <v>0</v>
      </c>
      <c r="X30" s="229"/>
      <c r="Y30" s="229"/>
      <c r="Z30" s="229"/>
      <c r="AA30" s="229"/>
      <c r="AB30" s="229"/>
      <c r="AC30" s="229"/>
      <c r="AD30" s="229"/>
      <c r="AE30" s="229"/>
      <c r="AF30" s="40"/>
      <c r="AG30" s="40"/>
      <c r="AH30" s="40"/>
      <c r="AI30" s="40"/>
      <c r="AJ30" s="40"/>
      <c r="AK30" s="230">
        <v>0</v>
      </c>
      <c r="AL30" s="229"/>
      <c r="AM30" s="229"/>
      <c r="AN30" s="229"/>
      <c r="AO30" s="229"/>
      <c r="AP30" s="40"/>
      <c r="AQ30" s="42"/>
      <c r="BE30" s="218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17"/>
    </row>
    <row r="32" spans="2:57" s="1" customFormat="1" ht="25.5" customHeight="1">
      <c r="B32" s="33"/>
      <c r="C32" s="43"/>
      <c r="D32" s="44" t="s">
        <v>51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52</v>
      </c>
      <c r="U32" s="45"/>
      <c r="V32" s="45"/>
      <c r="W32" s="45"/>
      <c r="X32" s="231" t="s">
        <v>53</v>
      </c>
      <c r="Y32" s="232"/>
      <c r="Z32" s="232"/>
      <c r="AA32" s="232"/>
      <c r="AB32" s="232"/>
      <c r="AC32" s="45"/>
      <c r="AD32" s="45"/>
      <c r="AE32" s="45"/>
      <c r="AF32" s="45"/>
      <c r="AG32" s="45"/>
      <c r="AH32" s="45"/>
      <c r="AI32" s="45"/>
      <c r="AJ32" s="45"/>
      <c r="AK32" s="233">
        <f>SUM(AK23:AK30)</f>
        <v>0</v>
      </c>
      <c r="AL32" s="232"/>
      <c r="AM32" s="232"/>
      <c r="AN32" s="232"/>
      <c r="AO32" s="234"/>
      <c r="AP32" s="43"/>
      <c r="AQ32" s="47"/>
      <c r="BE32" s="217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75" customHeight="1">
      <c r="B39" s="33"/>
      <c r="C39" s="53" t="s">
        <v>54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4"/>
      <c r="C41" s="55" t="s">
        <v>13</v>
      </c>
      <c r="L41" s="3" t="str">
        <f>K5</f>
        <v>AGR</v>
      </c>
      <c r="AR41" s="54"/>
    </row>
    <row r="42" spans="2:44" s="4" customFormat="1" ht="36.75" customHeight="1">
      <c r="B42" s="56"/>
      <c r="C42" s="57" t="s">
        <v>16</v>
      </c>
      <c r="L42" s="235" t="str">
        <f>K6</f>
        <v>Aktualizace PD pro realizaci LBK 9-0 a LBK 5-9 v k.ú. Běchary</v>
      </c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R42" s="56"/>
    </row>
    <row r="43" spans="2:44" s="1" customFormat="1" ht="6.75" customHeight="1">
      <c r="B43" s="33"/>
      <c r="AR43" s="33"/>
    </row>
    <row r="44" spans="2:44" s="1" customFormat="1" ht="12.75">
      <c r="B44" s="33"/>
      <c r="C44" s="55" t="s">
        <v>24</v>
      </c>
      <c r="L44" s="58" t="str">
        <f>IF(K8="","",K8)</f>
        <v> </v>
      </c>
      <c r="AI44" s="55" t="s">
        <v>26</v>
      </c>
      <c r="AM44" s="237" t="str">
        <f>IF(AN8="","",AN8)</f>
        <v>1.2.2016</v>
      </c>
      <c r="AN44" s="217"/>
      <c r="AR44" s="33"/>
    </row>
    <row r="45" spans="2:44" s="1" customFormat="1" ht="6.75" customHeight="1">
      <c r="B45" s="33"/>
      <c r="AR45" s="33"/>
    </row>
    <row r="46" spans="2:56" s="1" customFormat="1" ht="12.75">
      <c r="B46" s="33"/>
      <c r="C46" s="55" t="s">
        <v>30</v>
      </c>
      <c r="L46" s="3" t="str">
        <f>IF(E11="","",E11)</f>
        <v>ČR-SPÚ, Pobočka Jičín</v>
      </c>
      <c r="AI46" s="55" t="s">
        <v>36</v>
      </c>
      <c r="AM46" s="238" t="str">
        <f>IF(E17="","",E17)</f>
        <v>Agroprojekce Litomyšl, s.r.o.</v>
      </c>
      <c r="AN46" s="217"/>
      <c r="AO46" s="217"/>
      <c r="AP46" s="217"/>
      <c r="AR46" s="33"/>
      <c r="AS46" s="239" t="s">
        <v>55</v>
      </c>
      <c r="AT46" s="240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2.75">
      <c r="B47" s="33"/>
      <c r="C47" s="55" t="s">
        <v>34</v>
      </c>
      <c r="L47" s="3">
        <f>IF(E14="Vyplň údaj","",E14)</f>
      </c>
      <c r="AR47" s="33"/>
      <c r="AS47" s="241"/>
      <c r="AT47" s="227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5" customHeight="1">
      <c r="B48" s="33"/>
      <c r="AR48" s="33"/>
      <c r="AS48" s="241"/>
      <c r="AT48" s="227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242" t="s">
        <v>56</v>
      </c>
      <c r="D49" s="243"/>
      <c r="E49" s="243"/>
      <c r="F49" s="243"/>
      <c r="G49" s="243"/>
      <c r="H49" s="64"/>
      <c r="I49" s="244" t="s">
        <v>57</v>
      </c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5" t="s">
        <v>58</v>
      </c>
      <c r="AH49" s="243"/>
      <c r="AI49" s="243"/>
      <c r="AJ49" s="243"/>
      <c r="AK49" s="243"/>
      <c r="AL49" s="243"/>
      <c r="AM49" s="243"/>
      <c r="AN49" s="244" t="s">
        <v>59</v>
      </c>
      <c r="AO49" s="243"/>
      <c r="AP49" s="243"/>
      <c r="AQ49" s="65" t="s">
        <v>60</v>
      </c>
      <c r="AR49" s="33"/>
      <c r="AS49" s="66" t="s">
        <v>61</v>
      </c>
      <c r="AT49" s="67" t="s">
        <v>62</v>
      </c>
      <c r="AU49" s="67" t="s">
        <v>63</v>
      </c>
      <c r="AV49" s="67" t="s">
        <v>64</v>
      </c>
      <c r="AW49" s="67" t="s">
        <v>65</v>
      </c>
      <c r="AX49" s="67" t="s">
        <v>66</v>
      </c>
      <c r="AY49" s="67" t="s">
        <v>67</v>
      </c>
      <c r="AZ49" s="67" t="s">
        <v>68</v>
      </c>
      <c r="BA49" s="67" t="s">
        <v>69</v>
      </c>
      <c r="BB49" s="67" t="s">
        <v>70</v>
      </c>
      <c r="BC49" s="67" t="s">
        <v>71</v>
      </c>
      <c r="BD49" s="68" t="s">
        <v>72</v>
      </c>
    </row>
    <row r="50" spans="2:56" s="1" customFormat="1" ht="10.5" customHeight="1">
      <c r="B50" s="33"/>
      <c r="AR50" s="33"/>
      <c r="AS50" s="69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70" t="s">
        <v>73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253">
        <f>ROUND(AG52+SUM(AG53:AG55)+AG59,2)</f>
        <v>0</v>
      </c>
      <c r="AH51" s="253"/>
      <c r="AI51" s="253"/>
      <c r="AJ51" s="253"/>
      <c r="AK51" s="253"/>
      <c r="AL51" s="253"/>
      <c r="AM51" s="253"/>
      <c r="AN51" s="254">
        <f aca="true" t="shared" si="0" ref="AN51:AN59">SUM(AG51,AT51)</f>
        <v>0</v>
      </c>
      <c r="AO51" s="254"/>
      <c r="AP51" s="254"/>
      <c r="AQ51" s="72" t="s">
        <v>22</v>
      </c>
      <c r="AR51" s="56"/>
      <c r="AS51" s="73">
        <f>ROUND(AS52+SUM(AS53:AS55)+AS59,2)</f>
        <v>0</v>
      </c>
      <c r="AT51" s="74">
        <f aca="true" t="shared" si="1" ref="AT51:AT59">ROUND(SUM(AV51:AW51),2)</f>
        <v>0</v>
      </c>
      <c r="AU51" s="75">
        <f>ROUND(AU52+SUM(AU53:AU55)+AU59,5)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ROUND(AZ52+SUM(AZ53:AZ55)+AZ59,2)</f>
        <v>0</v>
      </c>
      <c r="BA51" s="74">
        <f>ROUND(BA52+SUM(BA53:BA55)+BA59,2)</f>
        <v>0</v>
      </c>
      <c r="BB51" s="74">
        <f>ROUND(BB52+SUM(BB53:BB55)+BB59,2)</f>
        <v>0</v>
      </c>
      <c r="BC51" s="74">
        <f>ROUND(BC52+SUM(BC53:BC55)+BC59,2)</f>
        <v>0</v>
      </c>
      <c r="BD51" s="76">
        <f>ROUND(BD52+SUM(BD53:BD55)+BD59,2)</f>
        <v>0</v>
      </c>
      <c r="BS51" s="57" t="s">
        <v>74</v>
      </c>
      <c r="BT51" s="57" t="s">
        <v>75</v>
      </c>
      <c r="BU51" s="77" t="s">
        <v>76</v>
      </c>
      <c r="BV51" s="57" t="s">
        <v>77</v>
      </c>
      <c r="BW51" s="57" t="s">
        <v>5</v>
      </c>
      <c r="BX51" s="57" t="s">
        <v>78</v>
      </c>
      <c r="CL51" s="57" t="s">
        <v>20</v>
      </c>
    </row>
    <row r="52" spans="1:91" s="5" customFormat="1" ht="27" customHeight="1">
      <c r="A52" s="260" t="s">
        <v>408</v>
      </c>
      <c r="B52" s="78"/>
      <c r="C52" s="79"/>
      <c r="D52" s="248" t="s">
        <v>79</v>
      </c>
      <c r="E52" s="247"/>
      <c r="F52" s="247"/>
      <c r="G52" s="247"/>
      <c r="H52" s="247"/>
      <c r="I52" s="80"/>
      <c r="J52" s="248" t="s">
        <v>80</v>
      </c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6">
        <f>'SO-01 - LBK 9-0'!J27</f>
        <v>0</v>
      </c>
      <c r="AH52" s="247"/>
      <c r="AI52" s="247"/>
      <c r="AJ52" s="247"/>
      <c r="AK52" s="247"/>
      <c r="AL52" s="247"/>
      <c r="AM52" s="247"/>
      <c r="AN52" s="246">
        <f t="shared" si="0"/>
        <v>0</v>
      </c>
      <c r="AO52" s="247"/>
      <c r="AP52" s="247"/>
      <c r="AQ52" s="81" t="s">
        <v>81</v>
      </c>
      <c r="AR52" s="78"/>
      <c r="AS52" s="82">
        <v>0</v>
      </c>
      <c r="AT52" s="83">
        <f t="shared" si="1"/>
        <v>0</v>
      </c>
      <c r="AU52" s="84">
        <f>'SO-01 - LBK 9-0'!P80</f>
        <v>0</v>
      </c>
      <c r="AV52" s="83">
        <f>'SO-01 - LBK 9-0'!J30</f>
        <v>0</v>
      </c>
      <c r="AW52" s="83">
        <f>'SO-01 - LBK 9-0'!J31</f>
        <v>0</v>
      </c>
      <c r="AX52" s="83">
        <f>'SO-01 - LBK 9-0'!J32</f>
        <v>0</v>
      </c>
      <c r="AY52" s="83">
        <f>'SO-01 - LBK 9-0'!J33</f>
        <v>0</v>
      </c>
      <c r="AZ52" s="83">
        <f>'SO-01 - LBK 9-0'!F30</f>
        <v>0</v>
      </c>
      <c r="BA52" s="83">
        <f>'SO-01 - LBK 9-0'!F31</f>
        <v>0</v>
      </c>
      <c r="BB52" s="83">
        <f>'SO-01 - LBK 9-0'!F32</f>
        <v>0</v>
      </c>
      <c r="BC52" s="83">
        <f>'SO-01 - LBK 9-0'!F33</f>
        <v>0</v>
      </c>
      <c r="BD52" s="85">
        <f>'SO-01 - LBK 9-0'!F34</f>
        <v>0</v>
      </c>
      <c r="BT52" s="86" t="s">
        <v>23</v>
      </c>
      <c r="BV52" s="86" t="s">
        <v>77</v>
      </c>
      <c r="BW52" s="86" t="s">
        <v>82</v>
      </c>
      <c r="BX52" s="86" t="s">
        <v>5</v>
      </c>
      <c r="CL52" s="86" t="s">
        <v>20</v>
      </c>
      <c r="CM52" s="86" t="s">
        <v>83</v>
      </c>
    </row>
    <row r="53" spans="1:91" s="5" customFormat="1" ht="27" customHeight="1">
      <c r="A53" s="260" t="s">
        <v>408</v>
      </c>
      <c r="B53" s="78"/>
      <c r="C53" s="79"/>
      <c r="D53" s="248" t="s">
        <v>84</v>
      </c>
      <c r="E53" s="247"/>
      <c r="F53" s="247"/>
      <c r="G53" s="247"/>
      <c r="H53" s="247"/>
      <c r="I53" s="80"/>
      <c r="J53" s="248" t="s">
        <v>85</v>
      </c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6">
        <f>'SO-02 - LBK 5-9a'!J27</f>
        <v>0</v>
      </c>
      <c r="AH53" s="247"/>
      <c r="AI53" s="247"/>
      <c r="AJ53" s="247"/>
      <c r="AK53" s="247"/>
      <c r="AL53" s="247"/>
      <c r="AM53" s="247"/>
      <c r="AN53" s="246">
        <f t="shared" si="0"/>
        <v>0</v>
      </c>
      <c r="AO53" s="247"/>
      <c r="AP53" s="247"/>
      <c r="AQ53" s="81" t="s">
        <v>81</v>
      </c>
      <c r="AR53" s="78"/>
      <c r="AS53" s="82">
        <v>0</v>
      </c>
      <c r="AT53" s="83">
        <f t="shared" si="1"/>
        <v>0</v>
      </c>
      <c r="AU53" s="84">
        <f>'SO-02 - LBK 5-9a'!P80</f>
        <v>0</v>
      </c>
      <c r="AV53" s="83">
        <f>'SO-02 - LBK 5-9a'!J30</f>
        <v>0</v>
      </c>
      <c r="AW53" s="83">
        <f>'SO-02 - LBK 5-9a'!J31</f>
        <v>0</v>
      </c>
      <c r="AX53" s="83">
        <f>'SO-02 - LBK 5-9a'!J32</f>
        <v>0</v>
      </c>
      <c r="AY53" s="83">
        <f>'SO-02 - LBK 5-9a'!J33</f>
        <v>0</v>
      </c>
      <c r="AZ53" s="83">
        <f>'SO-02 - LBK 5-9a'!F30</f>
        <v>0</v>
      </c>
      <c r="BA53" s="83">
        <f>'SO-02 - LBK 5-9a'!F31</f>
        <v>0</v>
      </c>
      <c r="BB53" s="83">
        <f>'SO-02 - LBK 5-9a'!F32</f>
        <v>0</v>
      </c>
      <c r="BC53" s="83">
        <f>'SO-02 - LBK 5-9a'!F33</f>
        <v>0</v>
      </c>
      <c r="BD53" s="85">
        <f>'SO-02 - LBK 5-9a'!F34</f>
        <v>0</v>
      </c>
      <c r="BT53" s="86" t="s">
        <v>23</v>
      </c>
      <c r="BV53" s="86" t="s">
        <v>77</v>
      </c>
      <c r="BW53" s="86" t="s">
        <v>86</v>
      </c>
      <c r="BX53" s="86" t="s">
        <v>5</v>
      </c>
      <c r="CL53" s="86" t="s">
        <v>20</v>
      </c>
      <c r="CM53" s="86" t="s">
        <v>83</v>
      </c>
    </row>
    <row r="54" spans="1:91" s="5" customFormat="1" ht="27" customHeight="1">
      <c r="A54" s="260" t="s">
        <v>408</v>
      </c>
      <c r="B54" s="78"/>
      <c r="C54" s="79"/>
      <c r="D54" s="248" t="s">
        <v>87</v>
      </c>
      <c r="E54" s="247"/>
      <c r="F54" s="247"/>
      <c r="G54" s="247"/>
      <c r="H54" s="247"/>
      <c r="I54" s="80"/>
      <c r="J54" s="248" t="s">
        <v>88</v>
      </c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6">
        <f>'SO-03 - LBK 5-9b'!J27</f>
        <v>0</v>
      </c>
      <c r="AH54" s="247"/>
      <c r="AI54" s="247"/>
      <c r="AJ54" s="247"/>
      <c r="AK54" s="247"/>
      <c r="AL54" s="247"/>
      <c r="AM54" s="247"/>
      <c r="AN54" s="246">
        <f t="shared" si="0"/>
        <v>0</v>
      </c>
      <c r="AO54" s="247"/>
      <c r="AP54" s="247"/>
      <c r="AQ54" s="81" t="s">
        <v>81</v>
      </c>
      <c r="AR54" s="78"/>
      <c r="AS54" s="82">
        <v>0</v>
      </c>
      <c r="AT54" s="83">
        <f t="shared" si="1"/>
        <v>0</v>
      </c>
      <c r="AU54" s="84">
        <f>'SO-03 - LBK 5-9b'!P80</f>
        <v>0</v>
      </c>
      <c r="AV54" s="83">
        <f>'SO-03 - LBK 5-9b'!J30</f>
        <v>0</v>
      </c>
      <c r="AW54" s="83">
        <f>'SO-03 - LBK 5-9b'!J31</f>
        <v>0</v>
      </c>
      <c r="AX54" s="83">
        <f>'SO-03 - LBK 5-9b'!J32</f>
        <v>0</v>
      </c>
      <c r="AY54" s="83">
        <f>'SO-03 - LBK 5-9b'!J33</f>
        <v>0</v>
      </c>
      <c r="AZ54" s="83">
        <f>'SO-03 - LBK 5-9b'!F30</f>
        <v>0</v>
      </c>
      <c r="BA54" s="83">
        <f>'SO-03 - LBK 5-9b'!F31</f>
        <v>0</v>
      </c>
      <c r="BB54" s="83">
        <f>'SO-03 - LBK 5-9b'!F32</f>
        <v>0</v>
      </c>
      <c r="BC54" s="83">
        <f>'SO-03 - LBK 5-9b'!F33</f>
        <v>0</v>
      </c>
      <c r="BD54" s="85">
        <f>'SO-03 - LBK 5-9b'!F34</f>
        <v>0</v>
      </c>
      <c r="BT54" s="86" t="s">
        <v>23</v>
      </c>
      <c r="BV54" s="86" t="s">
        <v>77</v>
      </c>
      <c r="BW54" s="86" t="s">
        <v>89</v>
      </c>
      <c r="BX54" s="86" t="s">
        <v>5</v>
      </c>
      <c r="CL54" s="86" t="s">
        <v>20</v>
      </c>
      <c r="CM54" s="86" t="s">
        <v>83</v>
      </c>
    </row>
    <row r="55" spans="2:91" s="5" customFormat="1" ht="27" customHeight="1">
      <c r="B55" s="78"/>
      <c r="C55" s="79"/>
      <c r="D55" s="248" t="s">
        <v>90</v>
      </c>
      <c r="E55" s="247"/>
      <c r="F55" s="247"/>
      <c r="G55" s="247"/>
      <c r="H55" s="247"/>
      <c r="I55" s="80"/>
      <c r="J55" s="248" t="s">
        <v>91</v>
      </c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9">
        <f>ROUND(SUM(AG56:AG58),2)</f>
        <v>0</v>
      </c>
      <c r="AH55" s="247"/>
      <c r="AI55" s="247"/>
      <c r="AJ55" s="247"/>
      <c r="AK55" s="247"/>
      <c r="AL55" s="247"/>
      <c r="AM55" s="247"/>
      <c r="AN55" s="246">
        <f t="shared" si="0"/>
        <v>0</v>
      </c>
      <c r="AO55" s="247"/>
      <c r="AP55" s="247"/>
      <c r="AQ55" s="81" t="s">
        <v>81</v>
      </c>
      <c r="AR55" s="78"/>
      <c r="AS55" s="82">
        <f>ROUND(SUM(AS56:AS58),2)</f>
        <v>0</v>
      </c>
      <c r="AT55" s="83">
        <f t="shared" si="1"/>
        <v>0</v>
      </c>
      <c r="AU55" s="84">
        <f>ROUND(SUM(AU56:AU58),5)</f>
        <v>0</v>
      </c>
      <c r="AV55" s="83">
        <f>ROUND(AZ55*L26,2)</f>
        <v>0</v>
      </c>
      <c r="AW55" s="83">
        <f>ROUND(BA55*L27,2)</f>
        <v>0</v>
      </c>
      <c r="AX55" s="83">
        <f>ROUND(BB55*L26,2)</f>
        <v>0</v>
      </c>
      <c r="AY55" s="83">
        <f>ROUND(BC55*L27,2)</f>
        <v>0</v>
      </c>
      <c r="AZ55" s="83">
        <f>ROUND(SUM(AZ56:AZ58),2)</f>
        <v>0</v>
      </c>
      <c r="BA55" s="83">
        <f>ROUND(SUM(BA56:BA58),2)</f>
        <v>0</v>
      </c>
      <c r="BB55" s="83">
        <f>ROUND(SUM(BB56:BB58),2)</f>
        <v>0</v>
      </c>
      <c r="BC55" s="83">
        <f>ROUND(SUM(BC56:BC58),2)</f>
        <v>0</v>
      </c>
      <c r="BD55" s="85">
        <f>ROUND(SUM(BD56:BD58),2)</f>
        <v>0</v>
      </c>
      <c r="BS55" s="86" t="s">
        <v>74</v>
      </c>
      <c r="BT55" s="86" t="s">
        <v>23</v>
      </c>
      <c r="BU55" s="86" t="s">
        <v>76</v>
      </c>
      <c r="BV55" s="86" t="s">
        <v>77</v>
      </c>
      <c r="BW55" s="86" t="s">
        <v>92</v>
      </c>
      <c r="BX55" s="86" t="s">
        <v>5</v>
      </c>
      <c r="CL55" s="86" t="s">
        <v>20</v>
      </c>
      <c r="CM55" s="86" t="s">
        <v>83</v>
      </c>
    </row>
    <row r="56" spans="1:90" s="6" customFormat="1" ht="21.75" customHeight="1">
      <c r="A56" s="260" t="s">
        <v>408</v>
      </c>
      <c r="B56" s="87"/>
      <c r="C56" s="9"/>
      <c r="D56" s="9"/>
      <c r="E56" s="252" t="s">
        <v>93</v>
      </c>
      <c r="F56" s="251"/>
      <c r="G56" s="251"/>
      <c r="H56" s="251"/>
      <c r="I56" s="251"/>
      <c r="J56" s="9"/>
      <c r="K56" s="252" t="s">
        <v>94</v>
      </c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0">
        <f>'SO-05.1. - Následná péče ...'!J29</f>
        <v>0</v>
      </c>
      <c r="AH56" s="251"/>
      <c r="AI56" s="251"/>
      <c r="AJ56" s="251"/>
      <c r="AK56" s="251"/>
      <c r="AL56" s="251"/>
      <c r="AM56" s="251"/>
      <c r="AN56" s="250">
        <f t="shared" si="0"/>
        <v>0</v>
      </c>
      <c r="AO56" s="251"/>
      <c r="AP56" s="251"/>
      <c r="AQ56" s="88" t="s">
        <v>95</v>
      </c>
      <c r="AR56" s="87"/>
      <c r="AS56" s="89">
        <v>0</v>
      </c>
      <c r="AT56" s="90">
        <f t="shared" si="1"/>
        <v>0</v>
      </c>
      <c r="AU56" s="91">
        <f>'SO-05.1. - Následná péče ...'!P85</f>
        <v>0</v>
      </c>
      <c r="AV56" s="90">
        <f>'SO-05.1. - Následná péče ...'!J32</f>
        <v>0</v>
      </c>
      <c r="AW56" s="90">
        <f>'SO-05.1. - Následná péče ...'!J33</f>
        <v>0</v>
      </c>
      <c r="AX56" s="90">
        <f>'SO-05.1. - Následná péče ...'!J34</f>
        <v>0</v>
      </c>
      <c r="AY56" s="90">
        <f>'SO-05.1. - Následná péče ...'!J35</f>
        <v>0</v>
      </c>
      <c r="AZ56" s="90">
        <f>'SO-05.1. - Následná péče ...'!F32</f>
        <v>0</v>
      </c>
      <c r="BA56" s="90">
        <f>'SO-05.1. - Následná péče ...'!F33</f>
        <v>0</v>
      </c>
      <c r="BB56" s="90">
        <f>'SO-05.1. - Následná péče ...'!F34</f>
        <v>0</v>
      </c>
      <c r="BC56" s="90">
        <f>'SO-05.1. - Následná péče ...'!F35</f>
        <v>0</v>
      </c>
      <c r="BD56" s="92">
        <f>'SO-05.1. - Následná péče ...'!F36</f>
        <v>0</v>
      </c>
      <c r="BT56" s="93" t="s">
        <v>83</v>
      </c>
      <c r="BV56" s="93" t="s">
        <v>77</v>
      </c>
      <c r="BW56" s="93" t="s">
        <v>96</v>
      </c>
      <c r="BX56" s="93" t="s">
        <v>92</v>
      </c>
      <c r="CL56" s="93" t="s">
        <v>20</v>
      </c>
    </row>
    <row r="57" spans="1:90" s="6" customFormat="1" ht="21.75" customHeight="1">
      <c r="A57" s="260" t="s">
        <v>408</v>
      </c>
      <c r="B57" s="87"/>
      <c r="C57" s="9"/>
      <c r="D57" s="9"/>
      <c r="E57" s="252" t="s">
        <v>97</v>
      </c>
      <c r="F57" s="251"/>
      <c r="G57" s="251"/>
      <c r="H57" s="251"/>
      <c r="I57" s="251"/>
      <c r="J57" s="9"/>
      <c r="K57" s="252" t="s">
        <v>98</v>
      </c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0">
        <f>'SO-05.2. - Následná péče ...'!J29</f>
        <v>0</v>
      </c>
      <c r="AH57" s="251"/>
      <c r="AI57" s="251"/>
      <c r="AJ57" s="251"/>
      <c r="AK57" s="251"/>
      <c r="AL57" s="251"/>
      <c r="AM57" s="251"/>
      <c r="AN57" s="250">
        <f t="shared" si="0"/>
        <v>0</v>
      </c>
      <c r="AO57" s="251"/>
      <c r="AP57" s="251"/>
      <c r="AQ57" s="88" t="s">
        <v>95</v>
      </c>
      <c r="AR57" s="87"/>
      <c r="AS57" s="89">
        <v>0</v>
      </c>
      <c r="AT57" s="90">
        <f t="shared" si="1"/>
        <v>0</v>
      </c>
      <c r="AU57" s="91">
        <f>'SO-05.2. - Následná péče ...'!P85</f>
        <v>0</v>
      </c>
      <c r="AV57" s="90">
        <f>'SO-05.2. - Následná péče ...'!J32</f>
        <v>0</v>
      </c>
      <c r="AW57" s="90">
        <f>'SO-05.2. - Následná péče ...'!J33</f>
        <v>0</v>
      </c>
      <c r="AX57" s="90">
        <f>'SO-05.2. - Následná péče ...'!J34</f>
        <v>0</v>
      </c>
      <c r="AY57" s="90">
        <f>'SO-05.2. - Následná péče ...'!J35</f>
        <v>0</v>
      </c>
      <c r="AZ57" s="90">
        <f>'SO-05.2. - Následná péče ...'!F32</f>
        <v>0</v>
      </c>
      <c r="BA57" s="90">
        <f>'SO-05.2. - Následná péče ...'!F33</f>
        <v>0</v>
      </c>
      <c r="BB57" s="90">
        <f>'SO-05.2. - Následná péče ...'!F34</f>
        <v>0</v>
      </c>
      <c r="BC57" s="90">
        <f>'SO-05.2. - Následná péče ...'!F35</f>
        <v>0</v>
      </c>
      <c r="BD57" s="92">
        <f>'SO-05.2. - Následná péče ...'!F36</f>
        <v>0</v>
      </c>
      <c r="BT57" s="93" t="s">
        <v>83</v>
      </c>
      <c r="BV57" s="93" t="s">
        <v>77</v>
      </c>
      <c r="BW57" s="93" t="s">
        <v>99</v>
      </c>
      <c r="BX57" s="93" t="s">
        <v>92</v>
      </c>
      <c r="CL57" s="93" t="s">
        <v>20</v>
      </c>
    </row>
    <row r="58" spans="1:90" s="6" customFormat="1" ht="21.75" customHeight="1">
      <c r="A58" s="260" t="s">
        <v>408</v>
      </c>
      <c r="B58" s="87"/>
      <c r="C58" s="9"/>
      <c r="D58" s="9"/>
      <c r="E58" s="252" t="s">
        <v>100</v>
      </c>
      <c r="F58" s="251"/>
      <c r="G58" s="251"/>
      <c r="H58" s="251"/>
      <c r="I58" s="251"/>
      <c r="J58" s="9"/>
      <c r="K58" s="252" t="s">
        <v>101</v>
      </c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0">
        <f>'SO-05.3. - Následná péče ...'!J29</f>
        <v>0</v>
      </c>
      <c r="AH58" s="251"/>
      <c r="AI58" s="251"/>
      <c r="AJ58" s="251"/>
      <c r="AK58" s="251"/>
      <c r="AL58" s="251"/>
      <c r="AM58" s="251"/>
      <c r="AN58" s="250">
        <f t="shared" si="0"/>
        <v>0</v>
      </c>
      <c r="AO58" s="251"/>
      <c r="AP58" s="251"/>
      <c r="AQ58" s="88" t="s">
        <v>95</v>
      </c>
      <c r="AR58" s="87"/>
      <c r="AS58" s="89">
        <v>0</v>
      </c>
      <c r="AT58" s="90">
        <f t="shared" si="1"/>
        <v>0</v>
      </c>
      <c r="AU58" s="91">
        <f>'SO-05.3. - Následná péče ...'!P85</f>
        <v>0</v>
      </c>
      <c r="AV58" s="90">
        <f>'SO-05.3. - Následná péče ...'!J32</f>
        <v>0</v>
      </c>
      <c r="AW58" s="90">
        <f>'SO-05.3. - Následná péče ...'!J33</f>
        <v>0</v>
      </c>
      <c r="AX58" s="90">
        <f>'SO-05.3. - Následná péče ...'!J34</f>
        <v>0</v>
      </c>
      <c r="AY58" s="90">
        <f>'SO-05.3. - Následná péče ...'!J35</f>
        <v>0</v>
      </c>
      <c r="AZ58" s="90">
        <f>'SO-05.3. - Následná péče ...'!F32</f>
        <v>0</v>
      </c>
      <c r="BA58" s="90">
        <f>'SO-05.3. - Následná péče ...'!F33</f>
        <v>0</v>
      </c>
      <c r="BB58" s="90">
        <f>'SO-05.3. - Následná péče ...'!F34</f>
        <v>0</v>
      </c>
      <c r="BC58" s="90">
        <f>'SO-05.3. - Následná péče ...'!F35</f>
        <v>0</v>
      </c>
      <c r="BD58" s="92">
        <f>'SO-05.3. - Následná péče ...'!F36</f>
        <v>0</v>
      </c>
      <c r="BT58" s="93" t="s">
        <v>83</v>
      </c>
      <c r="BV58" s="93" t="s">
        <v>77</v>
      </c>
      <c r="BW58" s="93" t="s">
        <v>102</v>
      </c>
      <c r="BX58" s="93" t="s">
        <v>92</v>
      </c>
      <c r="CL58" s="93" t="s">
        <v>20</v>
      </c>
    </row>
    <row r="59" spans="1:91" s="5" customFormat="1" ht="27" customHeight="1">
      <c r="A59" s="260" t="s">
        <v>408</v>
      </c>
      <c r="B59" s="78"/>
      <c r="C59" s="79"/>
      <c r="D59" s="248" t="s">
        <v>103</v>
      </c>
      <c r="E59" s="247"/>
      <c r="F59" s="247"/>
      <c r="G59" s="247"/>
      <c r="H59" s="247"/>
      <c r="I59" s="80"/>
      <c r="J59" s="248" t="s">
        <v>104</v>
      </c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6">
        <f>'VON - Vedlejší a ostatní ...'!J27</f>
        <v>0</v>
      </c>
      <c r="AH59" s="247"/>
      <c r="AI59" s="247"/>
      <c r="AJ59" s="247"/>
      <c r="AK59" s="247"/>
      <c r="AL59" s="247"/>
      <c r="AM59" s="247"/>
      <c r="AN59" s="246">
        <f t="shared" si="0"/>
        <v>0</v>
      </c>
      <c r="AO59" s="247"/>
      <c r="AP59" s="247"/>
      <c r="AQ59" s="81" t="s">
        <v>103</v>
      </c>
      <c r="AR59" s="78"/>
      <c r="AS59" s="94">
        <v>0</v>
      </c>
      <c r="AT59" s="95">
        <f t="shared" si="1"/>
        <v>0</v>
      </c>
      <c r="AU59" s="96">
        <f>'VON - Vedlejší a ostatní ...'!P79</f>
        <v>0</v>
      </c>
      <c r="AV59" s="95">
        <f>'VON - Vedlejší a ostatní ...'!J30</f>
        <v>0</v>
      </c>
      <c r="AW59" s="95">
        <f>'VON - Vedlejší a ostatní ...'!J31</f>
        <v>0</v>
      </c>
      <c r="AX59" s="95">
        <f>'VON - Vedlejší a ostatní ...'!J32</f>
        <v>0</v>
      </c>
      <c r="AY59" s="95">
        <f>'VON - Vedlejší a ostatní ...'!J33</f>
        <v>0</v>
      </c>
      <c r="AZ59" s="95">
        <f>'VON - Vedlejší a ostatní ...'!F30</f>
        <v>0</v>
      </c>
      <c r="BA59" s="95">
        <f>'VON - Vedlejší a ostatní ...'!F31</f>
        <v>0</v>
      </c>
      <c r="BB59" s="95">
        <f>'VON - Vedlejší a ostatní ...'!F32</f>
        <v>0</v>
      </c>
      <c r="BC59" s="95">
        <f>'VON - Vedlejší a ostatní ...'!F33</f>
        <v>0</v>
      </c>
      <c r="BD59" s="97">
        <f>'VON - Vedlejší a ostatní ...'!F34</f>
        <v>0</v>
      </c>
      <c r="BT59" s="86" t="s">
        <v>23</v>
      </c>
      <c r="BV59" s="86" t="s">
        <v>77</v>
      </c>
      <c r="BW59" s="86" t="s">
        <v>105</v>
      </c>
      <c r="BX59" s="86" t="s">
        <v>5</v>
      </c>
      <c r="CL59" s="86" t="s">
        <v>22</v>
      </c>
      <c r="CM59" s="86" t="s">
        <v>83</v>
      </c>
    </row>
    <row r="60" spans="2:44" s="1" customFormat="1" ht="30" customHeight="1">
      <c r="B60" s="33"/>
      <c r="AR60" s="33"/>
    </row>
    <row r="61" spans="2:44" s="1" customFormat="1" ht="6.75" customHeight="1"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33"/>
    </row>
  </sheetData>
  <sheetProtection password="CC35" sheet="1" objects="1" scenarios="1" formatColumns="0" formatRows="0" sort="0" autoFilter="0"/>
  <mergeCells count="69">
    <mergeCell ref="AR2:BE2"/>
    <mergeCell ref="AN59:AP59"/>
    <mergeCell ref="AG59:AM59"/>
    <mergeCell ref="D59:H59"/>
    <mergeCell ref="J59:AF59"/>
    <mergeCell ref="AG51:AM51"/>
    <mergeCell ref="AN51:AP51"/>
    <mergeCell ref="AN57:AP57"/>
    <mergeCell ref="AG57:AM57"/>
    <mergeCell ref="E57:I57"/>
    <mergeCell ref="K57:AF57"/>
    <mergeCell ref="AN58:AP58"/>
    <mergeCell ref="AG58:AM58"/>
    <mergeCell ref="E58:I58"/>
    <mergeCell ref="K58:AF58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-01 - LBK 9-0'!C2" tooltip="SO-01 - LBK 9-0" display="/"/>
    <hyperlink ref="A53" location="'SO-02 - LBK 5-9a'!C2" tooltip="SO-02 - LBK 5-9a" display="/"/>
    <hyperlink ref="A54" location="'SO-03 - LBK 5-9b'!C2" tooltip="SO-03 - LBK 5-9b" display="/"/>
    <hyperlink ref="A56" location="'SO-05.1. - Následná péče ...'!C2" tooltip="SO-05.1. - Následná péče ..." display="/"/>
    <hyperlink ref="A57" location="'SO-05.2. - Následná péče ...'!C2" tooltip="SO-05.2. - Následná péče ..." display="/"/>
    <hyperlink ref="A58" location="'SO-05.3. - Následná péče ...'!C2" tooltip="SO-05.3. - Následná péče ..." display="/"/>
    <hyperlink ref="A59" location="'VON - Vedlejší a ostatní ...'!C2" tooltip="VON - Vedlejší a ostatní 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8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409</v>
      </c>
      <c r="G1" s="268" t="s">
        <v>410</v>
      </c>
      <c r="H1" s="268"/>
      <c r="I1" s="269"/>
      <c r="J1" s="263" t="s">
        <v>411</v>
      </c>
      <c r="K1" s="261" t="s">
        <v>106</v>
      </c>
      <c r="L1" s="263" t="s">
        <v>412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82</v>
      </c>
    </row>
    <row r="3" spans="2:46" ht="6.75" customHeight="1">
      <c r="B3" s="17"/>
      <c r="C3" s="18"/>
      <c r="D3" s="18"/>
      <c r="E3" s="18"/>
      <c r="F3" s="18"/>
      <c r="G3" s="18"/>
      <c r="H3" s="18"/>
      <c r="I3" s="99"/>
      <c r="J3" s="18"/>
      <c r="K3" s="19"/>
      <c r="AT3" s="16" t="s">
        <v>83</v>
      </c>
    </row>
    <row r="4" spans="2:46" ht="36.75" customHeight="1">
      <c r="B4" s="20"/>
      <c r="C4" s="21"/>
      <c r="D4" s="22" t="s">
        <v>107</v>
      </c>
      <c r="E4" s="21"/>
      <c r="F4" s="21"/>
      <c r="G4" s="21"/>
      <c r="H4" s="21"/>
      <c r="I4" s="100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100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100"/>
      <c r="J6" s="21"/>
      <c r="K6" s="23"/>
    </row>
    <row r="7" spans="2:11" ht="20.25" customHeight="1">
      <c r="B7" s="20"/>
      <c r="C7" s="21"/>
      <c r="D7" s="21"/>
      <c r="E7" s="255" t="str">
        <f>'Rekapitulace stavby'!K6</f>
        <v>Aktualizace PD pro realizaci LBK 9-0 a LBK 5-9 v k.ú. Běchary</v>
      </c>
      <c r="F7" s="220"/>
      <c r="G7" s="220"/>
      <c r="H7" s="220"/>
      <c r="I7" s="100"/>
      <c r="J7" s="21"/>
      <c r="K7" s="23"/>
    </row>
    <row r="8" spans="2:11" s="1" customFormat="1" ht="12.75">
      <c r="B8" s="33"/>
      <c r="C8" s="34"/>
      <c r="D8" s="29" t="s">
        <v>108</v>
      </c>
      <c r="E8" s="34"/>
      <c r="F8" s="34"/>
      <c r="G8" s="34"/>
      <c r="H8" s="34"/>
      <c r="I8" s="101"/>
      <c r="J8" s="34"/>
      <c r="K8" s="37"/>
    </row>
    <row r="9" spans="2:11" s="1" customFormat="1" ht="36.75" customHeight="1">
      <c r="B9" s="33"/>
      <c r="C9" s="34"/>
      <c r="D9" s="34"/>
      <c r="E9" s="256" t="s">
        <v>109</v>
      </c>
      <c r="F9" s="227"/>
      <c r="G9" s="227"/>
      <c r="H9" s="227"/>
      <c r="I9" s="101"/>
      <c r="J9" s="34"/>
      <c r="K9" s="37"/>
    </row>
    <row r="10" spans="2:11" s="1" customFormat="1" ht="12">
      <c r="B10" s="33"/>
      <c r="C10" s="34"/>
      <c r="D10" s="34"/>
      <c r="E10" s="34"/>
      <c r="F10" s="34"/>
      <c r="G10" s="34"/>
      <c r="H10" s="34"/>
      <c r="I10" s="101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102" t="s">
        <v>21</v>
      </c>
      <c r="J11" s="27" t="s">
        <v>22</v>
      </c>
      <c r="K11" s="37"/>
    </row>
    <row r="12" spans="2:11" s="1" customFormat="1" ht="14.25" customHeight="1">
      <c r="B12" s="33"/>
      <c r="C12" s="34"/>
      <c r="D12" s="29" t="s">
        <v>24</v>
      </c>
      <c r="E12" s="34"/>
      <c r="F12" s="27" t="s">
        <v>25</v>
      </c>
      <c r="G12" s="34"/>
      <c r="H12" s="34"/>
      <c r="I12" s="102" t="s">
        <v>26</v>
      </c>
      <c r="J12" s="103" t="str">
        <f>'Rekapitulace stavby'!AN8</f>
        <v>1.2.2016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101"/>
      <c r="J13" s="34"/>
      <c r="K13" s="37"/>
    </row>
    <row r="14" spans="2:11" s="1" customFormat="1" ht="14.25" customHeight="1">
      <c r="B14" s="33"/>
      <c r="C14" s="34"/>
      <c r="D14" s="29" t="s">
        <v>30</v>
      </c>
      <c r="E14" s="34"/>
      <c r="F14" s="34"/>
      <c r="G14" s="34"/>
      <c r="H14" s="34"/>
      <c r="I14" s="102" t="s">
        <v>31</v>
      </c>
      <c r="J14" s="27" t="s">
        <v>22</v>
      </c>
      <c r="K14" s="37"/>
    </row>
    <row r="15" spans="2:11" s="1" customFormat="1" ht="18" customHeight="1">
      <c r="B15" s="33"/>
      <c r="C15" s="34"/>
      <c r="D15" s="34"/>
      <c r="E15" s="27" t="s">
        <v>32</v>
      </c>
      <c r="F15" s="34"/>
      <c r="G15" s="34"/>
      <c r="H15" s="34"/>
      <c r="I15" s="102" t="s">
        <v>33</v>
      </c>
      <c r="J15" s="27" t="s">
        <v>22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101"/>
      <c r="J16" s="34"/>
      <c r="K16" s="37"/>
    </row>
    <row r="17" spans="2:11" s="1" customFormat="1" ht="14.25" customHeight="1">
      <c r="B17" s="33"/>
      <c r="C17" s="34"/>
      <c r="D17" s="29" t="s">
        <v>34</v>
      </c>
      <c r="E17" s="34"/>
      <c r="F17" s="34"/>
      <c r="G17" s="34"/>
      <c r="H17" s="34"/>
      <c r="I17" s="102" t="s">
        <v>31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102" t="s">
        <v>33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101"/>
      <c r="J19" s="34"/>
      <c r="K19" s="37"/>
    </row>
    <row r="20" spans="2:11" s="1" customFormat="1" ht="14.25" customHeight="1">
      <c r="B20" s="33"/>
      <c r="C20" s="34"/>
      <c r="D20" s="29" t="s">
        <v>36</v>
      </c>
      <c r="E20" s="34"/>
      <c r="F20" s="34"/>
      <c r="G20" s="34"/>
      <c r="H20" s="34"/>
      <c r="I20" s="102" t="s">
        <v>31</v>
      </c>
      <c r="J20" s="27" t="s">
        <v>22</v>
      </c>
      <c r="K20" s="37"/>
    </row>
    <row r="21" spans="2:11" s="1" customFormat="1" ht="18" customHeight="1">
      <c r="B21" s="33"/>
      <c r="C21" s="34"/>
      <c r="D21" s="34"/>
      <c r="E21" s="27" t="s">
        <v>37</v>
      </c>
      <c r="F21" s="34"/>
      <c r="G21" s="34"/>
      <c r="H21" s="34"/>
      <c r="I21" s="102" t="s">
        <v>33</v>
      </c>
      <c r="J21" s="27" t="s">
        <v>22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101"/>
      <c r="J22" s="34"/>
      <c r="K22" s="37"/>
    </row>
    <row r="23" spans="2:11" s="1" customFormat="1" ht="14.25" customHeight="1">
      <c r="B23" s="33"/>
      <c r="C23" s="34"/>
      <c r="D23" s="29" t="s">
        <v>39</v>
      </c>
      <c r="E23" s="34"/>
      <c r="F23" s="34"/>
      <c r="G23" s="34"/>
      <c r="H23" s="34"/>
      <c r="I23" s="101"/>
      <c r="J23" s="34"/>
      <c r="K23" s="37"/>
    </row>
    <row r="24" spans="2:11" s="7" customFormat="1" ht="20.25" customHeight="1">
      <c r="B24" s="104"/>
      <c r="C24" s="105"/>
      <c r="D24" s="105"/>
      <c r="E24" s="223" t="s">
        <v>22</v>
      </c>
      <c r="F24" s="257"/>
      <c r="G24" s="257"/>
      <c r="H24" s="257"/>
      <c r="I24" s="106"/>
      <c r="J24" s="105"/>
      <c r="K24" s="107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101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8"/>
      <c r="J26" s="60"/>
      <c r="K26" s="109"/>
    </row>
    <row r="27" spans="2:11" s="1" customFormat="1" ht="24.75" customHeight="1">
      <c r="B27" s="33"/>
      <c r="C27" s="34"/>
      <c r="D27" s="110" t="s">
        <v>41</v>
      </c>
      <c r="E27" s="34"/>
      <c r="F27" s="34"/>
      <c r="G27" s="34"/>
      <c r="H27" s="34"/>
      <c r="I27" s="101"/>
      <c r="J27" s="111">
        <f>ROUND(J80,2)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8"/>
      <c r="J28" s="60"/>
      <c r="K28" s="109"/>
    </row>
    <row r="29" spans="2:11" s="1" customFormat="1" ht="14.25" customHeight="1">
      <c r="B29" s="33"/>
      <c r="C29" s="34"/>
      <c r="D29" s="34"/>
      <c r="E29" s="34"/>
      <c r="F29" s="38" t="s">
        <v>43</v>
      </c>
      <c r="G29" s="34"/>
      <c r="H29" s="34"/>
      <c r="I29" s="112" t="s">
        <v>42</v>
      </c>
      <c r="J29" s="38" t="s">
        <v>44</v>
      </c>
      <c r="K29" s="37"/>
    </row>
    <row r="30" spans="2:11" s="1" customFormat="1" ht="14.25" customHeight="1">
      <c r="B30" s="33"/>
      <c r="C30" s="34"/>
      <c r="D30" s="41" t="s">
        <v>45</v>
      </c>
      <c r="E30" s="41" t="s">
        <v>46</v>
      </c>
      <c r="F30" s="113">
        <f>ROUND(SUM(BE80:BE132),2)</f>
        <v>0</v>
      </c>
      <c r="G30" s="34"/>
      <c r="H30" s="34"/>
      <c r="I30" s="114">
        <v>0.21</v>
      </c>
      <c r="J30" s="113">
        <f>ROUND(ROUND((SUM(BE80:BE132)),2)*I30,2)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47</v>
      </c>
      <c r="F31" s="113">
        <f>ROUND(SUM(BF80:BF132),2)</f>
        <v>0</v>
      </c>
      <c r="G31" s="34"/>
      <c r="H31" s="34"/>
      <c r="I31" s="114">
        <v>0.15</v>
      </c>
      <c r="J31" s="113">
        <f>ROUND(ROUND((SUM(BF80:BF132)),2)*I31,2)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48</v>
      </c>
      <c r="F32" s="113">
        <f>ROUND(SUM(BG80:BG132),2)</f>
        <v>0</v>
      </c>
      <c r="G32" s="34"/>
      <c r="H32" s="34"/>
      <c r="I32" s="114">
        <v>0.21</v>
      </c>
      <c r="J32" s="113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49</v>
      </c>
      <c r="F33" s="113">
        <f>ROUND(SUM(BH80:BH132),2)</f>
        <v>0</v>
      </c>
      <c r="G33" s="34"/>
      <c r="H33" s="34"/>
      <c r="I33" s="114">
        <v>0.15</v>
      </c>
      <c r="J33" s="113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50</v>
      </c>
      <c r="F34" s="113">
        <f>ROUND(SUM(BI80:BI132),2)</f>
        <v>0</v>
      </c>
      <c r="G34" s="34"/>
      <c r="H34" s="34"/>
      <c r="I34" s="114">
        <v>0</v>
      </c>
      <c r="J34" s="113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101"/>
      <c r="J35" s="34"/>
      <c r="K35" s="37"/>
    </row>
    <row r="36" spans="2:11" s="1" customFormat="1" ht="24.75" customHeight="1">
      <c r="B36" s="33"/>
      <c r="C36" s="115"/>
      <c r="D36" s="116" t="s">
        <v>51</v>
      </c>
      <c r="E36" s="64"/>
      <c r="F36" s="64"/>
      <c r="G36" s="117" t="s">
        <v>52</v>
      </c>
      <c r="H36" s="118" t="s">
        <v>53</v>
      </c>
      <c r="I36" s="119"/>
      <c r="J36" s="120">
        <f>SUM(J27:J34)</f>
        <v>0</v>
      </c>
      <c r="K36" s="121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22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23"/>
      <c r="J41" s="52"/>
      <c r="K41" s="124"/>
    </row>
    <row r="42" spans="2:11" s="1" customFormat="1" ht="36.75" customHeight="1">
      <c r="B42" s="33"/>
      <c r="C42" s="22" t="s">
        <v>110</v>
      </c>
      <c r="D42" s="34"/>
      <c r="E42" s="34"/>
      <c r="F42" s="34"/>
      <c r="G42" s="34"/>
      <c r="H42" s="34"/>
      <c r="I42" s="101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101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101"/>
      <c r="J44" s="34"/>
      <c r="K44" s="37"/>
    </row>
    <row r="45" spans="2:11" s="1" customFormat="1" ht="20.25" customHeight="1">
      <c r="B45" s="33"/>
      <c r="C45" s="34"/>
      <c r="D45" s="34"/>
      <c r="E45" s="255" t="str">
        <f>E7</f>
        <v>Aktualizace PD pro realizaci LBK 9-0 a LBK 5-9 v k.ú. Běchary</v>
      </c>
      <c r="F45" s="227"/>
      <c r="G45" s="227"/>
      <c r="H45" s="227"/>
      <c r="I45" s="101"/>
      <c r="J45" s="34"/>
      <c r="K45" s="37"/>
    </row>
    <row r="46" spans="2:11" s="1" customFormat="1" ht="14.25" customHeight="1">
      <c r="B46" s="33"/>
      <c r="C46" s="29" t="s">
        <v>108</v>
      </c>
      <c r="D46" s="34"/>
      <c r="E46" s="34"/>
      <c r="F46" s="34"/>
      <c r="G46" s="34"/>
      <c r="H46" s="34"/>
      <c r="I46" s="101"/>
      <c r="J46" s="34"/>
      <c r="K46" s="37"/>
    </row>
    <row r="47" spans="2:11" s="1" customFormat="1" ht="21.75" customHeight="1">
      <c r="B47" s="33"/>
      <c r="C47" s="34"/>
      <c r="D47" s="34"/>
      <c r="E47" s="256" t="str">
        <f>E9</f>
        <v>SO-01 - LBK 9-0</v>
      </c>
      <c r="F47" s="227"/>
      <c r="G47" s="227"/>
      <c r="H47" s="227"/>
      <c r="I47" s="101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101"/>
      <c r="J48" s="34"/>
      <c r="K48" s="37"/>
    </row>
    <row r="49" spans="2:11" s="1" customFormat="1" ht="18" customHeight="1">
      <c r="B49" s="33"/>
      <c r="C49" s="29" t="s">
        <v>24</v>
      </c>
      <c r="D49" s="34"/>
      <c r="E49" s="34"/>
      <c r="F49" s="27" t="str">
        <f>F12</f>
        <v> </v>
      </c>
      <c r="G49" s="34"/>
      <c r="H49" s="34"/>
      <c r="I49" s="102" t="s">
        <v>26</v>
      </c>
      <c r="J49" s="103" t="str">
        <f>IF(J12="","",J12)</f>
        <v>1.2.2016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101"/>
      <c r="J50" s="34"/>
      <c r="K50" s="37"/>
    </row>
    <row r="51" spans="2:11" s="1" customFormat="1" ht="12.75">
      <c r="B51" s="33"/>
      <c r="C51" s="29" t="s">
        <v>30</v>
      </c>
      <c r="D51" s="34"/>
      <c r="E51" s="34"/>
      <c r="F51" s="27" t="str">
        <f>E15</f>
        <v>ČR-SPÚ, Pobočka Jičín</v>
      </c>
      <c r="G51" s="34"/>
      <c r="H51" s="34"/>
      <c r="I51" s="102" t="s">
        <v>36</v>
      </c>
      <c r="J51" s="27" t="str">
        <f>E21</f>
        <v>Agroprojekce Litomyšl, s.r.o.</v>
      </c>
      <c r="K51" s="37"/>
    </row>
    <row r="52" spans="2:11" s="1" customFormat="1" ht="14.25" customHeight="1">
      <c r="B52" s="33"/>
      <c r="C52" s="29" t="s">
        <v>34</v>
      </c>
      <c r="D52" s="34"/>
      <c r="E52" s="34"/>
      <c r="F52" s="27">
        <f>IF(E18="","",E18)</f>
      </c>
      <c r="G52" s="34"/>
      <c r="H52" s="34"/>
      <c r="I52" s="101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101"/>
      <c r="J53" s="34"/>
      <c r="K53" s="37"/>
    </row>
    <row r="54" spans="2:11" s="1" customFormat="1" ht="29.25" customHeight="1">
      <c r="B54" s="33"/>
      <c r="C54" s="125" t="s">
        <v>111</v>
      </c>
      <c r="D54" s="115"/>
      <c r="E54" s="115"/>
      <c r="F54" s="115"/>
      <c r="G54" s="115"/>
      <c r="H54" s="115"/>
      <c r="I54" s="126"/>
      <c r="J54" s="127" t="s">
        <v>112</v>
      </c>
      <c r="K54" s="128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101"/>
      <c r="J55" s="34"/>
      <c r="K55" s="37"/>
    </row>
    <row r="56" spans="2:47" s="1" customFormat="1" ht="29.25" customHeight="1">
      <c r="B56" s="33"/>
      <c r="C56" s="129" t="s">
        <v>113</v>
      </c>
      <c r="D56" s="34"/>
      <c r="E56" s="34"/>
      <c r="F56" s="34"/>
      <c r="G56" s="34"/>
      <c r="H56" s="34"/>
      <c r="I56" s="101"/>
      <c r="J56" s="111">
        <f>J80</f>
        <v>0</v>
      </c>
      <c r="K56" s="37"/>
      <c r="AU56" s="16" t="s">
        <v>114</v>
      </c>
    </row>
    <row r="57" spans="2:11" s="8" customFormat="1" ht="24.75" customHeight="1">
      <c r="B57" s="130"/>
      <c r="C57" s="131"/>
      <c r="D57" s="132" t="s">
        <v>115</v>
      </c>
      <c r="E57" s="133"/>
      <c r="F57" s="133"/>
      <c r="G57" s="133"/>
      <c r="H57" s="133"/>
      <c r="I57" s="134"/>
      <c r="J57" s="135">
        <f>J81</f>
        <v>0</v>
      </c>
      <c r="K57" s="136"/>
    </row>
    <row r="58" spans="2:11" s="9" customFormat="1" ht="19.5" customHeight="1">
      <c r="B58" s="137"/>
      <c r="C58" s="138"/>
      <c r="D58" s="139" t="s">
        <v>116</v>
      </c>
      <c r="E58" s="140"/>
      <c r="F58" s="140"/>
      <c r="G58" s="140"/>
      <c r="H58" s="140"/>
      <c r="I58" s="141"/>
      <c r="J58" s="142">
        <f>J82</f>
        <v>0</v>
      </c>
      <c r="K58" s="143"/>
    </row>
    <row r="59" spans="2:11" s="9" customFormat="1" ht="19.5" customHeight="1">
      <c r="B59" s="137"/>
      <c r="C59" s="138"/>
      <c r="D59" s="139" t="s">
        <v>117</v>
      </c>
      <c r="E59" s="140"/>
      <c r="F59" s="140"/>
      <c r="G59" s="140"/>
      <c r="H59" s="140"/>
      <c r="I59" s="141"/>
      <c r="J59" s="142">
        <f>J124</f>
        <v>0</v>
      </c>
      <c r="K59" s="143"/>
    </row>
    <row r="60" spans="2:11" s="9" customFormat="1" ht="19.5" customHeight="1">
      <c r="B60" s="137"/>
      <c r="C60" s="138"/>
      <c r="D60" s="139" t="s">
        <v>118</v>
      </c>
      <c r="E60" s="140"/>
      <c r="F60" s="140"/>
      <c r="G60" s="140"/>
      <c r="H60" s="140"/>
      <c r="I60" s="141"/>
      <c r="J60" s="142">
        <f>J131</f>
        <v>0</v>
      </c>
      <c r="K60" s="143"/>
    </row>
    <row r="61" spans="2:11" s="1" customFormat="1" ht="21.75" customHeight="1">
      <c r="B61" s="33"/>
      <c r="C61" s="34"/>
      <c r="D61" s="34"/>
      <c r="E61" s="34"/>
      <c r="F61" s="34"/>
      <c r="G61" s="34"/>
      <c r="H61" s="34"/>
      <c r="I61" s="101"/>
      <c r="J61" s="34"/>
      <c r="K61" s="37"/>
    </row>
    <row r="62" spans="2:11" s="1" customFormat="1" ht="6.75" customHeight="1">
      <c r="B62" s="48"/>
      <c r="C62" s="49"/>
      <c r="D62" s="49"/>
      <c r="E62" s="49"/>
      <c r="F62" s="49"/>
      <c r="G62" s="49"/>
      <c r="H62" s="49"/>
      <c r="I62" s="122"/>
      <c r="J62" s="49"/>
      <c r="K62" s="50"/>
    </row>
    <row r="66" spans="2:12" s="1" customFormat="1" ht="6.75" customHeight="1">
      <c r="B66" s="51"/>
      <c r="C66" s="52"/>
      <c r="D66" s="52"/>
      <c r="E66" s="52"/>
      <c r="F66" s="52"/>
      <c r="G66" s="52"/>
      <c r="H66" s="52"/>
      <c r="I66" s="123"/>
      <c r="J66" s="52"/>
      <c r="K66" s="52"/>
      <c r="L66" s="33"/>
    </row>
    <row r="67" spans="2:12" s="1" customFormat="1" ht="36.75" customHeight="1">
      <c r="B67" s="33"/>
      <c r="C67" s="53" t="s">
        <v>119</v>
      </c>
      <c r="I67" s="144"/>
      <c r="L67" s="33"/>
    </row>
    <row r="68" spans="2:12" s="1" customFormat="1" ht="6.75" customHeight="1">
      <c r="B68" s="33"/>
      <c r="I68" s="144"/>
      <c r="L68" s="33"/>
    </row>
    <row r="69" spans="2:12" s="1" customFormat="1" ht="14.25" customHeight="1">
      <c r="B69" s="33"/>
      <c r="C69" s="55" t="s">
        <v>16</v>
      </c>
      <c r="I69" s="144"/>
      <c r="L69" s="33"/>
    </row>
    <row r="70" spans="2:12" s="1" customFormat="1" ht="20.25" customHeight="1">
      <c r="B70" s="33"/>
      <c r="E70" s="258" t="str">
        <f>E7</f>
        <v>Aktualizace PD pro realizaci LBK 9-0 a LBK 5-9 v k.ú. Běchary</v>
      </c>
      <c r="F70" s="217"/>
      <c r="G70" s="217"/>
      <c r="H70" s="217"/>
      <c r="I70" s="144"/>
      <c r="L70" s="33"/>
    </row>
    <row r="71" spans="2:12" s="1" customFormat="1" ht="14.25" customHeight="1">
      <c r="B71" s="33"/>
      <c r="C71" s="55" t="s">
        <v>108</v>
      </c>
      <c r="I71" s="144"/>
      <c r="L71" s="33"/>
    </row>
    <row r="72" spans="2:12" s="1" customFormat="1" ht="21.75" customHeight="1">
      <c r="B72" s="33"/>
      <c r="E72" s="235" t="str">
        <f>E9</f>
        <v>SO-01 - LBK 9-0</v>
      </c>
      <c r="F72" s="217"/>
      <c r="G72" s="217"/>
      <c r="H72" s="217"/>
      <c r="I72" s="144"/>
      <c r="L72" s="33"/>
    </row>
    <row r="73" spans="2:12" s="1" customFormat="1" ht="6.75" customHeight="1">
      <c r="B73" s="33"/>
      <c r="I73" s="144"/>
      <c r="L73" s="33"/>
    </row>
    <row r="74" spans="2:12" s="1" customFormat="1" ht="18" customHeight="1">
      <c r="B74" s="33"/>
      <c r="C74" s="55" t="s">
        <v>24</v>
      </c>
      <c r="F74" s="145" t="str">
        <f>F12</f>
        <v> </v>
      </c>
      <c r="I74" s="146" t="s">
        <v>26</v>
      </c>
      <c r="J74" s="59" t="str">
        <f>IF(J12="","",J12)</f>
        <v>1.2.2016</v>
      </c>
      <c r="L74" s="33"/>
    </row>
    <row r="75" spans="2:12" s="1" customFormat="1" ht="6.75" customHeight="1">
      <c r="B75" s="33"/>
      <c r="I75" s="144"/>
      <c r="L75" s="33"/>
    </row>
    <row r="76" spans="2:12" s="1" customFormat="1" ht="12.75">
      <c r="B76" s="33"/>
      <c r="C76" s="55" t="s">
        <v>30</v>
      </c>
      <c r="F76" s="145" t="str">
        <f>E15</f>
        <v>ČR-SPÚ, Pobočka Jičín</v>
      </c>
      <c r="I76" s="146" t="s">
        <v>36</v>
      </c>
      <c r="J76" s="145" t="str">
        <f>E21</f>
        <v>Agroprojekce Litomyšl, s.r.o.</v>
      </c>
      <c r="L76" s="33"/>
    </row>
    <row r="77" spans="2:12" s="1" customFormat="1" ht="14.25" customHeight="1">
      <c r="B77" s="33"/>
      <c r="C77" s="55" t="s">
        <v>34</v>
      </c>
      <c r="F77" s="145">
        <f>IF(E18="","",E18)</f>
      </c>
      <c r="I77" s="144"/>
      <c r="L77" s="33"/>
    </row>
    <row r="78" spans="2:12" s="1" customFormat="1" ht="9.75" customHeight="1">
      <c r="B78" s="33"/>
      <c r="I78" s="144"/>
      <c r="L78" s="33"/>
    </row>
    <row r="79" spans="2:20" s="10" customFormat="1" ht="29.25" customHeight="1">
      <c r="B79" s="147"/>
      <c r="C79" s="148" t="s">
        <v>120</v>
      </c>
      <c r="D79" s="149" t="s">
        <v>60</v>
      </c>
      <c r="E79" s="149" t="s">
        <v>56</v>
      </c>
      <c r="F79" s="149" t="s">
        <v>121</v>
      </c>
      <c r="G79" s="149" t="s">
        <v>122</v>
      </c>
      <c r="H79" s="149" t="s">
        <v>123</v>
      </c>
      <c r="I79" s="150" t="s">
        <v>124</v>
      </c>
      <c r="J79" s="149" t="s">
        <v>112</v>
      </c>
      <c r="K79" s="151" t="s">
        <v>125</v>
      </c>
      <c r="L79" s="147"/>
      <c r="M79" s="66" t="s">
        <v>126</v>
      </c>
      <c r="N79" s="67" t="s">
        <v>45</v>
      </c>
      <c r="O79" s="67" t="s">
        <v>127</v>
      </c>
      <c r="P79" s="67" t="s">
        <v>128</v>
      </c>
      <c r="Q79" s="67" t="s">
        <v>129</v>
      </c>
      <c r="R79" s="67" t="s">
        <v>130</v>
      </c>
      <c r="S79" s="67" t="s">
        <v>131</v>
      </c>
      <c r="T79" s="68" t="s">
        <v>132</v>
      </c>
    </row>
    <row r="80" spans="2:63" s="1" customFormat="1" ht="29.25" customHeight="1">
      <c r="B80" s="33"/>
      <c r="C80" s="70" t="s">
        <v>113</v>
      </c>
      <c r="I80" s="144"/>
      <c r="J80" s="152">
        <f>BK80</f>
        <v>0</v>
      </c>
      <c r="L80" s="33"/>
      <c r="M80" s="69"/>
      <c r="N80" s="60"/>
      <c r="O80" s="60"/>
      <c r="P80" s="153">
        <f>P81</f>
        <v>0</v>
      </c>
      <c r="Q80" s="60"/>
      <c r="R80" s="153">
        <f>R81</f>
        <v>69.41107840000001</v>
      </c>
      <c r="S80" s="60"/>
      <c r="T80" s="154">
        <f>T81</f>
        <v>0</v>
      </c>
      <c r="AT80" s="16" t="s">
        <v>74</v>
      </c>
      <c r="AU80" s="16" t="s">
        <v>114</v>
      </c>
      <c r="BK80" s="155">
        <f>BK81</f>
        <v>0</v>
      </c>
    </row>
    <row r="81" spans="2:63" s="11" customFormat="1" ht="36.75" customHeight="1">
      <c r="B81" s="156"/>
      <c r="D81" s="157" t="s">
        <v>74</v>
      </c>
      <c r="E81" s="158" t="s">
        <v>133</v>
      </c>
      <c r="F81" s="158" t="s">
        <v>134</v>
      </c>
      <c r="I81" s="159"/>
      <c r="J81" s="160">
        <f>BK81</f>
        <v>0</v>
      </c>
      <c r="L81" s="156"/>
      <c r="M81" s="161"/>
      <c r="N81" s="162"/>
      <c r="O81" s="162"/>
      <c r="P81" s="163">
        <f>P82+P124+P131</f>
        <v>0</v>
      </c>
      <c r="Q81" s="162"/>
      <c r="R81" s="163">
        <f>R82+R124+R131</f>
        <v>69.41107840000001</v>
      </c>
      <c r="S81" s="162"/>
      <c r="T81" s="164">
        <f>T82+T124+T131</f>
        <v>0</v>
      </c>
      <c r="AR81" s="157" t="s">
        <v>23</v>
      </c>
      <c r="AT81" s="165" t="s">
        <v>74</v>
      </c>
      <c r="AU81" s="165" t="s">
        <v>75</v>
      </c>
      <c r="AY81" s="157" t="s">
        <v>135</v>
      </c>
      <c r="BK81" s="166">
        <f>BK82+BK124+BK131</f>
        <v>0</v>
      </c>
    </row>
    <row r="82" spans="2:63" s="11" customFormat="1" ht="19.5" customHeight="1">
      <c r="B82" s="156"/>
      <c r="D82" s="167" t="s">
        <v>74</v>
      </c>
      <c r="E82" s="168" t="s">
        <v>23</v>
      </c>
      <c r="F82" s="168" t="s">
        <v>136</v>
      </c>
      <c r="I82" s="159"/>
      <c r="J82" s="169">
        <f>BK82</f>
        <v>0</v>
      </c>
      <c r="L82" s="156"/>
      <c r="M82" s="161"/>
      <c r="N82" s="162"/>
      <c r="O82" s="162"/>
      <c r="P82" s="163">
        <f>SUM(P83:P123)</f>
        <v>0</v>
      </c>
      <c r="Q82" s="162"/>
      <c r="R82" s="163">
        <f>SUM(R83:R123)</f>
        <v>16.771078399999997</v>
      </c>
      <c r="S82" s="162"/>
      <c r="T82" s="164">
        <f>SUM(T83:T123)</f>
        <v>0</v>
      </c>
      <c r="AR82" s="157" t="s">
        <v>23</v>
      </c>
      <c r="AT82" s="165" t="s">
        <v>74</v>
      </c>
      <c r="AU82" s="165" t="s">
        <v>23</v>
      </c>
      <c r="AY82" s="157" t="s">
        <v>135</v>
      </c>
      <c r="BK82" s="166">
        <f>SUM(BK83:BK123)</f>
        <v>0</v>
      </c>
    </row>
    <row r="83" spans="2:65" s="1" customFormat="1" ht="28.5" customHeight="1">
      <c r="B83" s="170"/>
      <c r="C83" s="171" t="s">
        <v>23</v>
      </c>
      <c r="D83" s="171" t="s">
        <v>137</v>
      </c>
      <c r="E83" s="172" t="s">
        <v>138</v>
      </c>
      <c r="F83" s="173" t="s">
        <v>139</v>
      </c>
      <c r="G83" s="174" t="s">
        <v>140</v>
      </c>
      <c r="H83" s="175">
        <v>7077</v>
      </c>
      <c r="I83" s="176"/>
      <c r="J83" s="177">
        <f>ROUND(I83*H83,2)</f>
        <v>0</v>
      </c>
      <c r="K83" s="173" t="s">
        <v>141</v>
      </c>
      <c r="L83" s="33"/>
      <c r="M83" s="178" t="s">
        <v>22</v>
      </c>
      <c r="N83" s="179" t="s">
        <v>46</v>
      </c>
      <c r="O83" s="34"/>
      <c r="P83" s="180">
        <f>O83*H83</f>
        <v>0</v>
      </c>
      <c r="Q83" s="180">
        <v>0</v>
      </c>
      <c r="R83" s="180">
        <f>Q83*H83</f>
        <v>0</v>
      </c>
      <c r="S83" s="180">
        <v>0</v>
      </c>
      <c r="T83" s="181">
        <f>S83*H83</f>
        <v>0</v>
      </c>
      <c r="AR83" s="16" t="s">
        <v>142</v>
      </c>
      <c r="AT83" s="16" t="s">
        <v>137</v>
      </c>
      <c r="AU83" s="16" t="s">
        <v>83</v>
      </c>
      <c r="AY83" s="16" t="s">
        <v>135</v>
      </c>
      <c r="BE83" s="182">
        <f>IF(N83="základní",J83,0)</f>
        <v>0</v>
      </c>
      <c r="BF83" s="182">
        <f>IF(N83="snížená",J83,0)</f>
        <v>0</v>
      </c>
      <c r="BG83" s="182">
        <f>IF(N83="zákl. přenesená",J83,0)</f>
        <v>0</v>
      </c>
      <c r="BH83" s="182">
        <f>IF(N83="sníž. přenesená",J83,0)</f>
        <v>0</v>
      </c>
      <c r="BI83" s="182">
        <f>IF(N83="nulová",J83,0)</f>
        <v>0</v>
      </c>
      <c r="BJ83" s="16" t="s">
        <v>23</v>
      </c>
      <c r="BK83" s="182">
        <f>ROUND(I83*H83,2)</f>
        <v>0</v>
      </c>
      <c r="BL83" s="16" t="s">
        <v>142</v>
      </c>
      <c r="BM83" s="16" t="s">
        <v>143</v>
      </c>
    </row>
    <row r="84" spans="2:51" s="12" customFormat="1" ht="20.25" customHeight="1">
      <c r="B84" s="183"/>
      <c r="D84" s="184" t="s">
        <v>144</v>
      </c>
      <c r="E84" s="185" t="s">
        <v>22</v>
      </c>
      <c r="F84" s="186" t="s">
        <v>145</v>
      </c>
      <c r="H84" s="187">
        <v>7077</v>
      </c>
      <c r="I84" s="188"/>
      <c r="L84" s="183"/>
      <c r="M84" s="189"/>
      <c r="N84" s="190"/>
      <c r="O84" s="190"/>
      <c r="P84" s="190"/>
      <c r="Q84" s="190"/>
      <c r="R84" s="190"/>
      <c r="S84" s="190"/>
      <c r="T84" s="191"/>
      <c r="AT84" s="192" t="s">
        <v>144</v>
      </c>
      <c r="AU84" s="192" t="s">
        <v>83</v>
      </c>
      <c r="AV84" s="12" t="s">
        <v>83</v>
      </c>
      <c r="AW84" s="12" t="s">
        <v>38</v>
      </c>
      <c r="AX84" s="12" t="s">
        <v>23</v>
      </c>
      <c r="AY84" s="192" t="s">
        <v>135</v>
      </c>
    </row>
    <row r="85" spans="2:65" s="1" customFormat="1" ht="20.25" customHeight="1">
      <c r="B85" s="170"/>
      <c r="C85" s="193" t="s">
        <v>83</v>
      </c>
      <c r="D85" s="193" t="s">
        <v>146</v>
      </c>
      <c r="E85" s="194" t="s">
        <v>147</v>
      </c>
      <c r="F85" s="195" t="s">
        <v>148</v>
      </c>
      <c r="G85" s="196" t="s">
        <v>149</v>
      </c>
      <c r="H85" s="197">
        <v>145.786</v>
      </c>
      <c r="I85" s="198"/>
      <c r="J85" s="199">
        <f>ROUND(I85*H85,2)</f>
        <v>0</v>
      </c>
      <c r="K85" s="195" t="s">
        <v>22</v>
      </c>
      <c r="L85" s="200"/>
      <c r="M85" s="201" t="s">
        <v>22</v>
      </c>
      <c r="N85" s="202" t="s">
        <v>46</v>
      </c>
      <c r="O85" s="34"/>
      <c r="P85" s="180">
        <f>O85*H85</f>
        <v>0</v>
      </c>
      <c r="Q85" s="180">
        <v>0.001</v>
      </c>
      <c r="R85" s="180">
        <f>Q85*H85</f>
        <v>0.145786</v>
      </c>
      <c r="S85" s="180">
        <v>0</v>
      </c>
      <c r="T85" s="181">
        <f>S85*H85</f>
        <v>0</v>
      </c>
      <c r="AR85" s="16" t="s">
        <v>150</v>
      </c>
      <c r="AT85" s="16" t="s">
        <v>146</v>
      </c>
      <c r="AU85" s="16" t="s">
        <v>83</v>
      </c>
      <c r="AY85" s="16" t="s">
        <v>135</v>
      </c>
      <c r="BE85" s="182">
        <f>IF(N85="základní",J85,0)</f>
        <v>0</v>
      </c>
      <c r="BF85" s="182">
        <f>IF(N85="snížená",J85,0)</f>
        <v>0</v>
      </c>
      <c r="BG85" s="182">
        <f>IF(N85="zákl. přenesená",J85,0)</f>
        <v>0</v>
      </c>
      <c r="BH85" s="182">
        <f>IF(N85="sníž. přenesená",J85,0)</f>
        <v>0</v>
      </c>
      <c r="BI85" s="182">
        <f>IF(N85="nulová",J85,0)</f>
        <v>0</v>
      </c>
      <c r="BJ85" s="16" t="s">
        <v>23</v>
      </c>
      <c r="BK85" s="182">
        <f>ROUND(I85*H85,2)</f>
        <v>0</v>
      </c>
      <c r="BL85" s="16" t="s">
        <v>142</v>
      </c>
      <c r="BM85" s="16" t="s">
        <v>151</v>
      </c>
    </row>
    <row r="86" spans="2:51" s="12" customFormat="1" ht="20.25" customHeight="1">
      <c r="B86" s="183"/>
      <c r="D86" s="184" t="s">
        <v>144</v>
      </c>
      <c r="E86" s="185" t="s">
        <v>22</v>
      </c>
      <c r="F86" s="186" t="s">
        <v>152</v>
      </c>
      <c r="H86" s="187">
        <v>145.786</v>
      </c>
      <c r="I86" s="188"/>
      <c r="L86" s="183"/>
      <c r="M86" s="189"/>
      <c r="N86" s="190"/>
      <c r="O86" s="190"/>
      <c r="P86" s="190"/>
      <c r="Q86" s="190"/>
      <c r="R86" s="190"/>
      <c r="S86" s="190"/>
      <c r="T86" s="191"/>
      <c r="AT86" s="192" t="s">
        <v>144</v>
      </c>
      <c r="AU86" s="192" t="s">
        <v>83</v>
      </c>
      <c r="AV86" s="12" t="s">
        <v>83</v>
      </c>
      <c r="AW86" s="12" t="s">
        <v>38</v>
      </c>
      <c r="AX86" s="12" t="s">
        <v>23</v>
      </c>
      <c r="AY86" s="192" t="s">
        <v>135</v>
      </c>
    </row>
    <row r="87" spans="2:65" s="1" customFormat="1" ht="28.5" customHeight="1">
      <c r="B87" s="170"/>
      <c r="C87" s="171" t="s">
        <v>153</v>
      </c>
      <c r="D87" s="171" t="s">
        <v>137</v>
      </c>
      <c r="E87" s="172" t="s">
        <v>154</v>
      </c>
      <c r="F87" s="173" t="s">
        <v>155</v>
      </c>
      <c r="G87" s="174" t="s">
        <v>156</v>
      </c>
      <c r="H87" s="175">
        <v>2100</v>
      </c>
      <c r="I87" s="176"/>
      <c r="J87" s="177">
        <f>ROUND(I87*H87,2)</f>
        <v>0</v>
      </c>
      <c r="K87" s="173" t="s">
        <v>141</v>
      </c>
      <c r="L87" s="33"/>
      <c r="M87" s="178" t="s">
        <v>22</v>
      </c>
      <c r="N87" s="179" t="s">
        <v>46</v>
      </c>
      <c r="O87" s="34"/>
      <c r="P87" s="180">
        <f>O87*H87</f>
        <v>0</v>
      </c>
      <c r="Q87" s="180">
        <v>0</v>
      </c>
      <c r="R87" s="180">
        <f>Q87*H87</f>
        <v>0</v>
      </c>
      <c r="S87" s="180">
        <v>0</v>
      </c>
      <c r="T87" s="181">
        <f>S87*H87</f>
        <v>0</v>
      </c>
      <c r="AR87" s="16" t="s">
        <v>142</v>
      </c>
      <c r="AT87" s="16" t="s">
        <v>137</v>
      </c>
      <c r="AU87" s="16" t="s">
        <v>83</v>
      </c>
      <c r="AY87" s="16" t="s">
        <v>135</v>
      </c>
      <c r="BE87" s="182">
        <f>IF(N87="základní",J87,0)</f>
        <v>0</v>
      </c>
      <c r="BF87" s="182">
        <f>IF(N87="snížená",J87,0)</f>
        <v>0</v>
      </c>
      <c r="BG87" s="182">
        <f>IF(N87="zákl. přenesená",J87,0)</f>
        <v>0</v>
      </c>
      <c r="BH87" s="182">
        <f>IF(N87="sníž. přenesená",J87,0)</f>
        <v>0</v>
      </c>
      <c r="BI87" s="182">
        <f>IF(N87="nulová",J87,0)</f>
        <v>0</v>
      </c>
      <c r="BJ87" s="16" t="s">
        <v>23</v>
      </c>
      <c r="BK87" s="182">
        <f>ROUND(I87*H87,2)</f>
        <v>0</v>
      </c>
      <c r="BL87" s="16" t="s">
        <v>142</v>
      </c>
      <c r="BM87" s="16" t="s">
        <v>157</v>
      </c>
    </row>
    <row r="88" spans="2:51" s="12" customFormat="1" ht="20.25" customHeight="1">
      <c r="B88" s="183"/>
      <c r="D88" s="184" t="s">
        <v>144</v>
      </c>
      <c r="E88" s="185" t="s">
        <v>22</v>
      </c>
      <c r="F88" s="186" t="s">
        <v>158</v>
      </c>
      <c r="H88" s="187">
        <v>2100</v>
      </c>
      <c r="I88" s="188"/>
      <c r="L88" s="183"/>
      <c r="M88" s="189"/>
      <c r="N88" s="190"/>
      <c r="O88" s="190"/>
      <c r="P88" s="190"/>
      <c r="Q88" s="190"/>
      <c r="R88" s="190"/>
      <c r="S88" s="190"/>
      <c r="T88" s="191"/>
      <c r="AT88" s="192" t="s">
        <v>144</v>
      </c>
      <c r="AU88" s="192" t="s">
        <v>83</v>
      </c>
      <c r="AV88" s="12" t="s">
        <v>83</v>
      </c>
      <c r="AW88" s="12" t="s">
        <v>38</v>
      </c>
      <c r="AX88" s="12" t="s">
        <v>23</v>
      </c>
      <c r="AY88" s="192" t="s">
        <v>135</v>
      </c>
    </row>
    <row r="89" spans="2:65" s="1" customFormat="1" ht="28.5" customHeight="1">
      <c r="B89" s="170"/>
      <c r="C89" s="171" t="s">
        <v>142</v>
      </c>
      <c r="D89" s="171" t="s">
        <v>137</v>
      </c>
      <c r="E89" s="172" t="s">
        <v>159</v>
      </c>
      <c r="F89" s="173" t="s">
        <v>160</v>
      </c>
      <c r="G89" s="174" t="s">
        <v>156</v>
      </c>
      <c r="H89" s="175">
        <v>462</v>
      </c>
      <c r="I89" s="176"/>
      <c r="J89" s="177">
        <f>ROUND(I89*H89,2)</f>
        <v>0</v>
      </c>
      <c r="K89" s="173" t="s">
        <v>141</v>
      </c>
      <c r="L89" s="33"/>
      <c r="M89" s="178" t="s">
        <v>22</v>
      </c>
      <c r="N89" s="179" t="s">
        <v>46</v>
      </c>
      <c r="O89" s="34"/>
      <c r="P89" s="180">
        <f>O89*H89</f>
        <v>0</v>
      </c>
      <c r="Q89" s="180">
        <v>0</v>
      </c>
      <c r="R89" s="180">
        <f>Q89*H89</f>
        <v>0</v>
      </c>
      <c r="S89" s="180">
        <v>0</v>
      </c>
      <c r="T89" s="181">
        <f>S89*H89</f>
        <v>0</v>
      </c>
      <c r="AR89" s="16" t="s">
        <v>142</v>
      </c>
      <c r="AT89" s="16" t="s">
        <v>137</v>
      </c>
      <c r="AU89" s="16" t="s">
        <v>83</v>
      </c>
      <c r="AY89" s="16" t="s">
        <v>135</v>
      </c>
      <c r="BE89" s="182">
        <f>IF(N89="základní",J89,0)</f>
        <v>0</v>
      </c>
      <c r="BF89" s="182">
        <f>IF(N89="snížená",J89,0)</f>
        <v>0</v>
      </c>
      <c r="BG89" s="182">
        <f>IF(N89="zákl. přenesená",J89,0)</f>
        <v>0</v>
      </c>
      <c r="BH89" s="182">
        <f>IF(N89="sníž. přenesená",J89,0)</f>
        <v>0</v>
      </c>
      <c r="BI89" s="182">
        <f>IF(N89="nulová",J89,0)</f>
        <v>0</v>
      </c>
      <c r="BJ89" s="16" t="s">
        <v>23</v>
      </c>
      <c r="BK89" s="182">
        <f>ROUND(I89*H89,2)</f>
        <v>0</v>
      </c>
      <c r="BL89" s="16" t="s">
        <v>142</v>
      </c>
      <c r="BM89" s="16" t="s">
        <v>161</v>
      </c>
    </row>
    <row r="90" spans="2:51" s="12" customFormat="1" ht="20.25" customHeight="1">
      <c r="B90" s="183"/>
      <c r="D90" s="184" t="s">
        <v>144</v>
      </c>
      <c r="E90" s="185" t="s">
        <v>22</v>
      </c>
      <c r="F90" s="186" t="s">
        <v>162</v>
      </c>
      <c r="H90" s="187">
        <v>462</v>
      </c>
      <c r="I90" s="188"/>
      <c r="L90" s="183"/>
      <c r="M90" s="189"/>
      <c r="N90" s="190"/>
      <c r="O90" s="190"/>
      <c r="P90" s="190"/>
      <c r="Q90" s="190"/>
      <c r="R90" s="190"/>
      <c r="S90" s="190"/>
      <c r="T90" s="191"/>
      <c r="AT90" s="192" t="s">
        <v>144</v>
      </c>
      <c r="AU90" s="192" t="s">
        <v>83</v>
      </c>
      <c r="AV90" s="12" t="s">
        <v>83</v>
      </c>
      <c r="AW90" s="12" t="s">
        <v>38</v>
      </c>
      <c r="AX90" s="12" t="s">
        <v>23</v>
      </c>
      <c r="AY90" s="192" t="s">
        <v>135</v>
      </c>
    </row>
    <row r="91" spans="2:65" s="1" customFormat="1" ht="20.25" customHeight="1">
      <c r="B91" s="170"/>
      <c r="C91" s="171" t="s">
        <v>163</v>
      </c>
      <c r="D91" s="171" t="s">
        <v>137</v>
      </c>
      <c r="E91" s="172" t="s">
        <v>164</v>
      </c>
      <c r="F91" s="173" t="s">
        <v>165</v>
      </c>
      <c r="G91" s="174" t="s">
        <v>140</v>
      </c>
      <c r="H91" s="175">
        <v>7077</v>
      </c>
      <c r="I91" s="176"/>
      <c r="J91" s="177">
        <f>ROUND(I91*H91,2)</f>
        <v>0</v>
      </c>
      <c r="K91" s="173" t="s">
        <v>141</v>
      </c>
      <c r="L91" s="33"/>
      <c r="M91" s="178" t="s">
        <v>22</v>
      </c>
      <c r="N91" s="179" t="s">
        <v>46</v>
      </c>
      <c r="O91" s="34"/>
      <c r="P91" s="180">
        <f>O91*H91</f>
        <v>0</v>
      </c>
      <c r="Q91" s="180">
        <v>0</v>
      </c>
      <c r="R91" s="180">
        <f>Q91*H91</f>
        <v>0</v>
      </c>
      <c r="S91" s="180">
        <v>0</v>
      </c>
      <c r="T91" s="181">
        <f>S91*H91</f>
        <v>0</v>
      </c>
      <c r="AR91" s="16" t="s">
        <v>142</v>
      </c>
      <c r="AT91" s="16" t="s">
        <v>137</v>
      </c>
      <c r="AU91" s="16" t="s">
        <v>83</v>
      </c>
      <c r="AY91" s="16" t="s">
        <v>135</v>
      </c>
      <c r="BE91" s="182">
        <f>IF(N91="základní",J91,0)</f>
        <v>0</v>
      </c>
      <c r="BF91" s="182">
        <f>IF(N91="snížená",J91,0)</f>
        <v>0</v>
      </c>
      <c r="BG91" s="182">
        <f>IF(N91="zákl. přenesená",J91,0)</f>
        <v>0</v>
      </c>
      <c r="BH91" s="182">
        <f>IF(N91="sníž. přenesená",J91,0)</f>
        <v>0</v>
      </c>
      <c r="BI91" s="182">
        <f>IF(N91="nulová",J91,0)</f>
        <v>0</v>
      </c>
      <c r="BJ91" s="16" t="s">
        <v>23</v>
      </c>
      <c r="BK91" s="182">
        <f>ROUND(I91*H91,2)</f>
        <v>0</v>
      </c>
      <c r="BL91" s="16" t="s">
        <v>142</v>
      </c>
      <c r="BM91" s="16" t="s">
        <v>166</v>
      </c>
    </row>
    <row r="92" spans="2:51" s="12" customFormat="1" ht="20.25" customHeight="1">
      <c r="B92" s="183"/>
      <c r="D92" s="184" t="s">
        <v>144</v>
      </c>
      <c r="E92" s="185" t="s">
        <v>22</v>
      </c>
      <c r="F92" s="186" t="s">
        <v>145</v>
      </c>
      <c r="H92" s="187">
        <v>7077</v>
      </c>
      <c r="I92" s="188"/>
      <c r="L92" s="183"/>
      <c r="M92" s="189"/>
      <c r="N92" s="190"/>
      <c r="O92" s="190"/>
      <c r="P92" s="190"/>
      <c r="Q92" s="190"/>
      <c r="R92" s="190"/>
      <c r="S92" s="190"/>
      <c r="T92" s="191"/>
      <c r="AT92" s="192" t="s">
        <v>144</v>
      </c>
      <c r="AU92" s="192" t="s">
        <v>83</v>
      </c>
      <c r="AV92" s="12" t="s">
        <v>83</v>
      </c>
      <c r="AW92" s="12" t="s">
        <v>38</v>
      </c>
      <c r="AX92" s="12" t="s">
        <v>23</v>
      </c>
      <c r="AY92" s="192" t="s">
        <v>135</v>
      </c>
    </row>
    <row r="93" spans="2:65" s="1" customFormat="1" ht="20.25" customHeight="1">
      <c r="B93" s="170"/>
      <c r="C93" s="171" t="s">
        <v>167</v>
      </c>
      <c r="D93" s="171" t="s">
        <v>137</v>
      </c>
      <c r="E93" s="172" t="s">
        <v>168</v>
      </c>
      <c r="F93" s="173" t="s">
        <v>169</v>
      </c>
      <c r="G93" s="174" t="s">
        <v>140</v>
      </c>
      <c r="H93" s="175">
        <v>7077</v>
      </c>
      <c r="I93" s="176"/>
      <c r="J93" s="177">
        <f>ROUND(I93*H93,2)</f>
        <v>0</v>
      </c>
      <c r="K93" s="173" t="s">
        <v>141</v>
      </c>
      <c r="L93" s="33"/>
      <c r="M93" s="178" t="s">
        <v>22</v>
      </c>
      <c r="N93" s="179" t="s">
        <v>46</v>
      </c>
      <c r="O93" s="34"/>
      <c r="P93" s="180">
        <f>O93*H93</f>
        <v>0</v>
      </c>
      <c r="Q93" s="180">
        <v>0</v>
      </c>
      <c r="R93" s="180">
        <f>Q93*H93</f>
        <v>0</v>
      </c>
      <c r="S93" s="180">
        <v>0</v>
      </c>
      <c r="T93" s="181">
        <f>S93*H93</f>
        <v>0</v>
      </c>
      <c r="AR93" s="16" t="s">
        <v>142</v>
      </c>
      <c r="AT93" s="16" t="s">
        <v>137</v>
      </c>
      <c r="AU93" s="16" t="s">
        <v>83</v>
      </c>
      <c r="AY93" s="16" t="s">
        <v>135</v>
      </c>
      <c r="BE93" s="182">
        <f>IF(N93="základní",J93,0)</f>
        <v>0</v>
      </c>
      <c r="BF93" s="182">
        <f>IF(N93="snížená",J93,0)</f>
        <v>0</v>
      </c>
      <c r="BG93" s="182">
        <f>IF(N93="zákl. přenesená",J93,0)</f>
        <v>0</v>
      </c>
      <c r="BH93" s="182">
        <f>IF(N93="sníž. přenesená",J93,0)</f>
        <v>0</v>
      </c>
      <c r="BI93" s="182">
        <f>IF(N93="nulová",J93,0)</f>
        <v>0</v>
      </c>
      <c r="BJ93" s="16" t="s">
        <v>23</v>
      </c>
      <c r="BK93" s="182">
        <f>ROUND(I93*H93,2)</f>
        <v>0</v>
      </c>
      <c r="BL93" s="16" t="s">
        <v>142</v>
      </c>
      <c r="BM93" s="16" t="s">
        <v>170</v>
      </c>
    </row>
    <row r="94" spans="2:65" s="1" customFormat="1" ht="20.25" customHeight="1">
      <c r="B94" s="170"/>
      <c r="C94" s="171" t="s">
        <v>171</v>
      </c>
      <c r="D94" s="171" t="s">
        <v>137</v>
      </c>
      <c r="E94" s="172" t="s">
        <v>172</v>
      </c>
      <c r="F94" s="173" t="s">
        <v>173</v>
      </c>
      <c r="G94" s="174" t="s">
        <v>140</v>
      </c>
      <c r="H94" s="175">
        <v>14154</v>
      </c>
      <c r="I94" s="176"/>
      <c r="J94" s="177">
        <f>ROUND(I94*H94,2)</f>
        <v>0</v>
      </c>
      <c r="K94" s="173" t="s">
        <v>141</v>
      </c>
      <c r="L94" s="33"/>
      <c r="M94" s="178" t="s">
        <v>22</v>
      </c>
      <c r="N94" s="179" t="s">
        <v>46</v>
      </c>
      <c r="O94" s="34"/>
      <c r="P94" s="180">
        <f>O94*H94</f>
        <v>0</v>
      </c>
      <c r="Q94" s="180">
        <v>0</v>
      </c>
      <c r="R94" s="180">
        <f>Q94*H94</f>
        <v>0</v>
      </c>
      <c r="S94" s="180">
        <v>0</v>
      </c>
      <c r="T94" s="181">
        <f>S94*H94</f>
        <v>0</v>
      </c>
      <c r="AR94" s="16" t="s">
        <v>142</v>
      </c>
      <c r="AT94" s="16" t="s">
        <v>137</v>
      </c>
      <c r="AU94" s="16" t="s">
        <v>83</v>
      </c>
      <c r="AY94" s="16" t="s">
        <v>135</v>
      </c>
      <c r="BE94" s="182">
        <f>IF(N94="základní",J94,0)</f>
        <v>0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16" t="s">
        <v>23</v>
      </c>
      <c r="BK94" s="182">
        <f>ROUND(I94*H94,2)</f>
        <v>0</v>
      </c>
      <c r="BL94" s="16" t="s">
        <v>142</v>
      </c>
      <c r="BM94" s="16" t="s">
        <v>174</v>
      </c>
    </row>
    <row r="95" spans="2:51" s="12" customFormat="1" ht="20.25" customHeight="1">
      <c r="B95" s="183"/>
      <c r="D95" s="184" t="s">
        <v>144</v>
      </c>
      <c r="E95" s="185" t="s">
        <v>22</v>
      </c>
      <c r="F95" s="186" t="s">
        <v>175</v>
      </c>
      <c r="H95" s="187">
        <v>14154</v>
      </c>
      <c r="I95" s="188"/>
      <c r="L95" s="183"/>
      <c r="M95" s="189"/>
      <c r="N95" s="190"/>
      <c r="O95" s="190"/>
      <c r="P95" s="190"/>
      <c r="Q95" s="190"/>
      <c r="R95" s="190"/>
      <c r="S95" s="190"/>
      <c r="T95" s="191"/>
      <c r="AT95" s="192" t="s">
        <v>144</v>
      </c>
      <c r="AU95" s="192" t="s">
        <v>83</v>
      </c>
      <c r="AV95" s="12" t="s">
        <v>83</v>
      </c>
      <c r="AW95" s="12" t="s">
        <v>38</v>
      </c>
      <c r="AX95" s="12" t="s">
        <v>23</v>
      </c>
      <c r="AY95" s="192" t="s">
        <v>135</v>
      </c>
    </row>
    <row r="96" spans="2:65" s="1" customFormat="1" ht="20.25" customHeight="1">
      <c r="B96" s="170"/>
      <c r="C96" s="171" t="s">
        <v>150</v>
      </c>
      <c r="D96" s="171" t="s">
        <v>137</v>
      </c>
      <c r="E96" s="172" t="s">
        <v>176</v>
      </c>
      <c r="F96" s="173" t="s">
        <v>177</v>
      </c>
      <c r="G96" s="174" t="s">
        <v>178</v>
      </c>
      <c r="H96" s="175">
        <v>0.708</v>
      </c>
      <c r="I96" s="176"/>
      <c r="J96" s="177">
        <f aca="true" t="shared" si="0" ref="J96:J101">ROUND(I96*H96,2)</f>
        <v>0</v>
      </c>
      <c r="K96" s="173" t="s">
        <v>141</v>
      </c>
      <c r="L96" s="33"/>
      <c r="M96" s="178" t="s">
        <v>22</v>
      </c>
      <c r="N96" s="179" t="s">
        <v>46</v>
      </c>
      <c r="O96" s="34"/>
      <c r="P96" s="180">
        <f aca="true" t="shared" si="1" ref="P96:P101">O96*H96</f>
        <v>0</v>
      </c>
      <c r="Q96" s="180">
        <v>0</v>
      </c>
      <c r="R96" s="180">
        <f aca="true" t="shared" si="2" ref="R96:R101">Q96*H96</f>
        <v>0</v>
      </c>
      <c r="S96" s="180">
        <v>0</v>
      </c>
      <c r="T96" s="181">
        <f aca="true" t="shared" si="3" ref="T96:T101">S96*H96</f>
        <v>0</v>
      </c>
      <c r="AR96" s="16" t="s">
        <v>142</v>
      </c>
      <c r="AT96" s="16" t="s">
        <v>137</v>
      </c>
      <c r="AU96" s="16" t="s">
        <v>83</v>
      </c>
      <c r="AY96" s="16" t="s">
        <v>135</v>
      </c>
      <c r="BE96" s="182">
        <f aca="true" t="shared" si="4" ref="BE96:BE101">IF(N96="základní",J96,0)</f>
        <v>0</v>
      </c>
      <c r="BF96" s="182">
        <f aca="true" t="shared" si="5" ref="BF96:BF101">IF(N96="snížená",J96,0)</f>
        <v>0</v>
      </c>
      <c r="BG96" s="182">
        <f aca="true" t="shared" si="6" ref="BG96:BG101">IF(N96="zákl. přenesená",J96,0)</f>
        <v>0</v>
      </c>
      <c r="BH96" s="182">
        <f aca="true" t="shared" si="7" ref="BH96:BH101">IF(N96="sníž. přenesená",J96,0)</f>
        <v>0</v>
      </c>
      <c r="BI96" s="182">
        <f aca="true" t="shared" si="8" ref="BI96:BI101">IF(N96="nulová",J96,0)</f>
        <v>0</v>
      </c>
      <c r="BJ96" s="16" t="s">
        <v>23</v>
      </c>
      <c r="BK96" s="182">
        <f aca="true" t="shared" si="9" ref="BK96:BK101">ROUND(I96*H96,2)</f>
        <v>0</v>
      </c>
      <c r="BL96" s="16" t="s">
        <v>142</v>
      </c>
      <c r="BM96" s="16" t="s">
        <v>179</v>
      </c>
    </row>
    <row r="97" spans="2:65" s="1" customFormat="1" ht="28.5" customHeight="1">
      <c r="B97" s="170"/>
      <c r="C97" s="171" t="s">
        <v>180</v>
      </c>
      <c r="D97" s="171" t="s">
        <v>137</v>
      </c>
      <c r="E97" s="172" t="s">
        <v>181</v>
      </c>
      <c r="F97" s="173" t="s">
        <v>182</v>
      </c>
      <c r="G97" s="174" t="s">
        <v>156</v>
      </c>
      <c r="H97" s="175">
        <v>2100</v>
      </c>
      <c r="I97" s="176"/>
      <c r="J97" s="177">
        <f t="shared" si="0"/>
        <v>0</v>
      </c>
      <c r="K97" s="173" t="s">
        <v>141</v>
      </c>
      <c r="L97" s="33"/>
      <c r="M97" s="178" t="s">
        <v>22</v>
      </c>
      <c r="N97" s="179" t="s">
        <v>46</v>
      </c>
      <c r="O97" s="34"/>
      <c r="P97" s="180">
        <f t="shared" si="1"/>
        <v>0</v>
      </c>
      <c r="Q97" s="180">
        <v>0</v>
      </c>
      <c r="R97" s="180">
        <f t="shared" si="2"/>
        <v>0</v>
      </c>
      <c r="S97" s="180">
        <v>0</v>
      </c>
      <c r="T97" s="181">
        <f t="shared" si="3"/>
        <v>0</v>
      </c>
      <c r="AR97" s="16" t="s">
        <v>142</v>
      </c>
      <c r="AT97" s="16" t="s">
        <v>137</v>
      </c>
      <c r="AU97" s="16" t="s">
        <v>83</v>
      </c>
      <c r="AY97" s="16" t="s">
        <v>135</v>
      </c>
      <c r="BE97" s="182">
        <f t="shared" si="4"/>
        <v>0</v>
      </c>
      <c r="BF97" s="182">
        <f t="shared" si="5"/>
        <v>0</v>
      </c>
      <c r="BG97" s="182">
        <f t="shared" si="6"/>
        <v>0</v>
      </c>
      <c r="BH97" s="182">
        <f t="shared" si="7"/>
        <v>0</v>
      </c>
      <c r="BI97" s="182">
        <f t="shared" si="8"/>
        <v>0</v>
      </c>
      <c r="BJ97" s="16" t="s">
        <v>23</v>
      </c>
      <c r="BK97" s="182">
        <f t="shared" si="9"/>
        <v>0</v>
      </c>
      <c r="BL97" s="16" t="s">
        <v>142</v>
      </c>
      <c r="BM97" s="16" t="s">
        <v>183</v>
      </c>
    </row>
    <row r="98" spans="2:65" s="1" customFormat="1" ht="20.25" customHeight="1">
      <c r="B98" s="170"/>
      <c r="C98" s="193" t="s">
        <v>28</v>
      </c>
      <c r="D98" s="193" t="s">
        <v>146</v>
      </c>
      <c r="E98" s="194" t="s">
        <v>184</v>
      </c>
      <c r="F98" s="195" t="s">
        <v>185</v>
      </c>
      <c r="G98" s="196" t="s">
        <v>186</v>
      </c>
      <c r="H98" s="197">
        <v>2100</v>
      </c>
      <c r="I98" s="198"/>
      <c r="J98" s="199">
        <f t="shared" si="0"/>
        <v>0</v>
      </c>
      <c r="K98" s="195" t="s">
        <v>22</v>
      </c>
      <c r="L98" s="200"/>
      <c r="M98" s="201" t="s">
        <v>22</v>
      </c>
      <c r="N98" s="202" t="s">
        <v>46</v>
      </c>
      <c r="O98" s="34"/>
      <c r="P98" s="180">
        <f t="shared" si="1"/>
        <v>0</v>
      </c>
      <c r="Q98" s="180">
        <v>0.003</v>
      </c>
      <c r="R98" s="180">
        <f t="shared" si="2"/>
        <v>6.3</v>
      </c>
      <c r="S98" s="180">
        <v>0</v>
      </c>
      <c r="T98" s="181">
        <f t="shared" si="3"/>
        <v>0</v>
      </c>
      <c r="AR98" s="16" t="s">
        <v>150</v>
      </c>
      <c r="AT98" s="16" t="s">
        <v>146</v>
      </c>
      <c r="AU98" s="16" t="s">
        <v>83</v>
      </c>
      <c r="AY98" s="16" t="s">
        <v>135</v>
      </c>
      <c r="BE98" s="182">
        <f t="shared" si="4"/>
        <v>0</v>
      </c>
      <c r="BF98" s="182">
        <f t="shared" si="5"/>
        <v>0</v>
      </c>
      <c r="BG98" s="182">
        <f t="shared" si="6"/>
        <v>0</v>
      </c>
      <c r="BH98" s="182">
        <f t="shared" si="7"/>
        <v>0</v>
      </c>
      <c r="BI98" s="182">
        <f t="shared" si="8"/>
        <v>0</v>
      </c>
      <c r="BJ98" s="16" t="s">
        <v>23</v>
      </c>
      <c r="BK98" s="182">
        <f t="shared" si="9"/>
        <v>0</v>
      </c>
      <c r="BL98" s="16" t="s">
        <v>142</v>
      </c>
      <c r="BM98" s="16" t="s">
        <v>187</v>
      </c>
    </row>
    <row r="99" spans="2:65" s="1" customFormat="1" ht="28.5" customHeight="1">
      <c r="B99" s="170"/>
      <c r="C99" s="171" t="s">
        <v>188</v>
      </c>
      <c r="D99" s="171" t="s">
        <v>137</v>
      </c>
      <c r="E99" s="172" t="s">
        <v>189</v>
      </c>
      <c r="F99" s="173" t="s">
        <v>190</v>
      </c>
      <c r="G99" s="174" t="s">
        <v>156</v>
      </c>
      <c r="H99" s="175">
        <v>462</v>
      </c>
      <c r="I99" s="176"/>
      <c r="J99" s="177">
        <f t="shared" si="0"/>
        <v>0</v>
      </c>
      <c r="K99" s="173" t="s">
        <v>141</v>
      </c>
      <c r="L99" s="33"/>
      <c r="M99" s="178" t="s">
        <v>22</v>
      </c>
      <c r="N99" s="179" t="s">
        <v>46</v>
      </c>
      <c r="O99" s="34"/>
      <c r="P99" s="180">
        <f t="shared" si="1"/>
        <v>0</v>
      </c>
      <c r="Q99" s="180">
        <v>0</v>
      </c>
      <c r="R99" s="180">
        <f t="shared" si="2"/>
        <v>0</v>
      </c>
      <c r="S99" s="180">
        <v>0</v>
      </c>
      <c r="T99" s="181">
        <f t="shared" si="3"/>
        <v>0</v>
      </c>
      <c r="AR99" s="16" t="s">
        <v>142</v>
      </c>
      <c r="AT99" s="16" t="s">
        <v>137</v>
      </c>
      <c r="AU99" s="16" t="s">
        <v>83</v>
      </c>
      <c r="AY99" s="16" t="s">
        <v>135</v>
      </c>
      <c r="BE99" s="182">
        <f t="shared" si="4"/>
        <v>0</v>
      </c>
      <c r="BF99" s="182">
        <f t="shared" si="5"/>
        <v>0</v>
      </c>
      <c r="BG99" s="182">
        <f t="shared" si="6"/>
        <v>0</v>
      </c>
      <c r="BH99" s="182">
        <f t="shared" si="7"/>
        <v>0</v>
      </c>
      <c r="BI99" s="182">
        <f t="shared" si="8"/>
        <v>0</v>
      </c>
      <c r="BJ99" s="16" t="s">
        <v>23</v>
      </c>
      <c r="BK99" s="182">
        <f t="shared" si="9"/>
        <v>0</v>
      </c>
      <c r="BL99" s="16" t="s">
        <v>142</v>
      </c>
      <c r="BM99" s="16" t="s">
        <v>191</v>
      </c>
    </row>
    <row r="100" spans="2:65" s="1" customFormat="1" ht="20.25" customHeight="1">
      <c r="B100" s="170"/>
      <c r="C100" s="193" t="s">
        <v>192</v>
      </c>
      <c r="D100" s="193" t="s">
        <v>146</v>
      </c>
      <c r="E100" s="194" t="s">
        <v>193</v>
      </c>
      <c r="F100" s="195" t="s">
        <v>194</v>
      </c>
      <c r="G100" s="196" t="s">
        <v>186</v>
      </c>
      <c r="H100" s="197">
        <v>462</v>
      </c>
      <c r="I100" s="198"/>
      <c r="J100" s="199">
        <f t="shared" si="0"/>
        <v>0</v>
      </c>
      <c r="K100" s="195" t="s">
        <v>22</v>
      </c>
      <c r="L100" s="200"/>
      <c r="M100" s="201" t="s">
        <v>22</v>
      </c>
      <c r="N100" s="202" t="s">
        <v>46</v>
      </c>
      <c r="O100" s="34"/>
      <c r="P100" s="180">
        <f t="shared" si="1"/>
        <v>0</v>
      </c>
      <c r="Q100" s="180">
        <v>0.015</v>
      </c>
      <c r="R100" s="180">
        <f t="shared" si="2"/>
        <v>6.93</v>
      </c>
      <c r="S100" s="180">
        <v>0</v>
      </c>
      <c r="T100" s="181">
        <f t="shared" si="3"/>
        <v>0</v>
      </c>
      <c r="AR100" s="16" t="s">
        <v>150</v>
      </c>
      <c r="AT100" s="16" t="s">
        <v>146</v>
      </c>
      <c r="AU100" s="16" t="s">
        <v>83</v>
      </c>
      <c r="AY100" s="16" t="s">
        <v>135</v>
      </c>
      <c r="BE100" s="182">
        <f t="shared" si="4"/>
        <v>0</v>
      </c>
      <c r="BF100" s="182">
        <f t="shared" si="5"/>
        <v>0</v>
      </c>
      <c r="BG100" s="182">
        <f t="shared" si="6"/>
        <v>0</v>
      </c>
      <c r="BH100" s="182">
        <f t="shared" si="7"/>
        <v>0</v>
      </c>
      <c r="BI100" s="182">
        <f t="shared" si="8"/>
        <v>0</v>
      </c>
      <c r="BJ100" s="16" t="s">
        <v>23</v>
      </c>
      <c r="BK100" s="182">
        <f t="shared" si="9"/>
        <v>0</v>
      </c>
      <c r="BL100" s="16" t="s">
        <v>142</v>
      </c>
      <c r="BM100" s="16" t="s">
        <v>195</v>
      </c>
    </row>
    <row r="101" spans="2:65" s="1" customFormat="1" ht="20.25" customHeight="1">
      <c r="B101" s="170"/>
      <c r="C101" s="171" t="s">
        <v>196</v>
      </c>
      <c r="D101" s="171" t="s">
        <v>137</v>
      </c>
      <c r="E101" s="172" t="s">
        <v>197</v>
      </c>
      <c r="F101" s="173" t="s">
        <v>198</v>
      </c>
      <c r="G101" s="174" t="s">
        <v>156</v>
      </c>
      <c r="H101" s="175">
        <v>2100</v>
      </c>
      <c r="I101" s="176"/>
      <c r="J101" s="177">
        <f t="shared" si="0"/>
        <v>0</v>
      </c>
      <c r="K101" s="173" t="s">
        <v>141</v>
      </c>
      <c r="L101" s="33"/>
      <c r="M101" s="178" t="s">
        <v>22</v>
      </c>
      <c r="N101" s="179" t="s">
        <v>46</v>
      </c>
      <c r="O101" s="34"/>
      <c r="P101" s="180">
        <f t="shared" si="1"/>
        <v>0</v>
      </c>
      <c r="Q101" s="180">
        <v>5E-05</v>
      </c>
      <c r="R101" s="180">
        <f t="shared" si="2"/>
        <v>0.10500000000000001</v>
      </c>
      <c r="S101" s="180">
        <v>0</v>
      </c>
      <c r="T101" s="181">
        <f t="shared" si="3"/>
        <v>0</v>
      </c>
      <c r="AR101" s="16" t="s">
        <v>142</v>
      </c>
      <c r="AT101" s="16" t="s">
        <v>137</v>
      </c>
      <c r="AU101" s="16" t="s">
        <v>83</v>
      </c>
      <c r="AY101" s="16" t="s">
        <v>135</v>
      </c>
      <c r="BE101" s="182">
        <f t="shared" si="4"/>
        <v>0</v>
      </c>
      <c r="BF101" s="182">
        <f t="shared" si="5"/>
        <v>0</v>
      </c>
      <c r="BG101" s="182">
        <f t="shared" si="6"/>
        <v>0</v>
      </c>
      <c r="BH101" s="182">
        <f t="shared" si="7"/>
        <v>0</v>
      </c>
      <c r="BI101" s="182">
        <f t="shared" si="8"/>
        <v>0</v>
      </c>
      <c r="BJ101" s="16" t="s">
        <v>23</v>
      </c>
      <c r="BK101" s="182">
        <f t="shared" si="9"/>
        <v>0</v>
      </c>
      <c r="BL101" s="16" t="s">
        <v>142</v>
      </c>
      <c r="BM101" s="16" t="s">
        <v>199</v>
      </c>
    </row>
    <row r="102" spans="2:51" s="12" customFormat="1" ht="20.25" customHeight="1">
      <c r="B102" s="183"/>
      <c r="D102" s="184" t="s">
        <v>144</v>
      </c>
      <c r="E102" s="185" t="s">
        <v>22</v>
      </c>
      <c r="F102" s="186" t="s">
        <v>158</v>
      </c>
      <c r="H102" s="187">
        <v>2100</v>
      </c>
      <c r="I102" s="188"/>
      <c r="L102" s="183"/>
      <c r="M102" s="189"/>
      <c r="N102" s="190"/>
      <c r="O102" s="190"/>
      <c r="P102" s="190"/>
      <c r="Q102" s="190"/>
      <c r="R102" s="190"/>
      <c r="S102" s="190"/>
      <c r="T102" s="191"/>
      <c r="AT102" s="192" t="s">
        <v>144</v>
      </c>
      <c r="AU102" s="192" t="s">
        <v>83</v>
      </c>
      <c r="AV102" s="12" t="s">
        <v>83</v>
      </c>
      <c r="AW102" s="12" t="s">
        <v>38</v>
      </c>
      <c r="AX102" s="12" t="s">
        <v>23</v>
      </c>
      <c r="AY102" s="192" t="s">
        <v>135</v>
      </c>
    </row>
    <row r="103" spans="2:65" s="1" customFormat="1" ht="20.25" customHeight="1">
      <c r="B103" s="170"/>
      <c r="C103" s="193" t="s">
        <v>200</v>
      </c>
      <c r="D103" s="193" t="s">
        <v>146</v>
      </c>
      <c r="E103" s="194" t="s">
        <v>201</v>
      </c>
      <c r="F103" s="195" t="s">
        <v>202</v>
      </c>
      <c r="G103" s="196" t="s">
        <v>186</v>
      </c>
      <c r="H103" s="197">
        <v>2121</v>
      </c>
      <c r="I103" s="198"/>
      <c r="J103" s="199">
        <f>ROUND(I103*H103,2)</f>
        <v>0</v>
      </c>
      <c r="K103" s="195" t="s">
        <v>22</v>
      </c>
      <c r="L103" s="200"/>
      <c r="M103" s="201" t="s">
        <v>22</v>
      </c>
      <c r="N103" s="202" t="s">
        <v>46</v>
      </c>
      <c r="O103" s="34"/>
      <c r="P103" s="180">
        <f>O103*H103</f>
        <v>0</v>
      </c>
      <c r="Q103" s="180">
        <v>0.0005</v>
      </c>
      <c r="R103" s="180">
        <f>Q103*H103</f>
        <v>1.0605</v>
      </c>
      <c r="S103" s="180">
        <v>0</v>
      </c>
      <c r="T103" s="181">
        <f>S103*H103</f>
        <v>0</v>
      </c>
      <c r="AR103" s="16" t="s">
        <v>150</v>
      </c>
      <c r="AT103" s="16" t="s">
        <v>146</v>
      </c>
      <c r="AU103" s="16" t="s">
        <v>83</v>
      </c>
      <c r="AY103" s="16" t="s">
        <v>135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16" t="s">
        <v>23</v>
      </c>
      <c r="BK103" s="182">
        <f>ROUND(I103*H103,2)</f>
        <v>0</v>
      </c>
      <c r="BL103" s="16" t="s">
        <v>142</v>
      </c>
      <c r="BM103" s="16" t="s">
        <v>203</v>
      </c>
    </row>
    <row r="104" spans="2:51" s="12" customFormat="1" ht="20.25" customHeight="1">
      <c r="B104" s="183"/>
      <c r="D104" s="184" t="s">
        <v>144</v>
      </c>
      <c r="E104" s="185" t="s">
        <v>22</v>
      </c>
      <c r="F104" s="186" t="s">
        <v>204</v>
      </c>
      <c r="H104" s="187">
        <v>2121</v>
      </c>
      <c r="I104" s="188"/>
      <c r="L104" s="183"/>
      <c r="M104" s="189"/>
      <c r="N104" s="190"/>
      <c r="O104" s="190"/>
      <c r="P104" s="190"/>
      <c r="Q104" s="190"/>
      <c r="R104" s="190"/>
      <c r="S104" s="190"/>
      <c r="T104" s="191"/>
      <c r="AT104" s="192" t="s">
        <v>144</v>
      </c>
      <c r="AU104" s="192" t="s">
        <v>83</v>
      </c>
      <c r="AV104" s="12" t="s">
        <v>83</v>
      </c>
      <c r="AW104" s="12" t="s">
        <v>38</v>
      </c>
      <c r="AX104" s="12" t="s">
        <v>23</v>
      </c>
      <c r="AY104" s="192" t="s">
        <v>135</v>
      </c>
    </row>
    <row r="105" spans="2:65" s="1" customFormat="1" ht="20.25" customHeight="1">
      <c r="B105" s="170"/>
      <c r="C105" s="171" t="s">
        <v>8</v>
      </c>
      <c r="D105" s="171" t="s">
        <v>137</v>
      </c>
      <c r="E105" s="172" t="s">
        <v>205</v>
      </c>
      <c r="F105" s="173" t="s">
        <v>206</v>
      </c>
      <c r="G105" s="174" t="s">
        <v>156</v>
      </c>
      <c r="H105" s="175">
        <v>462</v>
      </c>
      <c r="I105" s="176"/>
      <c r="J105" s="177">
        <f>ROUND(I105*H105,2)</f>
        <v>0</v>
      </c>
      <c r="K105" s="173" t="s">
        <v>141</v>
      </c>
      <c r="L105" s="33"/>
      <c r="M105" s="178" t="s">
        <v>22</v>
      </c>
      <c r="N105" s="179" t="s">
        <v>46</v>
      </c>
      <c r="O105" s="34"/>
      <c r="P105" s="180">
        <f>O105*H105</f>
        <v>0</v>
      </c>
      <c r="Q105" s="180">
        <v>5E-05</v>
      </c>
      <c r="R105" s="180">
        <f>Q105*H105</f>
        <v>0.023100000000000002</v>
      </c>
      <c r="S105" s="180">
        <v>0</v>
      </c>
      <c r="T105" s="181">
        <f>S105*H105</f>
        <v>0</v>
      </c>
      <c r="AR105" s="16" t="s">
        <v>142</v>
      </c>
      <c r="AT105" s="16" t="s">
        <v>137</v>
      </c>
      <c r="AU105" s="16" t="s">
        <v>83</v>
      </c>
      <c r="AY105" s="16" t="s">
        <v>135</v>
      </c>
      <c r="BE105" s="182">
        <f>IF(N105="základní",J105,0)</f>
        <v>0</v>
      </c>
      <c r="BF105" s="182">
        <f>IF(N105="snížená",J105,0)</f>
        <v>0</v>
      </c>
      <c r="BG105" s="182">
        <f>IF(N105="zákl. přenesená",J105,0)</f>
        <v>0</v>
      </c>
      <c r="BH105" s="182">
        <f>IF(N105="sníž. přenesená",J105,0)</f>
        <v>0</v>
      </c>
      <c r="BI105" s="182">
        <f>IF(N105="nulová",J105,0)</f>
        <v>0</v>
      </c>
      <c r="BJ105" s="16" t="s">
        <v>23</v>
      </c>
      <c r="BK105" s="182">
        <f>ROUND(I105*H105,2)</f>
        <v>0</v>
      </c>
      <c r="BL105" s="16" t="s">
        <v>142</v>
      </c>
      <c r="BM105" s="16" t="s">
        <v>207</v>
      </c>
    </row>
    <row r="106" spans="2:51" s="12" customFormat="1" ht="20.25" customHeight="1">
      <c r="B106" s="183"/>
      <c r="D106" s="184" t="s">
        <v>144</v>
      </c>
      <c r="E106" s="185" t="s">
        <v>22</v>
      </c>
      <c r="F106" s="186" t="s">
        <v>162</v>
      </c>
      <c r="H106" s="187">
        <v>462</v>
      </c>
      <c r="I106" s="188"/>
      <c r="L106" s="183"/>
      <c r="M106" s="189"/>
      <c r="N106" s="190"/>
      <c r="O106" s="190"/>
      <c r="P106" s="190"/>
      <c r="Q106" s="190"/>
      <c r="R106" s="190"/>
      <c r="S106" s="190"/>
      <c r="T106" s="191"/>
      <c r="AT106" s="192" t="s">
        <v>144</v>
      </c>
      <c r="AU106" s="192" t="s">
        <v>83</v>
      </c>
      <c r="AV106" s="12" t="s">
        <v>83</v>
      </c>
      <c r="AW106" s="12" t="s">
        <v>38</v>
      </c>
      <c r="AX106" s="12" t="s">
        <v>23</v>
      </c>
      <c r="AY106" s="192" t="s">
        <v>135</v>
      </c>
    </row>
    <row r="107" spans="2:65" s="1" customFormat="1" ht="28.5" customHeight="1">
      <c r="B107" s="170"/>
      <c r="C107" s="193" t="s">
        <v>208</v>
      </c>
      <c r="D107" s="193" t="s">
        <v>146</v>
      </c>
      <c r="E107" s="194" t="s">
        <v>209</v>
      </c>
      <c r="F107" s="195" t="s">
        <v>210</v>
      </c>
      <c r="G107" s="196" t="s">
        <v>156</v>
      </c>
      <c r="H107" s="197">
        <v>466.62</v>
      </c>
      <c r="I107" s="198"/>
      <c r="J107" s="199">
        <f>ROUND(I107*H107,2)</f>
        <v>0</v>
      </c>
      <c r="K107" s="195" t="s">
        <v>141</v>
      </c>
      <c r="L107" s="200"/>
      <c r="M107" s="201" t="s">
        <v>22</v>
      </c>
      <c r="N107" s="202" t="s">
        <v>46</v>
      </c>
      <c r="O107" s="34"/>
      <c r="P107" s="180">
        <f>O107*H107</f>
        <v>0</v>
      </c>
      <c r="Q107" s="180">
        <v>0.00472</v>
      </c>
      <c r="R107" s="180">
        <f>Q107*H107</f>
        <v>2.2024464</v>
      </c>
      <c r="S107" s="180">
        <v>0</v>
      </c>
      <c r="T107" s="181">
        <f>S107*H107</f>
        <v>0</v>
      </c>
      <c r="AR107" s="16" t="s">
        <v>150</v>
      </c>
      <c r="AT107" s="16" t="s">
        <v>146</v>
      </c>
      <c r="AU107" s="16" t="s">
        <v>83</v>
      </c>
      <c r="AY107" s="16" t="s">
        <v>135</v>
      </c>
      <c r="BE107" s="182">
        <f>IF(N107="základní",J107,0)</f>
        <v>0</v>
      </c>
      <c r="BF107" s="182">
        <f>IF(N107="snížená",J107,0)</f>
        <v>0</v>
      </c>
      <c r="BG107" s="182">
        <f>IF(N107="zákl. přenesená",J107,0)</f>
        <v>0</v>
      </c>
      <c r="BH107" s="182">
        <f>IF(N107="sníž. přenesená",J107,0)</f>
        <v>0</v>
      </c>
      <c r="BI107" s="182">
        <f>IF(N107="nulová",J107,0)</f>
        <v>0</v>
      </c>
      <c r="BJ107" s="16" t="s">
        <v>23</v>
      </c>
      <c r="BK107" s="182">
        <f>ROUND(I107*H107,2)</f>
        <v>0</v>
      </c>
      <c r="BL107" s="16" t="s">
        <v>142</v>
      </c>
      <c r="BM107" s="16" t="s">
        <v>211</v>
      </c>
    </row>
    <row r="108" spans="2:51" s="12" customFormat="1" ht="20.25" customHeight="1">
      <c r="B108" s="183"/>
      <c r="D108" s="184" t="s">
        <v>144</v>
      </c>
      <c r="E108" s="185" t="s">
        <v>22</v>
      </c>
      <c r="F108" s="186" t="s">
        <v>212</v>
      </c>
      <c r="H108" s="187">
        <v>466.62</v>
      </c>
      <c r="I108" s="188"/>
      <c r="L108" s="183"/>
      <c r="M108" s="189"/>
      <c r="N108" s="190"/>
      <c r="O108" s="190"/>
      <c r="P108" s="190"/>
      <c r="Q108" s="190"/>
      <c r="R108" s="190"/>
      <c r="S108" s="190"/>
      <c r="T108" s="191"/>
      <c r="AT108" s="192" t="s">
        <v>144</v>
      </c>
      <c r="AU108" s="192" t="s">
        <v>83</v>
      </c>
      <c r="AV108" s="12" t="s">
        <v>83</v>
      </c>
      <c r="AW108" s="12" t="s">
        <v>38</v>
      </c>
      <c r="AX108" s="12" t="s">
        <v>23</v>
      </c>
      <c r="AY108" s="192" t="s">
        <v>135</v>
      </c>
    </row>
    <row r="109" spans="2:65" s="1" customFormat="1" ht="20.25" customHeight="1">
      <c r="B109" s="170"/>
      <c r="C109" s="193" t="s">
        <v>213</v>
      </c>
      <c r="D109" s="193" t="s">
        <v>146</v>
      </c>
      <c r="E109" s="194" t="s">
        <v>214</v>
      </c>
      <c r="F109" s="195" t="s">
        <v>215</v>
      </c>
      <c r="G109" s="196" t="s">
        <v>216</v>
      </c>
      <c r="H109" s="197">
        <v>1512</v>
      </c>
      <c r="I109" s="198"/>
      <c r="J109" s="199">
        <f>ROUND(I109*H109,2)</f>
        <v>0</v>
      </c>
      <c r="K109" s="195" t="s">
        <v>22</v>
      </c>
      <c r="L109" s="200"/>
      <c r="M109" s="201" t="s">
        <v>22</v>
      </c>
      <c r="N109" s="202" t="s">
        <v>46</v>
      </c>
      <c r="O109" s="34"/>
      <c r="P109" s="180">
        <f>O109*H109</f>
        <v>0</v>
      </c>
      <c r="Q109" s="180">
        <v>0</v>
      </c>
      <c r="R109" s="180">
        <f>Q109*H109</f>
        <v>0</v>
      </c>
      <c r="S109" s="180">
        <v>0</v>
      </c>
      <c r="T109" s="181">
        <f>S109*H109</f>
        <v>0</v>
      </c>
      <c r="AR109" s="16" t="s">
        <v>150</v>
      </c>
      <c r="AT109" s="16" t="s">
        <v>146</v>
      </c>
      <c r="AU109" s="16" t="s">
        <v>83</v>
      </c>
      <c r="AY109" s="16" t="s">
        <v>135</v>
      </c>
      <c r="BE109" s="182">
        <f>IF(N109="základní",J109,0)</f>
        <v>0</v>
      </c>
      <c r="BF109" s="182">
        <f>IF(N109="snížená",J109,0)</f>
        <v>0</v>
      </c>
      <c r="BG109" s="182">
        <f>IF(N109="zákl. přenesená",J109,0)</f>
        <v>0</v>
      </c>
      <c r="BH109" s="182">
        <f>IF(N109="sníž. přenesená",J109,0)</f>
        <v>0</v>
      </c>
      <c r="BI109" s="182">
        <f>IF(N109="nulová",J109,0)</f>
        <v>0</v>
      </c>
      <c r="BJ109" s="16" t="s">
        <v>23</v>
      </c>
      <c r="BK109" s="182">
        <f>ROUND(I109*H109,2)</f>
        <v>0</v>
      </c>
      <c r="BL109" s="16" t="s">
        <v>142</v>
      </c>
      <c r="BM109" s="16" t="s">
        <v>217</v>
      </c>
    </row>
    <row r="110" spans="2:51" s="12" customFormat="1" ht="20.25" customHeight="1">
      <c r="B110" s="183"/>
      <c r="D110" s="203" t="s">
        <v>144</v>
      </c>
      <c r="E110" s="192" t="s">
        <v>22</v>
      </c>
      <c r="F110" s="204" t="s">
        <v>218</v>
      </c>
      <c r="H110" s="205">
        <v>1050</v>
      </c>
      <c r="I110" s="188"/>
      <c r="L110" s="183"/>
      <c r="M110" s="189"/>
      <c r="N110" s="190"/>
      <c r="O110" s="190"/>
      <c r="P110" s="190"/>
      <c r="Q110" s="190"/>
      <c r="R110" s="190"/>
      <c r="S110" s="190"/>
      <c r="T110" s="191"/>
      <c r="AT110" s="192" t="s">
        <v>144</v>
      </c>
      <c r="AU110" s="192" t="s">
        <v>83</v>
      </c>
      <c r="AV110" s="12" t="s">
        <v>83</v>
      </c>
      <c r="AW110" s="12" t="s">
        <v>38</v>
      </c>
      <c r="AX110" s="12" t="s">
        <v>75</v>
      </c>
      <c r="AY110" s="192" t="s">
        <v>135</v>
      </c>
    </row>
    <row r="111" spans="2:51" s="12" customFormat="1" ht="20.25" customHeight="1">
      <c r="B111" s="183"/>
      <c r="D111" s="184" t="s">
        <v>144</v>
      </c>
      <c r="E111" s="185" t="s">
        <v>22</v>
      </c>
      <c r="F111" s="186" t="s">
        <v>219</v>
      </c>
      <c r="H111" s="187">
        <v>462</v>
      </c>
      <c r="I111" s="188"/>
      <c r="L111" s="183"/>
      <c r="M111" s="189"/>
      <c r="N111" s="190"/>
      <c r="O111" s="190"/>
      <c r="P111" s="190"/>
      <c r="Q111" s="190"/>
      <c r="R111" s="190"/>
      <c r="S111" s="190"/>
      <c r="T111" s="191"/>
      <c r="AT111" s="192" t="s">
        <v>144</v>
      </c>
      <c r="AU111" s="192" t="s">
        <v>83</v>
      </c>
      <c r="AV111" s="12" t="s">
        <v>83</v>
      </c>
      <c r="AW111" s="12" t="s">
        <v>38</v>
      </c>
      <c r="AX111" s="12" t="s">
        <v>75</v>
      </c>
      <c r="AY111" s="192" t="s">
        <v>135</v>
      </c>
    </row>
    <row r="112" spans="2:65" s="1" customFormat="1" ht="20.25" customHeight="1">
      <c r="B112" s="170"/>
      <c r="C112" s="171" t="s">
        <v>220</v>
      </c>
      <c r="D112" s="171" t="s">
        <v>137</v>
      </c>
      <c r="E112" s="172" t="s">
        <v>221</v>
      </c>
      <c r="F112" s="173" t="s">
        <v>222</v>
      </c>
      <c r="G112" s="174" t="s">
        <v>156</v>
      </c>
      <c r="H112" s="175">
        <v>2562</v>
      </c>
      <c r="I112" s="176"/>
      <c r="J112" s="177">
        <f>ROUND(I112*H112,2)</f>
        <v>0</v>
      </c>
      <c r="K112" s="173" t="s">
        <v>141</v>
      </c>
      <c r="L112" s="33"/>
      <c r="M112" s="178" t="s">
        <v>22</v>
      </c>
      <c r="N112" s="179" t="s">
        <v>46</v>
      </c>
      <c r="O112" s="34"/>
      <c r="P112" s="180">
        <f>O112*H112</f>
        <v>0</v>
      </c>
      <c r="Q112" s="180">
        <v>0</v>
      </c>
      <c r="R112" s="180">
        <f>Q112*H112</f>
        <v>0</v>
      </c>
      <c r="S112" s="180">
        <v>0</v>
      </c>
      <c r="T112" s="181">
        <f>S112*H112</f>
        <v>0</v>
      </c>
      <c r="AR112" s="16" t="s">
        <v>142</v>
      </c>
      <c r="AT112" s="16" t="s">
        <v>137</v>
      </c>
      <c r="AU112" s="16" t="s">
        <v>83</v>
      </c>
      <c r="AY112" s="16" t="s">
        <v>135</v>
      </c>
      <c r="BE112" s="182">
        <f>IF(N112="základní",J112,0)</f>
        <v>0</v>
      </c>
      <c r="BF112" s="182">
        <f>IF(N112="snížená",J112,0)</f>
        <v>0</v>
      </c>
      <c r="BG112" s="182">
        <f>IF(N112="zákl. přenesená",J112,0)</f>
        <v>0</v>
      </c>
      <c r="BH112" s="182">
        <f>IF(N112="sníž. přenesená",J112,0)</f>
        <v>0</v>
      </c>
      <c r="BI112" s="182">
        <f>IF(N112="nulová",J112,0)</f>
        <v>0</v>
      </c>
      <c r="BJ112" s="16" t="s">
        <v>23</v>
      </c>
      <c r="BK112" s="182">
        <f>ROUND(I112*H112,2)</f>
        <v>0</v>
      </c>
      <c r="BL112" s="16" t="s">
        <v>142</v>
      </c>
      <c r="BM112" s="16" t="s">
        <v>223</v>
      </c>
    </row>
    <row r="113" spans="2:51" s="12" customFormat="1" ht="20.25" customHeight="1">
      <c r="B113" s="183"/>
      <c r="D113" s="184" t="s">
        <v>144</v>
      </c>
      <c r="E113" s="185" t="s">
        <v>22</v>
      </c>
      <c r="F113" s="186" t="s">
        <v>224</v>
      </c>
      <c r="H113" s="187">
        <v>2562</v>
      </c>
      <c r="I113" s="188"/>
      <c r="L113" s="183"/>
      <c r="M113" s="189"/>
      <c r="N113" s="190"/>
      <c r="O113" s="190"/>
      <c r="P113" s="190"/>
      <c r="Q113" s="190"/>
      <c r="R113" s="190"/>
      <c r="S113" s="190"/>
      <c r="T113" s="191"/>
      <c r="AT113" s="192" t="s">
        <v>144</v>
      </c>
      <c r="AU113" s="192" t="s">
        <v>83</v>
      </c>
      <c r="AV113" s="12" t="s">
        <v>83</v>
      </c>
      <c r="AW113" s="12" t="s">
        <v>38</v>
      </c>
      <c r="AX113" s="12" t="s">
        <v>23</v>
      </c>
      <c r="AY113" s="192" t="s">
        <v>135</v>
      </c>
    </row>
    <row r="114" spans="2:65" s="1" customFormat="1" ht="28.5" customHeight="1">
      <c r="B114" s="170"/>
      <c r="C114" s="171" t="s">
        <v>225</v>
      </c>
      <c r="D114" s="171" t="s">
        <v>137</v>
      </c>
      <c r="E114" s="172" t="s">
        <v>226</v>
      </c>
      <c r="F114" s="173" t="s">
        <v>227</v>
      </c>
      <c r="G114" s="174" t="s">
        <v>140</v>
      </c>
      <c r="H114" s="175">
        <v>7077</v>
      </c>
      <c r="I114" s="176"/>
      <c r="J114" s="177">
        <f>ROUND(I114*H114,2)</f>
        <v>0</v>
      </c>
      <c r="K114" s="173" t="s">
        <v>141</v>
      </c>
      <c r="L114" s="33"/>
      <c r="M114" s="178" t="s">
        <v>22</v>
      </c>
      <c r="N114" s="179" t="s">
        <v>46</v>
      </c>
      <c r="O114" s="34"/>
      <c r="P114" s="180">
        <f>O114*H114</f>
        <v>0</v>
      </c>
      <c r="Q114" s="180">
        <v>0</v>
      </c>
      <c r="R114" s="180">
        <f>Q114*H114</f>
        <v>0</v>
      </c>
      <c r="S114" s="180">
        <v>0</v>
      </c>
      <c r="T114" s="181">
        <f>S114*H114</f>
        <v>0</v>
      </c>
      <c r="AR114" s="16" t="s">
        <v>142</v>
      </c>
      <c r="AT114" s="16" t="s">
        <v>137</v>
      </c>
      <c r="AU114" s="16" t="s">
        <v>83</v>
      </c>
      <c r="AY114" s="16" t="s">
        <v>135</v>
      </c>
      <c r="BE114" s="182">
        <f>IF(N114="základní",J114,0)</f>
        <v>0</v>
      </c>
      <c r="BF114" s="182">
        <f>IF(N114="snížená",J114,0)</f>
        <v>0</v>
      </c>
      <c r="BG114" s="182">
        <f>IF(N114="zákl. přenesená",J114,0)</f>
        <v>0</v>
      </c>
      <c r="BH114" s="182">
        <f>IF(N114="sníž. přenesená",J114,0)</f>
        <v>0</v>
      </c>
      <c r="BI114" s="182">
        <f>IF(N114="nulová",J114,0)</f>
        <v>0</v>
      </c>
      <c r="BJ114" s="16" t="s">
        <v>23</v>
      </c>
      <c r="BK114" s="182">
        <f>ROUND(I114*H114,2)</f>
        <v>0</v>
      </c>
      <c r="BL114" s="16" t="s">
        <v>142</v>
      </c>
      <c r="BM114" s="16" t="s">
        <v>228</v>
      </c>
    </row>
    <row r="115" spans="2:51" s="12" customFormat="1" ht="20.25" customHeight="1">
      <c r="B115" s="183"/>
      <c r="D115" s="184" t="s">
        <v>144</v>
      </c>
      <c r="E115" s="185" t="s">
        <v>22</v>
      </c>
      <c r="F115" s="186" t="s">
        <v>145</v>
      </c>
      <c r="H115" s="187">
        <v>7077</v>
      </c>
      <c r="I115" s="188"/>
      <c r="L115" s="183"/>
      <c r="M115" s="189"/>
      <c r="N115" s="190"/>
      <c r="O115" s="190"/>
      <c r="P115" s="190"/>
      <c r="Q115" s="190"/>
      <c r="R115" s="190"/>
      <c r="S115" s="190"/>
      <c r="T115" s="191"/>
      <c r="AT115" s="192" t="s">
        <v>144</v>
      </c>
      <c r="AU115" s="192" t="s">
        <v>83</v>
      </c>
      <c r="AV115" s="12" t="s">
        <v>83</v>
      </c>
      <c r="AW115" s="12" t="s">
        <v>38</v>
      </c>
      <c r="AX115" s="12" t="s">
        <v>23</v>
      </c>
      <c r="AY115" s="192" t="s">
        <v>135</v>
      </c>
    </row>
    <row r="116" spans="2:65" s="1" customFormat="1" ht="20.25" customHeight="1">
      <c r="B116" s="170"/>
      <c r="C116" s="193" t="s">
        <v>229</v>
      </c>
      <c r="D116" s="193" t="s">
        <v>146</v>
      </c>
      <c r="E116" s="194" t="s">
        <v>230</v>
      </c>
      <c r="F116" s="195" t="s">
        <v>231</v>
      </c>
      <c r="G116" s="196" t="s">
        <v>232</v>
      </c>
      <c r="H116" s="197">
        <v>4.246</v>
      </c>
      <c r="I116" s="198"/>
      <c r="J116" s="199">
        <f>ROUND(I116*H116,2)</f>
        <v>0</v>
      </c>
      <c r="K116" s="195" t="s">
        <v>141</v>
      </c>
      <c r="L116" s="200"/>
      <c r="M116" s="201" t="s">
        <v>22</v>
      </c>
      <c r="N116" s="202" t="s">
        <v>46</v>
      </c>
      <c r="O116" s="34"/>
      <c r="P116" s="180">
        <f>O116*H116</f>
        <v>0</v>
      </c>
      <c r="Q116" s="180">
        <v>0.001</v>
      </c>
      <c r="R116" s="180">
        <f>Q116*H116</f>
        <v>0.004246000000000001</v>
      </c>
      <c r="S116" s="180">
        <v>0</v>
      </c>
      <c r="T116" s="181">
        <f>S116*H116</f>
        <v>0</v>
      </c>
      <c r="AR116" s="16" t="s">
        <v>150</v>
      </c>
      <c r="AT116" s="16" t="s">
        <v>146</v>
      </c>
      <c r="AU116" s="16" t="s">
        <v>83</v>
      </c>
      <c r="AY116" s="16" t="s">
        <v>135</v>
      </c>
      <c r="BE116" s="182">
        <f>IF(N116="základní",J116,0)</f>
        <v>0</v>
      </c>
      <c r="BF116" s="182">
        <f>IF(N116="snížená",J116,0)</f>
        <v>0</v>
      </c>
      <c r="BG116" s="182">
        <f>IF(N116="zákl. přenesená",J116,0)</f>
        <v>0</v>
      </c>
      <c r="BH116" s="182">
        <f>IF(N116="sníž. přenesená",J116,0)</f>
        <v>0</v>
      </c>
      <c r="BI116" s="182">
        <f>IF(N116="nulová",J116,0)</f>
        <v>0</v>
      </c>
      <c r="BJ116" s="16" t="s">
        <v>23</v>
      </c>
      <c r="BK116" s="182">
        <f>ROUND(I116*H116,2)</f>
        <v>0</v>
      </c>
      <c r="BL116" s="16" t="s">
        <v>142</v>
      </c>
      <c r="BM116" s="16" t="s">
        <v>233</v>
      </c>
    </row>
    <row r="117" spans="2:51" s="12" customFormat="1" ht="20.25" customHeight="1">
      <c r="B117" s="183"/>
      <c r="D117" s="184" t="s">
        <v>144</v>
      </c>
      <c r="E117" s="185" t="s">
        <v>22</v>
      </c>
      <c r="F117" s="186" t="s">
        <v>234</v>
      </c>
      <c r="H117" s="187">
        <v>4.246</v>
      </c>
      <c r="I117" s="188"/>
      <c r="L117" s="183"/>
      <c r="M117" s="189"/>
      <c r="N117" s="190"/>
      <c r="O117" s="190"/>
      <c r="P117" s="190"/>
      <c r="Q117" s="190"/>
      <c r="R117" s="190"/>
      <c r="S117" s="190"/>
      <c r="T117" s="191"/>
      <c r="AT117" s="192" t="s">
        <v>144</v>
      </c>
      <c r="AU117" s="192" t="s">
        <v>83</v>
      </c>
      <c r="AV117" s="12" t="s">
        <v>83</v>
      </c>
      <c r="AW117" s="12" t="s">
        <v>38</v>
      </c>
      <c r="AX117" s="12" t="s">
        <v>23</v>
      </c>
      <c r="AY117" s="192" t="s">
        <v>135</v>
      </c>
    </row>
    <row r="118" spans="2:65" s="1" customFormat="1" ht="20.25" customHeight="1">
      <c r="B118" s="170"/>
      <c r="C118" s="171" t="s">
        <v>7</v>
      </c>
      <c r="D118" s="171" t="s">
        <v>137</v>
      </c>
      <c r="E118" s="172" t="s">
        <v>235</v>
      </c>
      <c r="F118" s="173" t="s">
        <v>236</v>
      </c>
      <c r="G118" s="174" t="s">
        <v>156</v>
      </c>
      <c r="H118" s="175">
        <v>2562</v>
      </c>
      <c r="I118" s="176"/>
      <c r="J118" s="177">
        <f>ROUND(I118*H118,2)</f>
        <v>0</v>
      </c>
      <c r="K118" s="173" t="s">
        <v>141</v>
      </c>
      <c r="L118" s="33"/>
      <c r="M118" s="178" t="s">
        <v>22</v>
      </c>
      <c r="N118" s="179" t="s">
        <v>46</v>
      </c>
      <c r="O118" s="34"/>
      <c r="P118" s="180">
        <f>O118*H118</f>
        <v>0</v>
      </c>
      <c r="Q118" s="180">
        <v>0</v>
      </c>
      <c r="R118" s="180">
        <f>Q118*H118</f>
        <v>0</v>
      </c>
      <c r="S118" s="180">
        <v>0</v>
      </c>
      <c r="T118" s="181">
        <f>S118*H118</f>
        <v>0</v>
      </c>
      <c r="AR118" s="16" t="s">
        <v>142</v>
      </c>
      <c r="AT118" s="16" t="s">
        <v>137</v>
      </c>
      <c r="AU118" s="16" t="s">
        <v>83</v>
      </c>
      <c r="AY118" s="16" t="s">
        <v>135</v>
      </c>
      <c r="BE118" s="182">
        <f>IF(N118="základní",J118,0)</f>
        <v>0</v>
      </c>
      <c r="BF118" s="182">
        <f>IF(N118="snížená",J118,0)</f>
        <v>0</v>
      </c>
      <c r="BG118" s="182">
        <f>IF(N118="zákl. přenesená",J118,0)</f>
        <v>0</v>
      </c>
      <c r="BH118" s="182">
        <f>IF(N118="sníž. přenesená",J118,0)</f>
        <v>0</v>
      </c>
      <c r="BI118" s="182">
        <f>IF(N118="nulová",J118,0)</f>
        <v>0</v>
      </c>
      <c r="BJ118" s="16" t="s">
        <v>23</v>
      </c>
      <c r="BK118" s="182">
        <f>ROUND(I118*H118,2)</f>
        <v>0</v>
      </c>
      <c r="BL118" s="16" t="s">
        <v>142</v>
      </c>
      <c r="BM118" s="16" t="s">
        <v>237</v>
      </c>
    </row>
    <row r="119" spans="2:51" s="12" customFormat="1" ht="20.25" customHeight="1">
      <c r="B119" s="183"/>
      <c r="D119" s="184" t="s">
        <v>144</v>
      </c>
      <c r="E119" s="185" t="s">
        <v>22</v>
      </c>
      <c r="F119" s="186" t="s">
        <v>224</v>
      </c>
      <c r="H119" s="187">
        <v>2562</v>
      </c>
      <c r="I119" s="188"/>
      <c r="L119" s="183"/>
      <c r="M119" s="189"/>
      <c r="N119" s="190"/>
      <c r="O119" s="190"/>
      <c r="P119" s="190"/>
      <c r="Q119" s="190"/>
      <c r="R119" s="190"/>
      <c r="S119" s="190"/>
      <c r="T119" s="191"/>
      <c r="AT119" s="192" t="s">
        <v>144</v>
      </c>
      <c r="AU119" s="192" t="s">
        <v>83</v>
      </c>
      <c r="AV119" s="12" t="s">
        <v>83</v>
      </c>
      <c r="AW119" s="12" t="s">
        <v>38</v>
      </c>
      <c r="AX119" s="12" t="s">
        <v>23</v>
      </c>
      <c r="AY119" s="192" t="s">
        <v>135</v>
      </c>
    </row>
    <row r="120" spans="2:65" s="1" customFormat="1" ht="20.25" customHeight="1">
      <c r="B120" s="170"/>
      <c r="C120" s="193" t="s">
        <v>238</v>
      </c>
      <c r="D120" s="193" t="s">
        <v>146</v>
      </c>
      <c r="E120" s="194" t="s">
        <v>239</v>
      </c>
      <c r="F120" s="195" t="s">
        <v>240</v>
      </c>
      <c r="G120" s="196" t="s">
        <v>186</v>
      </c>
      <c r="H120" s="197">
        <v>1512</v>
      </c>
      <c r="I120" s="198"/>
      <c r="J120" s="199">
        <f>ROUND(I120*H120,2)</f>
        <v>0</v>
      </c>
      <c r="K120" s="195" t="s">
        <v>22</v>
      </c>
      <c r="L120" s="200"/>
      <c r="M120" s="201" t="s">
        <v>22</v>
      </c>
      <c r="N120" s="202" t="s">
        <v>46</v>
      </c>
      <c r="O120" s="34"/>
      <c r="P120" s="180">
        <f>O120*H120</f>
        <v>0</v>
      </c>
      <c r="Q120" s="180">
        <v>0</v>
      </c>
      <c r="R120" s="180">
        <f>Q120*H120</f>
        <v>0</v>
      </c>
      <c r="S120" s="180">
        <v>0</v>
      </c>
      <c r="T120" s="181">
        <f>S120*H120</f>
        <v>0</v>
      </c>
      <c r="AR120" s="16" t="s">
        <v>150</v>
      </c>
      <c r="AT120" s="16" t="s">
        <v>146</v>
      </c>
      <c r="AU120" s="16" t="s">
        <v>83</v>
      </c>
      <c r="AY120" s="16" t="s">
        <v>135</v>
      </c>
      <c r="BE120" s="182">
        <f>IF(N120="základní",J120,0)</f>
        <v>0</v>
      </c>
      <c r="BF120" s="182">
        <f>IF(N120="snížená",J120,0)</f>
        <v>0</v>
      </c>
      <c r="BG120" s="182">
        <f>IF(N120="zákl. přenesená",J120,0)</f>
        <v>0</v>
      </c>
      <c r="BH120" s="182">
        <f>IF(N120="sníž. přenesená",J120,0)</f>
        <v>0</v>
      </c>
      <c r="BI120" s="182">
        <f>IF(N120="nulová",J120,0)</f>
        <v>0</v>
      </c>
      <c r="BJ120" s="16" t="s">
        <v>23</v>
      </c>
      <c r="BK120" s="182">
        <f>ROUND(I120*H120,2)</f>
        <v>0</v>
      </c>
      <c r="BL120" s="16" t="s">
        <v>142</v>
      </c>
      <c r="BM120" s="16" t="s">
        <v>241</v>
      </c>
    </row>
    <row r="121" spans="2:51" s="12" customFormat="1" ht="20.25" customHeight="1">
      <c r="B121" s="183"/>
      <c r="D121" s="184" t="s">
        <v>144</v>
      </c>
      <c r="E121" s="185" t="s">
        <v>22</v>
      </c>
      <c r="F121" s="186" t="s">
        <v>242</v>
      </c>
      <c r="H121" s="187">
        <v>1512</v>
      </c>
      <c r="I121" s="188"/>
      <c r="L121" s="183"/>
      <c r="M121" s="189"/>
      <c r="N121" s="190"/>
      <c r="O121" s="190"/>
      <c r="P121" s="190"/>
      <c r="Q121" s="190"/>
      <c r="R121" s="190"/>
      <c r="S121" s="190"/>
      <c r="T121" s="191"/>
      <c r="AT121" s="192" t="s">
        <v>144</v>
      </c>
      <c r="AU121" s="192" t="s">
        <v>83</v>
      </c>
      <c r="AV121" s="12" t="s">
        <v>83</v>
      </c>
      <c r="AW121" s="12" t="s">
        <v>38</v>
      </c>
      <c r="AX121" s="12" t="s">
        <v>23</v>
      </c>
      <c r="AY121" s="192" t="s">
        <v>135</v>
      </c>
    </row>
    <row r="122" spans="2:65" s="1" customFormat="1" ht="20.25" customHeight="1">
      <c r="B122" s="170"/>
      <c r="C122" s="171" t="s">
        <v>243</v>
      </c>
      <c r="D122" s="171" t="s">
        <v>137</v>
      </c>
      <c r="E122" s="172" t="s">
        <v>244</v>
      </c>
      <c r="F122" s="173" t="s">
        <v>245</v>
      </c>
      <c r="G122" s="174" t="s">
        <v>140</v>
      </c>
      <c r="H122" s="175">
        <v>7077</v>
      </c>
      <c r="I122" s="176"/>
      <c r="J122" s="177">
        <f>ROUND(I122*H122,2)</f>
        <v>0</v>
      </c>
      <c r="K122" s="173" t="s">
        <v>141</v>
      </c>
      <c r="L122" s="33"/>
      <c r="M122" s="178" t="s">
        <v>22</v>
      </c>
      <c r="N122" s="179" t="s">
        <v>46</v>
      </c>
      <c r="O122" s="34"/>
      <c r="P122" s="180">
        <f>O122*H122</f>
        <v>0</v>
      </c>
      <c r="Q122" s="180">
        <v>0</v>
      </c>
      <c r="R122" s="180">
        <f>Q122*H122</f>
        <v>0</v>
      </c>
      <c r="S122" s="180">
        <v>0</v>
      </c>
      <c r="T122" s="181">
        <f>S122*H122</f>
        <v>0</v>
      </c>
      <c r="AR122" s="16" t="s">
        <v>142</v>
      </c>
      <c r="AT122" s="16" t="s">
        <v>137</v>
      </c>
      <c r="AU122" s="16" t="s">
        <v>83</v>
      </c>
      <c r="AY122" s="16" t="s">
        <v>135</v>
      </c>
      <c r="BE122" s="182">
        <f>IF(N122="základní",J122,0)</f>
        <v>0</v>
      </c>
      <c r="BF122" s="182">
        <f>IF(N122="snížená",J122,0)</f>
        <v>0</v>
      </c>
      <c r="BG122" s="182">
        <f>IF(N122="zákl. přenesená",J122,0)</f>
        <v>0</v>
      </c>
      <c r="BH122" s="182">
        <f>IF(N122="sníž. přenesená",J122,0)</f>
        <v>0</v>
      </c>
      <c r="BI122" s="182">
        <f>IF(N122="nulová",J122,0)</f>
        <v>0</v>
      </c>
      <c r="BJ122" s="16" t="s">
        <v>23</v>
      </c>
      <c r="BK122" s="182">
        <f>ROUND(I122*H122,2)</f>
        <v>0</v>
      </c>
      <c r="BL122" s="16" t="s">
        <v>142</v>
      </c>
      <c r="BM122" s="16" t="s">
        <v>246</v>
      </c>
    </row>
    <row r="123" spans="2:51" s="12" customFormat="1" ht="20.25" customHeight="1">
      <c r="B123" s="183"/>
      <c r="D123" s="203" t="s">
        <v>144</v>
      </c>
      <c r="E123" s="192" t="s">
        <v>22</v>
      </c>
      <c r="F123" s="204" t="s">
        <v>247</v>
      </c>
      <c r="H123" s="205">
        <v>7077</v>
      </c>
      <c r="I123" s="188"/>
      <c r="L123" s="183"/>
      <c r="M123" s="189"/>
      <c r="N123" s="190"/>
      <c r="O123" s="190"/>
      <c r="P123" s="190"/>
      <c r="Q123" s="190"/>
      <c r="R123" s="190"/>
      <c r="S123" s="190"/>
      <c r="T123" s="191"/>
      <c r="AT123" s="192" t="s">
        <v>144</v>
      </c>
      <c r="AU123" s="192" t="s">
        <v>83</v>
      </c>
      <c r="AV123" s="12" t="s">
        <v>83</v>
      </c>
      <c r="AW123" s="12" t="s">
        <v>38</v>
      </c>
      <c r="AX123" s="12" t="s">
        <v>23</v>
      </c>
      <c r="AY123" s="192" t="s">
        <v>135</v>
      </c>
    </row>
    <row r="124" spans="2:63" s="11" customFormat="1" ht="29.25" customHeight="1">
      <c r="B124" s="156"/>
      <c r="D124" s="167" t="s">
        <v>74</v>
      </c>
      <c r="E124" s="168" t="s">
        <v>153</v>
      </c>
      <c r="F124" s="168" t="s">
        <v>248</v>
      </c>
      <c r="I124" s="159"/>
      <c r="J124" s="169">
        <f>BK124</f>
        <v>0</v>
      </c>
      <c r="L124" s="156"/>
      <c r="M124" s="161"/>
      <c r="N124" s="162"/>
      <c r="O124" s="162"/>
      <c r="P124" s="163">
        <f>SUM(P125:P130)</f>
        <v>0</v>
      </c>
      <c r="Q124" s="162"/>
      <c r="R124" s="163">
        <f>SUM(R125:R130)</f>
        <v>52.64000000000001</v>
      </c>
      <c r="S124" s="162"/>
      <c r="T124" s="164">
        <f>SUM(T125:T130)</f>
        <v>0</v>
      </c>
      <c r="AR124" s="157" t="s">
        <v>23</v>
      </c>
      <c r="AT124" s="165" t="s">
        <v>74</v>
      </c>
      <c r="AU124" s="165" t="s">
        <v>23</v>
      </c>
      <c r="AY124" s="157" t="s">
        <v>135</v>
      </c>
      <c r="BK124" s="166">
        <f>SUM(BK125:BK130)</f>
        <v>0</v>
      </c>
    </row>
    <row r="125" spans="2:65" s="1" customFormat="1" ht="20.25" customHeight="1">
      <c r="B125" s="170"/>
      <c r="C125" s="171" t="s">
        <v>249</v>
      </c>
      <c r="D125" s="171" t="s">
        <v>137</v>
      </c>
      <c r="E125" s="172" t="s">
        <v>250</v>
      </c>
      <c r="F125" s="173" t="s">
        <v>251</v>
      </c>
      <c r="G125" s="174" t="s">
        <v>216</v>
      </c>
      <c r="H125" s="175">
        <v>750</v>
      </c>
      <c r="I125" s="176"/>
      <c r="J125" s="177">
        <f>ROUND(I125*H125,2)</f>
        <v>0</v>
      </c>
      <c r="K125" s="173" t="s">
        <v>22</v>
      </c>
      <c r="L125" s="33"/>
      <c r="M125" s="178" t="s">
        <v>22</v>
      </c>
      <c r="N125" s="179" t="s">
        <v>46</v>
      </c>
      <c r="O125" s="34"/>
      <c r="P125" s="180">
        <f>O125*H125</f>
        <v>0</v>
      </c>
      <c r="Q125" s="180">
        <v>0.07</v>
      </c>
      <c r="R125" s="180">
        <f>Q125*H125</f>
        <v>52.50000000000001</v>
      </c>
      <c r="S125" s="180">
        <v>0</v>
      </c>
      <c r="T125" s="181">
        <f>S125*H125</f>
        <v>0</v>
      </c>
      <c r="AR125" s="16" t="s">
        <v>142</v>
      </c>
      <c r="AT125" s="16" t="s">
        <v>137</v>
      </c>
      <c r="AU125" s="16" t="s">
        <v>83</v>
      </c>
      <c r="AY125" s="16" t="s">
        <v>135</v>
      </c>
      <c r="BE125" s="182">
        <f>IF(N125="základní",J125,0)</f>
        <v>0</v>
      </c>
      <c r="BF125" s="182">
        <f>IF(N125="snížená",J125,0)</f>
        <v>0</v>
      </c>
      <c r="BG125" s="182">
        <f>IF(N125="zákl. přenesená",J125,0)</f>
        <v>0</v>
      </c>
      <c r="BH125" s="182">
        <f>IF(N125="sníž. přenesená",J125,0)</f>
        <v>0</v>
      </c>
      <c r="BI125" s="182">
        <f>IF(N125="nulová",J125,0)</f>
        <v>0</v>
      </c>
      <c r="BJ125" s="16" t="s">
        <v>23</v>
      </c>
      <c r="BK125" s="182">
        <f>ROUND(I125*H125,2)</f>
        <v>0</v>
      </c>
      <c r="BL125" s="16" t="s">
        <v>142</v>
      </c>
      <c r="BM125" s="16" t="s">
        <v>252</v>
      </c>
    </row>
    <row r="126" spans="2:47" s="1" customFormat="1" ht="39.75" customHeight="1">
      <c r="B126" s="33"/>
      <c r="D126" s="203" t="s">
        <v>253</v>
      </c>
      <c r="F126" s="206" t="s">
        <v>254</v>
      </c>
      <c r="I126" s="144"/>
      <c r="L126" s="33"/>
      <c r="M126" s="62"/>
      <c r="N126" s="34"/>
      <c r="O126" s="34"/>
      <c r="P126" s="34"/>
      <c r="Q126" s="34"/>
      <c r="R126" s="34"/>
      <c r="S126" s="34"/>
      <c r="T126" s="63"/>
      <c r="AT126" s="16" t="s">
        <v>253</v>
      </c>
      <c r="AU126" s="16" t="s">
        <v>83</v>
      </c>
    </row>
    <row r="127" spans="2:51" s="12" customFormat="1" ht="20.25" customHeight="1">
      <c r="B127" s="183"/>
      <c r="D127" s="184" t="s">
        <v>144</v>
      </c>
      <c r="E127" s="185" t="s">
        <v>22</v>
      </c>
      <c r="F127" s="186" t="s">
        <v>255</v>
      </c>
      <c r="H127" s="187">
        <v>750</v>
      </c>
      <c r="I127" s="188"/>
      <c r="L127" s="183"/>
      <c r="M127" s="189"/>
      <c r="N127" s="190"/>
      <c r="O127" s="190"/>
      <c r="P127" s="190"/>
      <c r="Q127" s="190"/>
      <c r="R127" s="190"/>
      <c r="S127" s="190"/>
      <c r="T127" s="191"/>
      <c r="AT127" s="192" t="s">
        <v>144</v>
      </c>
      <c r="AU127" s="192" t="s">
        <v>83</v>
      </c>
      <c r="AV127" s="12" t="s">
        <v>83</v>
      </c>
      <c r="AW127" s="12" t="s">
        <v>38</v>
      </c>
      <c r="AX127" s="12" t="s">
        <v>23</v>
      </c>
      <c r="AY127" s="192" t="s">
        <v>135</v>
      </c>
    </row>
    <row r="128" spans="2:65" s="1" customFormat="1" ht="20.25" customHeight="1">
      <c r="B128" s="170"/>
      <c r="C128" s="171" t="s">
        <v>256</v>
      </c>
      <c r="D128" s="171" t="s">
        <v>137</v>
      </c>
      <c r="E128" s="172" t="s">
        <v>257</v>
      </c>
      <c r="F128" s="173" t="s">
        <v>258</v>
      </c>
      <c r="G128" s="174" t="s">
        <v>186</v>
      </c>
      <c r="H128" s="175">
        <v>2</v>
      </c>
      <c r="I128" s="176"/>
      <c r="J128" s="177">
        <f>ROUND(I128*H128,2)</f>
        <v>0</v>
      </c>
      <c r="K128" s="173" t="s">
        <v>22</v>
      </c>
      <c r="L128" s="33"/>
      <c r="M128" s="178" t="s">
        <v>22</v>
      </c>
      <c r="N128" s="179" t="s">
        <v>46</v>
      </c>
      <c r="O128" s="34"/>
      <c r="P128" s="180">
        <f>O128*H128</f>
        <v>0</v>
      </c>
      <c r="Q128" s="180">
        <v>0.07</v>
      </c>
      <c r="R128" s="180">
        <f>Q128*H128</f>
        <v>0.14</v>
      </c>
      <c r="S128" s="180">
        <v>0</v>
      </c>
      <c r="T128" s="181">
        <f>S128*H128</f>
        <v>0</v>
      </c>
      <c r="AR128" s="16" t="s">
        <v>142</v>
      </c>
      <c r="AT128" s="16" t="s">
        <v>137</v>
      </c>
      <c r="AU128" s="16" t="s">
        <v>83</v>
      </c>
      <c r="AY128" s="16" t="s">
        <v>135</v>
      </c>
      <c r="BE128" s="182">
        <f>IF(N128="základní",J128,0)</f>
        <v>0</v>
      </c>
      <c r="BF128" s="182">
        <f>IF(N128="snížená",J128,0)</f>
        <v>0</v>
      </c>
      <c r="BG128" s="182">
        <f>IF(N128="zákl. přenesená",J128,0)</f>
        <v>0</v>
      </c>
      <c r="BH128" s="182">
        <f>IF(N128="sníž. přenesená",J128,0)</f>
        <v>0</v>
      </c>
      <c r="BI128" s="182">
        <f>IF(N128="nulová",J128,0)</f>
        <v>0</v>
      </c>
      <c r="BJ128" s="16" t="s">
        <v>23</v>
      </c>
      <c r="BK128" s="182">
        <f>ROUND(I128*H128,2)</f>
        <v>0</v>
      </c>
      <c r="BL128" s="16" t="s">
        <v>142</v>
      </c>
      <c r="BM128" s="16" t="s">
        <v>259</v>
      </c>
    </row>
    <row r="129" spans="2:47" s="1" customFormat="1" ht="39.75" customHeight="1">
      <c r="B129" s="33"/>
      <c r="D129" s="203" t="s">
        <v>253</v>
      </c>
      <c r="F129" s="206" t="s">
        <v>260</v>
      </c>
      <c r="I129" s="144"/>
      <c r="L129" s="33"/>
      <c r="M129" s="62"/>
      <c r="N129" s="34"/>
      <c r="O129" s="34"/>
      <c r="P129" s="34"/>
      <c r="Q129" s="34"/>
      <c r="R129" s="34"/>
      <c r="S129" s="34"/>
      <c r="T129" s="63"/>
      <c r="AT129" s="16" t="s">
        <v>253</v>
      </c>
      <c r="AU129" s="16" t="s">
        <v>83</v>
      </c>
    </row>
    <row r="130" spans="2:51" s="12" customFormat="1" ht="20.25" customHeight="1">
      <c r="B130" s="183"/>
      <c r="D130" s="203" t="s">
        <v>144</v>
      </c>
      <c r="E130" s="192" t="s">
        <v>22</v>
      </c>
      <c r="F130" s="204" t="s">
        <v>261</v>
      </c>
      <c r="H130" s="205">
        <v>2</v>
      </c>
      <c r="I130" s="188"/>
      <c r="L130" s="183"/>
      <c r="M130" s="189"/>
      <c r="N130" s="190"/>
      <c r="O130" s="190"/>
      <c r="P130" s="190"/>
      <c r="Q130" s="190"/>
      <c r="R130" s="190"/>
      <c r="S130" s="190"/>
      <c r="T130" s="191"/>
      <c r="AT130" s="192" t="s">
        <v>144</v>
      </c>
      <c r="AU130" s="192" t="s">
        <v>83</v>
      </c>
      <c r="AV130" s="12" t="s">
        <v>83</v>
      </c>
      <c r="AW130" s="12" t="s">
        <v>38</v>
      </c>
      <c r="AX130" s="12" t="s">
        <v>23</v>
      </c>
      <c r="AY130" s="192" t="s">
        <v>135</v>
      </c>
    </row>
    <row r="131" spans="2:63" s="11" customFormat="1" ht="29.25" customHeight="1">
      <c r="B131" s="156"/>
      <c r="D131" s="167" t="s">
        <v>74</v>
      </c>
      <c r="E131" s="168" t="s">
        <v>262</v>
      </c>
      <c r="F131" s="168" t="s">
        <v>263</v>
      </c>
      <c r="I131" s="159"/>
      <c r="J131" s="169">
        <f>BK131</f>
        <v>0</v>
      </c>
      <c r="L131" s="156"/>
      <c r="M131" s="161"/>
      <c r="N131" s="162"/>
      <c r="O131" s="162"/>
      <c r="P131" s="163">
        <f>P132</f>
        <v>0</v>
      </c>
      <c r="Q131" s="162"/>
      <c r="R131" s="163">
        <f>R132</f>
        <v>0</v>
      </c>
      <c r="S131" s="162"/>
      <c r="T131" s="164">
        <f>T132</f>
        <v>0</v>
      </c>
      <c r="AR131" s="157" t="s">
        <v>23</v>
      </c>
      <c r="AT131" s="165" t="s">
        <v>74</v>
      </c>
      <c r="AU131" s="165" t="s">
        <v>23</v>
      </c>
      <c r="AY131" s="157" t="s">
        <v>135</v>
      </c>
      <c r="BK131" s="166">
        <f>BK132</f>
        <v>0</v>
      </c>
    </row>
    <row r="132" spans="2:65" s="1" customFormat="1" ht="20.25" customHeight="1">
      <c r="B132" s="170"/>
      <c r="C132" s="171" t="s">
        <v>264</v>
      </c>
      <c r="D132" s="171" t="s">
        <v>137</v>
      </c>
      <c r="E132" s="172" t="s">
        <v>265</v>
      </c>
      <c r="F132" s="173" t="s">
        <v>266</v>
      </c>
      <c r="G132" s="174" t="s">
        <v>267</v>
      </c>
      <c r="H132" s="175">
        <v>69.411</v>
      </c>
      <c r="I132" s="176"/>
      <c r="J132" s="177">
        <f>ROUND(I132*H132,2)</f>
        <v>0</v>
      </c>
      <c r="K132" s="173" t="s">
        <v>141</v>
      </c>
      <c r="L132" s="33"/>
      <c r="M132" s="178" t="s">
        <v>22</v>
      </c>
      <c r="N132" s="207" t="s">
        <v>46</v>
      </c>
      <c r="O132" s="208"/>
      <c r="P132" s="209">
        <f>O132*H132</f>
        <v>0</v>
      </c>
      <c r="Q132" s="209">
        <v>0</v>
      </c>
      <c r="R132" s="209">
        <f>Q132*H132</f>
        <v>0</v>
      </c>
      <c r="S132" s="209">
        <v>0</v>
      </c>
      <c r="T132" s="210">
        <f>S132*H132</f>
        <v>0</v>
      </c>
      <c r="AR132" s="16" t="s">
        <v>142</v>
      </c>
      <c r="AT132" s="16" t="s">
        <v>137</v>
      </c>
      <c r="AU132" s="16" t="s">
        <v>83</v>
      </c>
      <c r="AY132" s="16" t="s">
        <v>135</v>
      </c>
      <c r="BE132" s="182">
        <f>IF(N132="základní",J132,0)</f>
        <v>0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16" t="s">
        <v>23</v>
      </c>
      <c r="BK132" s="182">
        <f>ROUND(I132*H132,2)</f>
        <v>0</v>
      </c>
      <c r="BL132" s="16" t="s">
        <v>142</v>
      </c>
      <c r="BM132" s="16" t="s">
        <v>268</v>
      </c>
    </row>
    <row r="133" spans="2:12" s="1" customFormat="1" ht="6.75" customHeight="1">
      <c r="B133" s="48"/>
      <c r="C133" s="49"/>
      <c r="D133" s="49"/>
      <c r="E133" s="49"/>
      <c r="F133" s="49"/>
      <c r="G133" s="49"/>
      <c r="H133" s="49"/>
      <c r="I133" s="122"/>
      <c r="J133" s="49"/>
      <c r="K133" s="49"/>
      <c r="L133" s="33"/>
    </row>
    <row r="134" ht="12">
      <c r="AT134" s="211"/>
    </row>
  </sheetData>
  <sheetProtection password="CC35" sheet="1" objects="1" scenarios="1" formatColumns="0" formatRows="0" sort="0" autoFilter="0"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8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409</v>
      </c>
      <c r="G1" s="268" t="s">
        <v>410</v>
      </c>
      <c r="H1" s="268"/>
      <c r="I1" s="269"/>
      <c r="J1" s="263" t="s">
        <v>411</v>
      </c>
      <c r="K1" s="261" t="s">
        <v>106</v>
      </c>
      <c r="L1" s="263" t="s">
        <v>412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86</v>
      </c>
    </row>
    <row r="3" spans="2:46" ht="6.75" customHeight="1">
      <c r="B3" s="17"/>
      <c r="C3" s="18"/>
      <c r="D3" s="18"/>
      <c r="E3" s="18"/>
      <c r="F3" s="18"/>
      <c r="G3" s="18"/>
      <c r="H3" s="18"/>
      <c r="I3" s="99"/>
      <c r="J3" s="18"/>
      <c r="K3" s="19"/>
      <c r="AT3" s="16" t="s">
        <v>83</v>
      </c>
    </row>
    <row r="4" spans="2:46" ht="36.75" customHeight="1">
      <c r="B4" s="20"/>
      <c r="C4" s="21"/>
      <c r="D4" s="22" t="s">
        <v>107</v>
      </c>
      <c r="E4" s="21"/>
      <c r="F4" s="21"/>
      <c r="G4" s="21"/>
      <c r="H4" s="21"/>
      <c r="I4" s="100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100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100"/>
      <c r="J6" s="21"/>
      <c r="K6" s="23"/>
    </row>
    <row r="7" spans="2:11" ht="20.25" customHeight="1">
      <c r="B7" s="20"/>
      <c r="C7" s="21"/>
      <c r="D7" s="21"/>
      <c r="E7" s="255" t="str">
        <f>'Rekapitulace stavby'!K6</f>
        <v>Aktualizace PD pro realizaci LBK 9-0 a LBK 5-9 v k.ú. Běchary</v>
      </c>
      <c r="F7" s="220"/>
      <c r="G7" s="220"/>
      <c r="H7" s="220"/>
      <c r="I7" s="100"/>
      <c r="J7" s="21"/>
      <c r="K7" s="23"/>
    </row>
    <row r="8" spans="2:11" s="1" customFormat="1" ht="12.75">
      <c r="B8" s="33"/>
      <c r="C8" s="34"/>
      <c r="D8" s="29" t="s">
        <v>108</v>
      </c>
      <c r="E8" s="34"/>
      <c r="F8" s="34"/>
      <c r="G8" s="34"/>
      <c r="H8" s="34"/>
      <c r="I8" s="101"/>
      <c r="J8" s="34"/>
      <c r="K8" s="37"/>
    </row>
    <row r="9" spans="2:11" s="1" customFormat="1" ht="36.75" customHeight="1">
      <c r="B9" s="33"/>
      <c r="C9" s="34"/>
      <c r="D9" s="34"/>
      <c r="E9" s="256" t="s">
        <v>269</v>
      </c>
      <c r="F9" s="227"/>
      <c r="G9" s="227"/>
      <c r="H9" s="227"/>
      <c r="I9" s="101"/>
      <c r="J9" s="34"/>
      <c r="K9" s="37"/>
    </row>
    <row r="10" spans="2:11" s="1" customFormat="1" ht="12">
      <c r="B10" s="33"/>
      <c r="C10" s="34"/>
      <c r="D10" s="34"/>
      <c r="E10" s="34"/>
      <c r="F10" s="34"/>
      <c r="G10" s="34"/>
      <c r="H10" s="34"/>
      <c r="I10" s="101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102" t="s">
        <v>21</v>
      </c>
      <c r="J11" s="27" t="s">
        <v>22</v>
      </c>
      <c r="K11" s="37"/>
    </row>
    <row r="12" spans="2:11" s="1" customFormat="1" ht="14.25" customHeight="1">
      <c r="B12" s="33"/>
      <c r="C12" s="34"/>
      <c r="D12" s="29" t="s">
        <v>24</v>
      </c>
      <c r="E12" s="34"/>
      <c r="F12" s="27" t="s">
        <v>25</v>
      </c>
      <c r="G12" s="34"/>
      <c r="H12" s="34"/>
      <c r="I12" s="102" t="s">
        <v>26</v>
      </c>
      <c r="J12" s="103" t="str">
        <f>'Rekapitulace stavby'!AN8</f>
        <v>1.2.2016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101"/>
      <c r="J13" s="34"/>
      <c r="K13" s="37"/>
    </row>
    <row r="14" spans="2:11" s="1" customFormat="1" ht="14.25" customHeight="1">
      <c r="B14" s="33"/>
      <c r="C14" s="34"/>
      <c r="D14" s="29" t="s">
        <v>30</v>
      </c>
      <c r="E14" s="34"/>
      <c r="F14" s="34"/>
      <c r="G14" s="34"/>
      <c r="H14" s="34"/>
      <c r="I14" s="102" t="s">
        <v>31</v>
      </c>
      <c r="J14" s="27" t="s">
        <v>22</v>
      </c>
      <c r="K14" s="37"/>
    </row>
    <row r="15" spans="2:11" s="1" customFormat="1" ht="18" customHeight="1">
      <c r="B15" s="33"/>
      <c r="C15" s="34"/>
      <c r="D15" s="34"/>
      <c r="E15" s="27" t="s">
        <v>32</v>
      </c>
      <c r="F15" s="34"/>
      <c r="G15" s="34"/>
      <c r="H15" s="34"/>
      <c r="I15" s="102" t="s">
        <v>33</v>
      </c>
      <c r="J15" s="27" t="s">
        <v>22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101"/>
      <c r="J16" s="34"/>
      <c r="K16" s="37"/>
    </row>
    <row r="17" spans="2:11" s="1" customFormat="1" ht="14.25" customHeight="1">
      <c r="B17" s="33"/>
      <c r="C17" s="34"/>
      <c r="D17" s="29" t="s">
        <v>34</v>
      </c>
      <c r="E17" s="34"/>
      <c r="F17" s="34"/>
      <c r="G17" s="34"/>
      <c r="H17" s="34"/>
      <c r="I17" s="102" t="s">
        <v>31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102" t="s">
        <v>33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101"/>
      <c r="J19" s="34"/>
      <c r="K19" s="37"/>
    </row>
    <row r="20" spans="2:11" s="1" customFormat="1" ht="14.25" customHeight="1">
      <c r="B20" s="33"/>
      <c r="C20" s="34"/>
      <c r="D20" s="29" t="s">
        <v>36</v>
      </c>
      <c r="E20" s="34"/>
      <c r="F20" s="34"/>
      <c r="G20" s="34"/>
      <c r="H20" s="34"/>
      <c r="I20" s="102" t="s">
        <v>31</v>
      </c>
      <c r="J20" s="27" t="s">
        <v>22</v>
      </c>
      <c r="K20" s="37"/>
    </row>
    <row r="21" spans="2:11" s="1" customFormat="1" ht="18" customHeight="1">
      <c r="B21" s="33"/>
      <c r="C21" s="34"/>
      <c r="D21" s="34"/>
      <c r="E21" s="27" t="s">
        <v>37</v>
      </c>
      <c r="F21" s="34"/>
      <c r="G21" s="34"/>
      <c r="H21" s="34"/>
      <c r="I21" s="102" t="s">
        <v>33</v>
      </c>
      <c r="J21" s="27" t="s">
        <v>22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101"/>
      <c r="J22" s="34"/>
      <c r="K22" s="37"/>
    </row>
    <row r="23" spans="2:11" s="1" customFormat="1" ht="14.25" customHeight="1">
      <c r="B23" s="33"/>
      <c r="C23" s="34"/>
      <c r="D23" s="29" t="s">
        <v>39</v>
      </c>
      <c r="E23" s="34"/>
      <c r="F23" s="34"/>
      <c r="G23" s="34"/>
      <c r="H23" s="34"/>
      <c r="I23" s="101"/>
      <c r="J23" s="34"/>
      <c r="K23" s="37"/>
    </row>
    <row r="24" spans="2:11" s="7" customFormat="1" ht="20.25" customHeight="1">
      <c r="B24" s="104"/>
      <c r="C24" s="105"/>
      <c r="D24" s="105"/>
      <c r="E24" s="223" t="s">
        <v>22</v>
      </c>
      <c r="F24" s="257"/>
      <c r="G24" s="257"/>
      <c r="H24" s="257"/>
      <c r="I24" s="106"/>
      <c r="J24" s="105"/>
      <c r="K24" s="107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101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8"/>
      <c r="J26" s="60"/>
      <c r="K26" s="109"/>
    </row>
    <row r="27" spans="2:11" s="1" customFormat="1" ht="24.75" customHeight="1">
      <c r="B27" s="33"/>
      <c r="C27" s="34"/>
      <c r="D27" s="110" t="s">
        <v>41</v>
      </c>
      <c r="E27" s="34"/>
      <c r="F27" s="34"/>
      <c r="G27" s="34"/>
      <c r="H27" s="34"/>
      <c r="I27" s="101"/>
      <c r="J27" s="111">
        <f>ROUND(J80,2)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8"/>
      <c r="J28" s="60"/>
      <c r="K28" s="109"/>
    </row>
    <row r="29" spans="2:11" s="1" customFormat="1" ht="14.25" customHeight="1">
      <c r="B29" s="33"/>
      <c r="C29" s="34"/>
      <c r="D29" s="34"/>
      <c r="E29" s="34"/>
      <c r="F29" s="38" t="s">
        <v>43</v>
      </c>
      <c r="G29" s="34"/>
      <c r="H29" s="34"/>
      <c r="I29" s="112" t="s">
        <v>42</v>
      </c>
      <c r="J29" s="38" t="s">
        <v>44</v>
      </c>
      <c r="K29" s="37"/>
    </row>
    <row r="30" spans="2:11" s="1" customFormat="1" ht="14.25" customHeight="1">
      <c r="B30" s="33"/>
      <c r="C30" s="34"/>
      <c r="D30" s="41" t="s">
        <v>45</v>
      </c>
      <c r="E30" s="41" t="s">
        <v>46</v>
      </c>
      <c r="F30" s="113">
        <f>ROUND(SUM(BE80:BE132),2)</f>
        <v>0</v>
      </c>
      <c r="G30" s="34"/>
      <c r="H30" s="34"/>
      <c r="I30" s="114">
        <v>0.21</v>
      </c>
      <c r="J30" s="113">
        <f>ROUND(ROUND((SUM(BE80:BE132)),2)*I30,2)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47</v>
      </c>
      <c r="F31" s="113">
        <f>ROUND(SUM(BF80:BF132),2)</f>
        <v>0</v>
      </c>
      <c r="G31" s="34"/>
      <c r="H31" s="34"/>
      <c r="I31" s="114">
        <v>0.15</v>
      </c>
      <c r="J31" s="113">
        <f>ROUND(ROUND((SUM(BF80:BF132)),2)*I31,2)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48</v>
      </c>
      <c r="F32" s="113">
        <f>ROUND(SUM(BG80:BG132),2)</f>
        <v>0</v>
      </c>
      <c r="G32" s="34"/>
      <c r="H32" s="34"/>
      <c r="I32" s="114">
        <v>0.21</v>
      </c>
      <c r="J32" s="113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49</v>
      </c>
      <c r="F33" s="113">
        <f>ROUND(SUM(BH80:BH132),2)</f>
        <v>0</v>
      </c>
      <c r="G33" s="34"/>
      <c r="H33" s="34"/>
      <c r="I33" s="114">
        <v>0.15</v>
      </c>
      <c r="J33" s="113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50</v>
      </c>
      <c r="F34" s="113">
        <f>ROUND(SUM(BI80:BI132),2)</f>
        <v>0</v>
      </c>
      <c r="G34" s="34"/>
      <c r="H34" s="34"/>
      <c r="I34" s="114">
        <v>0</v>
      </c>
      <c r="J34" s="113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101"/>
      <c r="J35" s="34"/>
      <c r="K35" s="37"/>
    </row>
    <row r="36" spans="2:11" s="1" customFormat="1" ht="24.75" customHeight="1">
      <c r="B36" s="33"/>
      <c r="C36" s="115"/>
      <c r="D36" s="116" t="s">
        <v>51</v>
      </c>
      <c r="E36" s="64"/>
      <c r="F36" s="64"/>
      <c r="G36" s="117" t="s">
        <v>52</v>
      </c>
      <c r="H36" s="118" t="s">
        <v>53</v>
      </c>
      <c r="I36" s="119"/>
      <c r="J36" s="120">
        <f>SUM(J27:J34)</f>
        <v>0</v>
      </c>
      <c r="K36" s="121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22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23"/>
      <c r="J41" s="52"/>
      <c r="K41" s="124"/>
    </row>
    <row r="42" spans="2:11" s="1" customFormat="1" ht="36.75" customHeight="1">
      <c r="B42" s="33"/>
      <c r="C42" s="22" t="s">
        <v>110</v>
      </c>
      <c r="D42" s="34"/>
      <c r="E42" s="34"/>
      <c r="F42" s="34"/>
      <c r="G42" s="34"/>
      <c r="H42" s="34"/>
      <c r="I42" s="101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101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101"/>
      <c r="J44" s="34"/>
      <c r="K44" s="37"/>
    </row>
    <row r="45" spans="2:11" s="1" customFormat="1" ht="20.25" customHeight="1">
      <c r="B45" s="33"/>
      <c r="C45" s="34"/>
      <c r="D45" s="34"/>
      <c r="E45" s="255" t="str">
        <f>E7</f>
        <v>Aktualizace PD pro realizaci LBK 9-0 a LBK 5-9 v k.ú. Běchary</v>
      </c>
      <c r="F45" s="227"/>
      <c r="G45" s="227"/>
      <c r="H45" s="227"/>
      <c r="I45" s="101"/>
      <c r="J45" s="34"/>
      <c r="K45" s="37"/>
    </row>
    <row r="46" spans="2:11" s="1" customFormat="1" ht="14.25" customHeight="1">
      <c r="B46" s="33"/>
      <c r="C46" s="29" t="s">
        <v>108</v>
      </c>
      <c r="D46" s="34"/>
      <c r="E46" s="34"/>
      <c r="F46" s="34"/>
      <c r="G46" s="34"/>
      <c r="H46" s="34"/>
      <c r="I46" s="101"/>
      <c r="J46" s="34"/>
      <c r="K46" s="37"/>
    </row>
    <row r="47" spans="2:11" s="1" customFormat="1" ht="21.75" customHeight="1">
      <c r="B47" s="33"/>
      <c r="C47" s="34"/>
      <c r="D47" s="34"/>
      <c r="E47" s="256" t="str">
        <f>E9</f>
        <v>SO-02 - LBK 5-9a</v>
      </c>
      <c r="F47" s="227"/>
      <c r="G47" s="227"/>
      <c r="H47" s="227"/>
      <c r="I47" s="101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101"/>
      <c r="J48" s="34"/>
      <c r="K48" s="37"/>
    </row>
    <row r="49" spans="2:11" s="1" customFormat="1" ht="18" customHeight="1">
      <c r="B49" s="33"/>
      <c r="C49" s="29" t="s">
        <v>24</v>
      </c>
      <c r="D49" s="34"/>
      <c r="E49" s="34"/>
      <c r="F49" s="27" t="str">
        <f>F12</f>
        <v> </v>
      </c>
      <c r="G49" s="34"/>
      <c r="H49" s="34"/>
      <c r="I49" s="102" t="s">
        <v>26</v>
      </c>
      <c r="J49" s="103" t="str">
        <f>IF(J12="","",J12)</f>
        <v>1.2.2016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101"/>
      <c r="J50" s="34"/>
      <c r="K50" s="37"/>
    </row>
    <row r="51" spans="2:11" s="1" customFormat="1" ht="12.75">
      <c r="B51" s="33"/>
      <c r="C51" s="29" t="s">
        <v>30</v>
      </c>
      <c r="D51" s="34"/>
      <c r="E51" s="34"/>
      <c r="F51" s="27" t="str">
        <f>E15</f>
        <v>ČR-SPÚ, Pobočka Jičín</v>
      </c>
      <c r="G51" s="34"/>
      <c r="H51" s="34"/>
      <c r="I51" s="102" t="s">
        <v>36</v>
      </c>
      <c r="J51" s="27" t="str">
        <f>E21</f>
        <v>Agroprojekce Litomyšl, s.r.o.</v>
      </c>
      <c r="K51" s="37"/>
    </row>
    <row r="52" spans="2:11" s="1" customFormat="1" ht="14.25" customHeight="1">
      <c r="B52" s="33"/>
      <c r="C52" s="29" t="s">
        <v>34</v>
      </c>
      <c r="D52" s="34"/>
      <c r="E52" s="34"/>
      <c r="F52" s="27">
        <f>IF(E18="","",E18)</f>
      </c>
      <c r="G52" s="34"/>
      <c r="H52" s="34"/>
      <c r="I52" s="101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101"/>
      <c r="J53" s="34"/>
      <c r="K53" s="37"/>
    </row>
    <row r="54" spans="2:11" s="1" customFormat="1" ht="29.25" customHeight="1">
      <c r="B54" s="33"/>
      <c r="C54" s="125" t="s">
        <v>111</v>
      </c>
      <c r="D54" s="115"/>
      <c r="E54" s="115"/>
      <c r="F54" s="115"/>
      <c r="G54" s="115"/>
      <c r="H54" s="115"/>
      <c r="I54" s="126"/>
      <c r="J54" s="127" t="s">
        <v>112</v>
      </c>
      <c r="K54" s="128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101"/>
      <c r="J55" s="34"/>
      <c r="K55" s="37"/>
    </row>
    <row r="56" spans="2:47" s="1" customFormat="1" ht="29.25" customHeight="1">
      <c r="B56" s="33"/>
      <c r="C56" s="129" t="s">
        <v>113</v>
      </c>
      <c r="D56" s="34"/>
      <c r="E56" s="34"/>
      <c r="F56" s="34"/>
      <c r="G56" s="34"/>
      <c r="H56" s="34"/>
      <c r="I56" s="101"/>
      <c r="J56" s="111">
        <f>J80</f>
        <v>0</v>
      </c>
      <c r="K56" s="37"/>
      <c r="AU56" s="16" t="s">
        <v>114</v>
      </c>
    </row>
    <row r="57" spans="2:11" s="8" customFormat="1" ht="24.75" customHeight="1">
      <c r="B57" s="130"/>
      <c r="C57" s="131"/>
      <c r="D57" s="132" t="s">
        <v>115</v>
      </c>
      <c r="E57" s="133"/>
      <c r="F57" s="133"/>
      <c r="G57" s="133"/>
      <c r="H57" s="133"/>
      <c r="I57" s="134"/>
      <c r="J57" s="135">
        <f>J81</f>
        <v>0</v>
      </c>
      <c r="K57" s="136"/>
    </row>
    <row r="58" spans="2:11" s="9" customFormat="1" ht="19.5" customHeight="1">
      <c r="B58" s="137"/>
      <c r="C58" s="138"/>
      <c r="D58" s="139" t="s">
        <v>116</v>
      </c>
      <c r="E58" s="140"/>
      <c r="F58" s="140"/>
      <c r="G58" s="140"/>
      <c r="H58" s="140"/>
      <c r="I58" s="141"/>
      <c r="J58" s="142">
        <f>J82</f>
        <v>0</v>
      </c>
      <c r="K58" s="143"/>
    </row>
    <row r="59" spans="2:11" s="9" customFormat="1" ht="19.5" customHeight="1">
      <c r="B59" s="137"/>
      <c r="C59" s="138"/>
      <c r="D59" s="139" t="s">
        <v>117</v>
      </c>
      <c r="E59" s="140"/>
      <c r="F59" s="140"/>
      <c r="G59" s="140"/>
      <c r="H59" s="140"/>
      <c r="I59" s="141"/>
      <c r="J59" s="142">
        <f>J124</f>
        <v>0</v>
      </c>
      <c r="K59" s="143"/>
    </row>
    <row r="60" spans="2:11" s="9" customFormat="1" ht="19.5" customHeight="1">
      <c r="B60" s="137"/>
      <c r="C60" s="138"/>
      <c r="D60" s="139" t="s">
        <v>118</v>
      </c>
      <c r="E60" s="140"/>
      <c r="F60" s="140"/>
      <c r="G60" s="140"/>
      <c r="H60" s="140"/>
      <c r="I60" s="141"/>
      <c r="J60" s="142">
        <f>J131</f>
        <v>0</v>
      </c>
      <c r="K60" s="143"/>
    </row>
    <row r="61" spans="2:11" s="1" customFormat="1" ht="21.75" customHeight="1">
      <c r="B61" s="33"/>
      <c r="C61" s="34"/>
      <c r="D61" s="34"/>
      <c r="E61" s="34"/>
      <c r="F61" s="34"/>
      <c r="G61" s="34"/>
      <c r="H61" s="34"/>
      <c r="I61" s="101"/>
      <c r="J61" s="34"/>
      <c r="K61" s="37"/>
    </row>
    <row r="62" spans="2:11" s="1" customFormat="1" ht="6.75" customHeight="1">
      <c r="B62" s="48"/>
      <c r="C62" s="49"/>
      <c r="D62" s="49"/>
      <c r="E62" s="49"/>
      <c r="F62" s="49"/>
      <c r="G62" s="49"/>
      <c r="H62" s="49"/>
      <c r="I62" s="122"/>
      <c r="J62" s="49"/>
      <c r="K62" s="50"/>
    </row>
    <row r="66" spans="2:12" s="1" customFormat="1" ht="6.75" customHeight="1">
      <c r="B66" s="51"/>
      <c r="C66" s="52"/>
      <c r="D66" s="52"/>
      <c r="E66" s="52"/>
      <c r="F66" s="52"/>
      <c r="G66" s="52"/>
      <c r="H66" s="52"/>
      <c r="I66" s="123"/>
      <c r="J66" s="52"/>
      <c r="K66" s="52"/>
      <c r="L66" s="33"/>
    </row>
    <row r="67" spans="2:12" s="1" customFormat="1" ht="36.75" customHeight="1">
      <c r="B67" s="33"/>
      <c r="C67" s="53" t="s">
        <v>119</v>
      </c>
      <c r="I67" s="144"/>
      <c r="L67" s="33"/>
    </row>
    <row r="68" spans="2:12" s="1" customFormat="1" ht="6.75" customHeight="1">
      <c r="B68" s="33"/>
      <c r="I68" s="144"/>
      <c r="L68" s="33"/>
    </row>
    <row r="69" spans="2:12" s="1" customFormat="1" ht="14.25" customHeight="1">
      <c r="B69" s="33"/>
      <c r="C69" s="55" t="s">
        <v>16</v>
      </c>
      <c r="I69" s="144"/>
      <c r="L69" s="33"/>
    </row>
    <row r="70" spans="2:12" s="1" customFormat="1" ht="20.25" customHeight="1">
      <c r="B70" s="33"/>
      <c r="E70" s="258" t="str">
        <f>E7</f>
        <v>Aktualizace PD pro realizaci LBK 9-0 a LBK 5-9 v k.ú. Běchary</v>
      </c>
      <c r="F70" s="217"/>
      <c r="G70" s="217"/>
      <c r="H70" s="217"/>
      <c r="I70" s="144"/>
      <c r="L70" s="33"/>
    </row>
    <row r="71" spans="2:12" s="1" customFormat="1" ht="14.25" customHeight="1">
      <c r="B71" s="33"/>
      <c r="C71" s="55" t="s">
        <v>108</v>
      </c>
      <c r="I71" s="144"/>
      <c r="L71" s="33"/>
    </row>
    <row r="72" spans="2:12" s="1" customFormat="1" ht="21.75" customHeight="1">
      <c r="B72" s="33"/>
      <c r="E72" s="235" t="str">
        <f>E9</f>
        <v>SO-02 - LBK 5-9a</v>
      </c>
      <c r="F72" s="217"/>
      <c r="G72" s="217"/>
      <c r="H72" s="217"/>
      <c r="I72" s="144"/>
      <c r="L72" s="33"/>
    </row>
    <row r="73" spans="2:12" s="1" customFormat="1" ht="6.75" customHeight="1">
      <c r="B73" s="33"/>
      <c r="I73" s="144"/>
      <c r="L73" s="33"/>
    </row>
    <row r="74" spans="2:12" s="1" customFormat="1" ht="18" customHeight="1">
      <c r="B74" s="33"/>
      <c r="C74" s="55" t="s">
        <v>24</v>
      </c>
      <c r="F74" s="145" t="str">
        <f>F12</f>
        <v> </v>
      </c>
      <c r="I74" s="146" t="s">
        <v>26</v>
      </c>
      <c r="J74" s="59" t="str">
        <f>IF(J12="","",J12)</f>
        <v>1.2.2016</v>
      </c>
      <c r="L74" s="33"/>
    </row>
    <row r="75" spans="2:12" s="1" customFormat="1" ht="6.75" customHeight="1">
      <c r="B75" s="33"/>
      <c r="I75" s="144"/>
      <c r="L75" s="33"/>
    </row>
    <row r="76" spans="2:12" s="1" customFormat="1" ht="12.75">
      <c r="B76" s="33"/>
      <c r="C76" s="55" t="s">
        <v>30</v>
      </c>
      <c r="F76" s="145" t="str">
        <f>E15</f>
        <v>ČR-SPÚ, Pobočka Jičín</v>
      </c>
      <c r="I76" s="146" t="s">
        <v>36</v>
      </c>
      <c r="J76" s="145" t="str">
        <f>E21</f>
        <v>Agroprojekce Litomyšl, s.r.o.</v>
      </c>
      <c r="L76" s="33"/>
    </row>
    <row r="77" spans="2:12" s="1" customFormat="1" ht="14.25" customHeight="1">
      <c r="B77" s="33"/>
      <c r="C77" s="55" t="s">
        <v>34</v>
      </c>
      <c r="F77" s="145">
        <f>IF(E18="","",E18)</f>
      </c>
      <c r="I77" s="144"/>
      <c r="L77" s="33"/>
    </row>
    <row r="78" spans="2:12" s="1" customFormat="1" ht="9.75" customHeight="1">
      <c r="B78" s="33"/>
      <c r="I78" s="144"/>
      <c r="L78" s="33"/>
    </row>
    <row r="79" spans="2:20" s="10" customFormat="1" ht="29.25" customHeight="1">
      <c r="B79" s="147"/>
      <c r="C79" s="148" t="s">
        <v>120</v>
      </c>
      <c r="D79" s="149" t="s">
        <v>60</v>
      </c>
      <c r="E79" s="149" t="s">
        <v>56</v>
      </c>
      <c r="F79" s="149" t="s">
        <v>121</v>
      </c>
      <c r="G79" s="149" t="s">
        <v>122</v>
      </c>
      <c r="H79" s="149" t="s">
        <v>123</v>
      </c>
      <c r="I79" s="150" t="s">
        <v>124</v>
      </c>
      <c r="J79" s="149" t="s">
        <v>112</v>
      </c>
      <c r="K79" s="151" t="s">
        <v>125</v>
      </c>
      <c r="L79" s="147"/>
      <c r="M79" s="66" t="s">
        <v>126</v>
      </c>
      <c r="N79" s="67" t="s">
        <v>45</v>
      </c>
      <c r="O79" s="67" t="s">
        <v>127</v>
      </c>
      <c r="P79" s="67" t="s">
        <v>128</v>
      </c>
      <c r="Q79" s="67" t="s">
        <v>129</v>
      </c>
      <c r="R79" s="67" t="s">
        <v>130</v>
      </c>
      <c r="S79" s="67" t="s">
        <v>131</v>
      </c>
      <c r="T79" s="68" t="s">
        <v>132</v>
      </c>
    </row>
    <row r="80" spans="2:63" s="1" customFormat="1" ht="29.25" customHeight="1">
      <c r="B80" s="33"/>
      <c r="C80" s="70" t="s">
        <v>113</v>
      </c>
      <c r="I80" s="144"/>
      <c r="J80" s="152">
        <f>BK80</f>
        <v>0</v>
      </c>
      <c r="L80" s="33"/>
      <c r="M80" s="69"/>
      <c r="N80" s="60"/>
      <c r="O80" s="60"/>
      <c r="P80" s="153">
        <f>P81</f>
        <v>0</v>
      </c>
      <c r="Q80" s="60"/>
      <c r="R80" s="153">
        <f>R81</f>
        <v>130.0744788</v>
      </c>
      <c r="S80" s="60"/>
      <c r="T80" s="154">
        <f>T81</f>
        <v>0</v>
      </c>
      <c r="AT80" s="16" t="s">
        <v>74</v>
      </c>
      <c r="AU80" s="16" t="s">
        <v>114</v>
      </c>
      <c r="BK80" s="155">
        <f>BK81</f>
        <v>0</v>
      </c>
    </row>
    <row r="81" spans="2:63" s="11" customFormat="1" ht="36.75" customHeight="1">
      <c r="B81" s="156"/>
      <c r="D81" s="157" t="s">
        <v>74</v>
      </c>
      <c r="E81" s="158" t="s">
        <v>133</v>
      </c>
      <c r="F81" s="158" t="s">
        <v>134</v>
      </c>
      <c r="I81" s="159"/>
      <c r="J81" s="160">
        <f>BK81</f>
        <v>0</v>
      </c>
      <c r="L81" s="156"/>
      <c r="M81" s="161"/>
      <c r="N81" s="162"/>
      <c r="O81" s="162"/>
      <c r="P81" s="163">
        <f>P82+P124+P131</f>
        <v>0</v>
      </c>
      <c r="Q81" s="162"/>
      <c r="R81" s="163">
        <f>R82+R124+R131</f>
        <v>130.0744788</v>
      </c>
      <c r="S81" s="162"/>
      <c r="T81" s="164">
        <f>T82+T124+T131</f>
        <v>0</v>
      </c>
      <c r="AR81" s="157" t="s">
        <v>23</v>
      </c>
      <c r="AT81" s="165" t="s">
        <v>74</v>
      </c>
      <c r="AU81" s="165" t="s">
        <v>75</v>
      </c>
      <c r="AY81" s="157" t="s">
        <v>135</v>
      </c>
      <c r="BK81" s="166">
        <f>BK82+BK124+BK131</f>
        <v>0</v>
      </c>
    </row>
    <row r="82" spans="2:63" s="11" customFormat="1" ht="19.5" customHeight="1">
      <c r="B82" s="156"/>
      <c r="D82" s="167" t="s">
        <v>74</v>
      </c>
      <c r="E82" s="168" t="s">
        <v>23</v>
      </c>
      <c r="F82" s="168" t="s">
        <v>136</v>
      </c>
      <c r="I82" s="159"/>
      <c r="J82" s="169">
        <f>BK82</f>
        <v>0</v>
      </c>
      <c r="L82" s="156"/>
      <c r="M82" s="161"/>
      <c r="N82" s="162"/>
      <c r="O82" s="162"/>
      <c r="P82" s="163">
        <f>SUM(P83:P123)</f>
        <v>0</v>
      </c>
      <c r="Q82" s="162"/>
      <c r="R82" s="163">
        <f>SUM(R83:R123)</f>
        <v>18.704478799999997</v>
      </c>
      <c r="S82" s="162"/>
      <c r="T82" s="164">
        <f>SUM(T83:T123)</f>
        <v>0</v>
      </c>
      <c r="AR82" s="157" t="s">
        <v>23</v>
      </c>
      <c r="AT82" s="165" t="s">
        <v>74</v>
      </c>
      <c r="AU82" s="165" t="s">
        <v>23</v>
      </c>
      <c r="AY82" s="157" t="s">
        <v>135</v>
      </c>
      <c r="BK82" s="166">
        <f>SUM(BK83:BK123)</f>
        <v>0</v>
      </c>
    </row>
    <row r="83" spans="2:65" s="1" customFormat="1" ht="28.5" customHeight="1">
      <c r="B83" s="170"/>
      <c r="C83" s="171" t="s">
        <v>23</v>
      </c>
      <c r="D83" s="171" t="s">
        <v>137</v>
      </c>
      <c r="E83" s="172" t="s">
        <v>138</v>
      </c>
      <c r="F83" s="173" t="s">
        <v>139</v>
      </c>
      <c r="G83" s="174" t="s">
        <v>140</v>
      </c>
      <c r="H83" s="175">
        <v>9814</v>
      </c>
      <c r="I83" s="176"/>
      <c r="J83" s="177">
        <f>ROUND(I83*H83,2)</f>
        <v>0</v>
      </c>
      <c r="K83" s="173" t="s">
        <v>141</v>
      </c>
      <c r="L83" s="33"/>
      <c r="M83" s="178" t="s">
        <v>22</v>
      </c>
      <c r="N83" s="179" t="s">
        <v>46</v>
      </c>
      <c r="O83" s="34"/>
      <c r="P83" s="180">
        <f>O83*H83</f>
        <v>0</v>
      </c>
      <c r="Q83" s="180">
        <v>0</v>
      </c>
      <c r="R83" s="180">
        <f>Q83*H83</f>
        <v>0</v>
      </c>
      <c r="S83" s="180">
        <v>0</v>
      </c>
      <c r="T83" s="181">
        <f>S83*H83</f>
        <v>0</v>
      </c>
      <c r="AR83" s="16" t="s">
        <v>142</v>
      </c>
      <c r="AT83" s="16" t="s">
        <v>137</v>
      </c>
      <c r="AU83" s="16" t="s">
        <v>83</v>
      </c>
      <c r="AY83" s="16" t="s">
        <v>135</v>
      </c>
      <c r="BE83" s="182">
        <f>IF(N83="základní",J83,0)</f>
        <v>0</v>
      </c>
      <c r="BF83" s="182">
        <f>IF(N83="snížená",J83,0)</f>
        <v>0</v>
      </c>
      <c r="BG83" s="182">
        <f>IF(N83="zákl. přenesená",J83,0)</f>
        <v>0</v>
      </c>
      <c r="BH83" s="182">
        <f>IF(N83="sníž. přenesená",J83,0)</f>
        <v>0</v>
      </c>
      <c r="BI83" s="182">
        <f>IF(N83="nulová",J83,0)</f>
        <v>0</v>
      </c>
      <c r="BJ83" s="16" t="s">
        <v>23</v>
      </c>
      <c r="BK83" s="182">
        <f>ROUND(I83*H83,2)</f>
        <v>0</v>
      </c>
      <c r="BL83" s="16" t="s">
        <v>142</v>
      </c>
      <c r="BM83" s="16" t="s">
        <v>143</v>
      </c>
    </row>
    <row r="84" spans="2:51" s="12" customFormat="1" ht="20.25" customHeight="1">
      <c r="B84" s="183"/>
      <c r="D84" s="184" t="s">
        <v>144</v>
      </c>
      <c r="E84" s="185" t="s">
        <v>22</v>
      </c>
      <c r="F84" s="186" t="s">
        <v>270</v>
      </c>
      <c r="H84" s="187">
        <v>9814</v>
      </c>
      <c r="I84" s="188"/>
      <c r="L84" s="183"/>
      <c r="M84" s="189"/>
      <c r="N84" s="190"/>
      <c r="O84" s="190"/>
      <c r="P84" s="190"/>
      <c r="Q84" s="190"/>
      <c r="R84" s="190"/>
      <c r="S84" s="190"/>
      <c r="T84" s="191"/>
      <c r="AT84" s="192" t="s">
        <v>144</v>
      </c>
      <c r="AU84" s="192" t="s">
        <v>83</v>
      </c>
      <c r="AV84" s="12" t="s">
        <v>83</v>
      </c>
      <c r="AW84" s="12" t="s">
        <v>38</v>
      </c>
      <c r="AX84" s="12" t="s">
        <v>23</v>
      </c>
      <c r="AY84" s="192" t="s">
        <v>135</v>
      </c>
    </row>
    <row r="85" spans="2:65" s="1" customFormat="1" ht="20.25" customHeight="1">
      <c r="B85" s="170"/>
      <c r="C85" s="193" t="s">
        <v>83</v>
      </c>
      <c r="D85" s="193" t="s">
        <v>146</v>
      </c>
      <c r="E85" s="194" t="s">
        <v>147</v>
      </c>
      <c r="F85" s="195" t="s">
        <v>148</v>
      </c>
      <c r="G85" s="196" t="s">
        <v>149</v>
      </c>
      <c r="H85" s="197">
        <v>202.168</v>
      </c>
      <c r="I85" s="198"/>
      <c r="J85" s="199">
        <f>ROUND(I85*H85,2)</f>
        <v>0</v>
      </c>
      <c r="K85" s="195" t="s">
        <v>22</v>
      </c>
      <c r="L85" s="200"/>
      <c r="M85" s="201" t="s">
        <v>22</v>
      </c>
      <c r="N85" s="202" t="s">
        <v>46</v>
      </c>
      <c r="O85" s="34"/>
      <c r="P85" s="180">
        <f>O85*H85</f>
        <v>0</v>
      </c>
      <c r="Q85" s="180">
        <v>0.001</v>
      </c>
      <c r="R85" s="180">
        <f>Q85*H85</f>
        <v>0.20216800000000001</v>
      </c>
      <c r="S85" s="180">
        <v>0</v>
      </c>
      <c r="T85" s="181">
        <f>S85*H85</f>
        <v>0</v>
      </c>
      <c r="AR85" s="16" t="s">
        <v>150</v>
      </c>
      <c r="AT85" s="16" t="s">
        <v>146</v>
      </c>
      <c r="AU85" s="16" t="s">
        <v>83</v>
      </c>
      <c r="AY85" s="16" t="s">
        <v>135</v>
      </c>
      <c r="BE85" s="182">
        <f>IF(N85="základní",J85,0)</f>
        <v>0</v>
      </c>
      <c r="BF85" s="182">
        <f>IF(N85="snížená",J85,0)</f>
        <v>0</v>
      </c>
      <c r="BG85" s="182">
        <f>IF(N85="zákl. přenesená",J85,0)</f>
        <v>0</v>
      </c>
      <c r="BH85" s="182">
        <f>IF(N85="sníž. přenesená",J85,0)</f>
        <v>0</v>
      </c>
      <c r="BI85" s="182">
        <f>IF(N85="nulová",J85,0)</f>
        <v>0</v>
      </c>
      <c r="BJ85" s="16" t="s">
        <v>23</v>
      </c>
      <c r="BK85" s="182">
        <f>ROUND(I85*H85,2)</f>
        <v>0</v>
      </c>
      <c r="BL85" s="16" t="s">
        <v>142</v>
      </c>
      <c r="BM85" s="16" t="s">
        <v>271</v>
      </c>
    </row>
    <row r="86" spans="2:51" s="12" customFormat="1" ht="20.25" customHeight="1">
      <c r="B86" s="183"/>
      <c r="D86" s="184" t="s">
        <v>144</v>
      </c>
      <c r="E86" s="185" t="s">
        <v>22</v>
      </c>
      <c r="F86" s="186" t="s">
        <v>272</v>
      </c>
      <c r="H86" s="187">
        <v>202.168</v>
      </c>
      <c r="I86" s="188"/>
      <c r="L86" s="183"/>
      <c r="M86" s="189"/>
      <c r="N86" s="190"/>
      <c r="O86" s="190"/>
      <c r="P86" s="190"/>
      <c r="Q86" s="190"/>
      <c r="R86" s="190"/>
      <c r="S86" s="190"/>
      <c r="T86" s="191"/>
      <c r="AT86" s="192" t="s">
        <v>144</v>
      </c>
      <c r="AU86" s="192" t="s">
        <v>83</v>
      </c>
      <c r="AV86" s="12" t="s">
        <v>83</v>
      </c>
      <c r="AW86" s="12" t="s">
        <v>38</v>
      </c>
      <c r="AX86" s="12" t="s">
        <v>23</v>
      </c>
      <c r="AY86" s="192" t="s">
        <v>135</v>
      </c>
    </row>
    <row r="87" spans="2:65" s="1" customFormat="1" ht="28.5" customHeight="1">
      <c r="B87" s="170"/>
      <c r="C87" s="171" t="s">
        <v>153</v>
      </c>
      <c r="D87" s="171" t="s">
        <v>137</v>
      </c>
      <c r="E87" s="172" t="s">
        <v>154</v>
      </c>
      <c r="F87" s="173" t="s">
        <v>155</v>
      </c>
      <c r="G87" s="174" t="s">
        <v>156</v>
      </c>
      <c r="H87" s="175">
        <v>2700</v>
      </c>
      <c r="I87" s="176"/>
      <c r="J87" s="177">
        <f>ROUND(I87*H87,2)</f>
        <v>0</v>
      </c>
      <c r="K87" s="173" t="s">
        <v>141</v>
      </c>
      <c r="L87" s="33"/>
      <c r="M87" s="178" t="s">
        <v>22</v>
      </c>
      <c r="N87" s="179" t="s">
        <v>46</v>
      </c>
      <c r="O87" s="34"/>
      <c r="P87" s="180">
        <f>O87*H87</f>
        <v>0</v>
      </c>
      <c r="Q87" s="180">
        <v>0</v>
      </c>
      <c r="R87" s="180">
        <f>Q87*H87</f>
        <v>0</v>
      </c>
      <c r="S87" s="180">
        <v>0</v>
      </c>
      <c r="T87" s="181">
        <f>S87*H87</f>
        <v>0</v>
      </c>
      <c r="AR87" s="16" t="s">
        <v>142</v>
      </c>
      <c r="AT87" s="16" t="s">
        <v>137</v>
      </c>
      <c r="AU87" s="16" t="s">
        <v>83</v>
      </c>
      <c r="AY87" s="16" t="s">
        <v>135</v>
      </c>
      <c r="BE87" s="182">
        <f>IF(N87="základní",J87,0)</f>
        <v>0</v>
      </c>
      <c r="BF87" s="182">
        <f>IF(N87="snížená",J87,0)</f>
        <v>0</v>
      </c>
      <c r="BG87" s="182">
        <f>IF(N87="zákl. přenesená",J87,0)</f>
        <v>0</v>
      </c>
      <c r="BH87" s="182">
        <f>IF(N87="sníž. přenesená",J87,0)</f>
        <v>0</v>
      </c>
      <c r="BI87" s="182">
        <f>IF(N87="nulová",J87,0)</f>
        <v>0</v>
      </c>
      <c r="BJ87" s="16" t="s">
        <v>23</v>
      </c>
      <c r="BK87" s="182">
        <f>ROUND(I87*H87,2)</f>
        <v>0</v>
      </c>
      <c r="BL87" s="16" t="s">
        <v>142</v>
      </c>
      <c r="BM87" s="16" t="s">
        <v>157</v>
      </c>
    </row>
    <row r="88" spans="2:51" s="12" customFormat="1" ht="20.25" customHeight="1">
      <c r="B88" s="183"/>
      <c r="D88" s="184" t="s">
        <v>144</v>
      </c>
      <c r="E88" s="185" t="s">
        <v>22</v>
      </c>
      <c r="F88" s="186" t="s">
        <v>273</v>
      </c>
      <c r="H88" s="187">
        <v>2700</v>
      </c>
      <c r="I88" s="188"/>
      <c r="L88" s="183"/>
      <c r="M88" s="189"/>
      <c r="N88" s="190"/>
      <c r="O88" s="190"/>
      <c r="P88" s="190"/>
      <c r="Q88" s="190"/>
      <c r="R88" s="190"/>
      <c r="S88" s="190"/>
      <c r="T88" s="191"/>
      <c r="AT88" s="192" t="s">
        <v>144</v>
      </c>
      <c r="AU88" s="192" t="s">
        <v>83</v>
      </c>
      <c r="AV88" s="12" t="s">
        <v>83</v>
      </c>
      <c r="AW88" s="12" t="s">
        <v>38</v>
      </c>
      <c r="AX88" s="12" t="s">
        <v>23</v>
      </c>
      <c r="AY88" s="192" t="s">
        <v>135</v>
      </c>
    </row>
    <row r="89" spans="2:65" s="1" customFormat="1" ht="28.5" customHeight="1">
      <c r="B89" s="170"/>
      <c r="C89" s="171" t="s">
        <v>142</v>
      </c>
      <c r="D89" s="171" t="s">
        <v>137</v>
      </c>
      <c r="E89" s="172" t="s">
        <v>159</v>
      </c>
      <c r="F89" s="173" t="s">
        <v>160</v>
      </c>
      <c r="G89" s="174" t="s">
        <v>156</v>
      </c>
      <c r="H89" s="175">
        <v>449</v>
      </c>
      <c r="I89" s="176"/>
      <c r="J89" s="177">
        <f>ROUND(I89*H89,2)</f>
        <v>0</v>
      </c>
      <c r="K89" s="173" t="s">
        <v>141</v>
      </c>
      <c r="L89" s="33"/>
      <c r="M89" s="178" t="s">
        <v>22</v>
      </c>
      <c r="N89" s="179" t="s">
        <v>46</v>
      </c>
      <c r="O89" s="34"/>
      <c r="P89" s="180">
        <f>O89*H89</f>
        <v>0</v>
      </c>
      <c r="Q89" s="180">
        <v>0</v>
      </c>
      <c r="R89" s="180">
        <f>Q89*H89</f>
        <v>0</v>
      </c>
      <c r="S89" s="180">
        <v>0</v>
      </c>
      <c r="T89" s="181">
        <f>S89*H89</f>
        <v>0</v>
      </c>
      <c r="AR89" s="16" t="s">
        <v>142</v>
      </c>
      <c r="AT89" s="16" t="s">
        <v>137</v>
      </c>
      <c r="AU89" s="16" t="s">
        <v>83</v>
      </c>
      <c r="AY89" s="16" t="s">
        <v>135</v>
      </c>
      <c r="BE89" s="182">
        <f>IF(N89="základní",J89,0)</f>
        <v>0</v>
      </c>
      <c r="BF89" s="182">
        <f>IF(N89="snížená",J89,0)</f>
        <v>0</v>
      </c>
      <c r="BG89" s="182">
        <f>IF(N89="zákl. přenesená",J89,0)</f>
        <v>0</v>
      </c>
      <c r="BH89" s="182">
        <f>IF(N89="sníž. přenesená",J89,0)</f>
        <v>0</v>
      </c>
      <c r="BI89" s="182">
        <f>IF(N89="nulová",J89,0)</f>
        <v>0</v>
      </c>
      <c r="BJ89" s="16" t="s">
        <v>23</v>
      </c>
      <c r="BK89" s="182">
        <f>ROUND(I89*H89,2)</f>
        <v>0</v>
      </c>
      <c r="BL89" s="16" t="s">
        <v>142</v>
      </c>
      <c r="BM89" s="16" t="s">
        <v>161</v>
      </c>
    </row>
    <row r="90" spans="2:51" s="12" customFormat="1" ht="20.25" customHeight="1">
      <c r="B90" s="183"/>
      <c r="D90" s="184" t="s">
        <v>144</v>
      </c>
      <c r="E90" s="185" t="s">
        <v>22</v>
      </c>
      <c r="F90" s="186" t="s">
        <v>274</v>
      </c>
      <c r="H90" s="187">
        <v>449</v>
      </c>
      <c r="I90" s="188"/>
      <c r="L90" s="183"/>
      <c r="M90" s="189"/>
      <c r="N90" s="190"/>
      <c r="O90" s="190"/>
      <c r="P90" s="190"/>
      <c r="Q90" s="190"/>
      <c r="R90" s="190"/>
      <c r="S90" s="190"/>
      <c r="T90" s="191"/>
      <c r="AT90" s="192" t="s">
        <v>144</v>
      </c>
      <c r="AU90" s="192" t="s">
        <v>83</v>
      </c>
      <c r="AV90" s="12" t="s">
        <v>83</v>
      </c>
      <c r="AW90" s="12" t="s">
        <v>38</v>
      </c>
      <c r="AX90" s="12" t="s">
        <v>23</v>
      </c>
      <c r="AY90" s="192" t="s">
        <v>135</v>
      </c>
    </row>
    <row r="91" spans="2:65" s="1" customFormat="1" ht="20.25" customHeight="1">
      <c r="B91" s="170"/>
      <c r="C91" s="171" t="s">
        <v>163</v>
      </c>
      <c r="D91" s="171" t="s">
        <v>137</v>
      </c>
      <c r="E91" s="172" t="s">
        <v>164</v>
      </c>
      <c r="F91" s="173" t="s">
        <v>165</v>
      </c>
      <c r="G91" s="174" t="s">
        <v>140</v>
      </c>
      <c r="H91" s="175">
        <v>9814</v>
      </c>
      <c r="I91" s="176"/>
      <c r="J91" s="177">
        <f>ROUND(I91*H91,2)</f>
        <v>0</v>
      </c>
      <c r="K91" s="173" t="s">
        <v>141</v>
      </c>
      <c r="L91" s="33"/>
      <c r="M91" s="178" t="s">
        <v>22</v>
      </c>
      <c r="N91" s="179" t="s">
        <v>46</v>
      </c>
      <c r="O91" s="34"/>
      <c r="P91" s="180">
        <f>O91*H91</f>
        <v>0</v>
      </c>
      <c r="Q91" s="180">
        <v>0</v>
      </c>
      <c r="R91" s="180">
        <f>Q91*H91</f>
        <v>0</v>
      </c>
      <c r="S91" s="180">
        <v>0</v>
      </c>
      <c r="T91" s="181">
        <f>S91*H91</f>
        <v>0</v>
      </c>
      <c r="AR91" s="16" t="s">
        <v>142</v>
      </c>
      <c r="AT91" s="16" t="s">
        <v>137</v>
      </c>
      <c r="AU91" s="16" t="s">
        <v>83</v>
      </c>
      <c r="AY91" s="16" t="s">
        <v>135</v>
      </c>
      <c r="BE91" s="182">
        <f>IF(N91="základní",J91,0)</f>
        <v>0</v>
      </c>
      <c r="BF91" s="182">
        <f>IF(N91="snížená",J91,0)</f>
        <v>0</v>
      </c>
      <c r="BG91" s="182">
        <f>IF(N91="zákl. přenesená",J91,0)</f>
        <v>0</v>
      </c>
      <c r="BH91" s="182">
        <f>IF(N91="sníž. přenesená",J91,0)</f>
        <v>0</v>
      </c>
      <c r="BI91" s="182">
        <f>IF(N91="nulová",J91,0)</f>
        <v>0</v>
      </c>
      <c r="BJ91" s="16" t="s">
        <v>23</v>
      </c>
      <c r="BK91" s="182">
        <f>ROUND(I91*H91,2)</f>
        <v>0</v>
      </c>
      <c r="BL91" s="16" t="s">
        <v>142</v>
      </c>
      <c r="BM91" s="16" t="s">
        <v>166</v>
      </c>
    </row>
    <row r="92" spans="2:51" s="12" customFormat="1" ht="20.25" customHeight="1">
      <c r="B92" s="183"/>
      <c r="D92" s="184" t="s">
        <v>144</v>
      </c>
      <c r="E92" s="185" t="s">
        <v>22</v>
      </c>
      <c r="F92" s="186" t="s">
        <v>270</v>
      </c>
      <c r="H92" s="187">
        <v>9814</v>
      </c>
      <c r="I92" s="188"/>
      <c r="L92" s="183"/>
      <c r="M92" s="189"/>
      <c r="N92" s="190"/>
      <c r="O92" s="190"/>
      <c r="P92" s="190"/>
      <c r="Q92" s="190"/>
      <c r="R92" s="190"/>
      <c r="S92" s="190"/>
      <c r="T92" s="191"/>
      <c r="AT92" s="192" t="s">
        <v>144</v>
      </c>
      <c r="AU92" s="192" t="s">
        <v>83</v>
      </c>
      <c r="AV92" s="12" t="s">
        <v>83</v>
      </c>
      <c r="AW92" s="12" t="s">
        <v>38</v>
      </c>
      <c r="AX92" s="12" t="s">
        <v>23</v>
      </c>
      <c r="AY92" s="192" t="s">
        <v>135</v>
      </c>
    </row>
    <row r="93" spans="2:65" s="1" customFormat="1" ht="20.25" customHeight="1">
      <c r="B93" s="170"/>
      <c r="C93" s="171" t="s">
        <v>167</v>
      </c>
      <c r="D93" s="171" t="s">
        <v>137</v>
      </c>
      <c r="E93" s="172" t="s">
        <v>168</v>
      </c>
      <c r="F93" s="173" t="s">
        <v>169</v>
      </c>
      <c r="G93" s="174" t="s">
        <v>140</v>
      </c>
      <c r="H93" s="175">
        <v>9814</v>
      </c>
      <c r="I93" s="176"/>
      <c r="J93" s="177">
        <f>ROUND(I93*H93,2)</f>
        <v>0</v>
      </c>
      <c r="K93" s="173" t="s">
        <v>141</v>
      </c>
      <c r="L93" s="33"/>
      <c r="M93" s="178" t="s">
        <v>22</v>
      </c>
      <c r="N93" s="179" t="s">
        <v>46</v>
      </c>
      <c r="O93" s="34"/>
      <c r="P93" s="180">
        <f>O93*H93</f>
        <v>0</v>
      </c>
      <c r="Q93" s="180">
        <v>0</v>
      </c>
      <c r="R93" s="180">
        <f>Q93*H93</f>
        <v>0</v>
      </c>
      <c r="S93" s="180">
        <v>0</v>
      </c>
      <c r="T93" s="181">
        <f>S93*H93</f>
        <v>0</v>
      </c>
      <c r="AR93" s="16" t="s">
        <v>142</v>
      </c>
      <c r="AT93" s="16" t="s">
        <v>137</v>
      </c>
      <c r="AU93" s="16" t="s">
        <v>83</v>
      </c>
      <c r="AY93" s="16" t="s">
        <v>135</v>
      </c>
      <c r="BE93" s="182">
        <f>IF(N93="základní",J93,0)</f>
        <v>0</v>
      </c>
      <c r="BF93" s="182">
        <f>IF(N93="snížená",J93,0)</f>
        <v>0</v>
      </c>
      <c r="BG93" s="182">
        <f>IF(N93="zákl. přenesená",J93,0)</f>
        <v>0</v>
      </c>
      <c r="BH93" s="182">
        <f>IF(N93="sníž. přenesená",J93,0)</f>
        <v>0</v>
      </c>
      <c r="BI93" s="182">
        <f>IF(N93="nulová",J93,0)</f>
        <v>0</v>
      </c>
      <c r="BJ93" s="16" t="s">
        <v>23</v>
      </c>
      <c r="BK93" s="182">
        <f>ROUND(I93*H93,2)</f>
        <v>0</v>
      </c>
      <c r="BL93" s="16" t="s">
        <v>142</v>
      </c>
      <c r="BM93" s="16" t="s">
        <v>170</v>
      </c>
    </row>
    <row r="94" spans="2:65" s="1" customFormat="1" ht="20.25" customHeight="1">
      <c r="B94" s="170"/>
      <c r="C94" s="171" t="s">
        <v>171</v>
      </c>
      <c r="D94" s="171" t="s">
        <v>137</v>
      </c>
      <c r="E94" s="172" t="s">
        <v>172</v>
      </c>
      <c r="F94" s="173" t="s">
        <v>173</v>
      </c>
      <c r="G94" s="174" t="s">
        <v>140</v>
      </c>
      <c r="H94" s="175">
        <v>19628</v>
      </c>
      <c r="I94" s="176"/>
      <c r="J94" s="177">
        <f>ROUND(I94*H94,2)</f>
        <v>0</v>
      </c>
      <c r="K94" s="173" t="s">
        <v>141</v>
      </c>
      <c r="L94" s="33"/>
      <c r="M94" s="178" t="s">
        <v>22</v>
      </c>
      <c r="N94" s="179" t="s">
        <v>46</v>
      </c>
      <c r="O94" s="34"/>
      <c r="P94" s="180">
        <f>O94*H94</f>
        <v>0</v>
      </c>
      <c r="Q94" s="180">
        <v>0</v>
      </c>
      <c r="R94" s="180">
        <f>Q94*H94</f>
        <v>0</v>
      </c>
      <c r="S94" s="180">
        <v>0</v>
      </c>
      <c r="T94" s="181">
        <f>S94*H94</f>
        <v>0</v>
      </c>
      <c r="AR94" s="16" t="s">
        <v>142</v>
      </c>
      <c r="AT94" s="16" t="s">
        <v>137</v>
      </c>
      <c r="AU94" s="16" t="s">
        <v>83</v>
      </c>
      <c r="AY94" s="16" t="s">
        <v>135</v>
      </c>
      <c r="BE94" s="182">
        <f>IF(N94="základní",J94,0)</f>
        <v>0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16" t="s">
        <v>23</v>
      </c>
      <c r="BK94" s="182">
        <f>ROUND(I94*H94,2)</f>
        <v>0</v>
      </c>
      <c r="BL94" s="16" t="s">
        <v>142</v>
      </c>
      <c r="BM94" s="16" t="s">
        <v>174</v>
      </c>
    </row>
    <row r="95" spans="2:51" s="12" customFormat="1" ht="20.25" customHeight="1">
      <c r="B95" s="183"/>
      <c r="D95" s="184" t="s">
        <v>144</v>
      </c>
      <c r="E95" s="185" t="s">
        <v>22</v>
      </c>
      <c r="F95" s="186" t="s">
        <v>275</v>
      </c>
      <c r="H95" s="187">
        <v>19628</v>
      </c>
      <c r="I95" s="188"/>
      <c r="L95" s="183"/>
      <c r="M95" s="189"/>
      <c r="N95" s="190"/>
      <c r="O95" s="190"/>
      <c r="P95" s="190"/>
      <c r="Q95" s="190"/>
      <c r="R95" s="190"/>
      <c r="S95" s="190"/>
      <c r="T95" s="191"/>
      <c r="AT95" s="192" t="s">
        <v>144</v>
      </c>
      <c r="AU95" s="192" t="s">
        <v>83</v>
      </c>
      <c r="AV95" s="12" t="s">
        <v>83</v>
      </c>
      <c r="AW95" s="12" t="s">
        <v>38</v>
      </c>
      <c r="AX95" s="12" t="s">
        <v>23</v>
      </c>
      <c r="AY95" s="192" t="s">
        <v>135</v>
      </c>
    </row>
    <row r="96" spans="2:65" s="1" customFormat="1" ht="20.25" customHeight="1">
      <c r="B96" s="170"/>
      <c r="C96" s="171" t="s">
        <v>150</v>
      </c>
      <c r="D96" s="171" t="s">
        <v>137</v>
      </c>
      <c r="E96" s="172" t="s">
        <v>176</v>
      </c>
      <c r="F96" s="173" t="s">
        <v>177</v>
      </c>
      <c r="G96" s="174" t="s">
        <v>178</v>
      </c>
      <c r="H96" s="175">
        <v>0.981</v>
      </c>
      <c r="I96" s="176"/>
      <c r="J96" s="177">
        <f aca="true" t="shared" si="0" ref="J96:J101">ROUND(I96*H96,2)</f>
        <v>0</v>
      </c>
      <c r="K96" s="173" t="s">
        <v>141</v>
      </c>
      <c r="L96" s="33"/>
      <c r="M96" s="178" t="s">
        <v>22</v>
      </c>
      <c r="N96" s="179" t="s">
        <v>46</v>
      </c>
      <c r="O96" s="34"/>
      <c r="P96" s="180">
        <f aca="true" t="shared" si="1" ref="P96:P101">O96*H96</f>
        <v>0</v>
      </c>
      <c r="Q96" s="180">
        <v>0</v>
      </c>
      <c r="R96" s="180">
        <f aca="true" t="shared" si="2" ref="R96:R101">Q96*H96</f>
        <v>0</v>
      </c>
      <c r="S96" s="180">
        <v>0</v>
      </c>
      <c r="T96" s="181">
        <f aca="true" t="shared" si="3" ref="T96:T101">S96*H96</f>
        <v>0</v>
      </c>
      <c r="AR96" s="16" t="s">
        <v>142</v>
      </c>
      <c r="AT96" s="16" t="s">
        <v>137</v>
      </c>
      <c r="AU96" s="16" t="s">
        <v>83</v>
      </c>
      <c r="AY96" s="16" t="s">
        <v>135</v>
      </c>
      <c r="BE96" s="182">
        <f aca="true" t="shared" si="4" ref="BE96:BE101">IF(N96="základní",J96,0)</f>
        <v>0</v>
      </c>
      <c r="BF96" s="182">
        <f aca="true" t="shared" si="5" ref="BF96:BF101">IF(N96="snížená",J96,0)</f>
        <v>0</v>
      </c>
      <c r="BG96" s="182">
        <f aca="true" t="shared" si="6" ref="BG96:BG101">IF(N96="zákl. přenesená",J96,0)</f>
        <v>0</v>
      </c>
      <c r="BH96" s="182">
        <f aca="true" t="shared" si="7" ref="BH96:BH101">IF(N96="sníž. přenesená",J96,0)</f>
        <v>0</v>
      </c>
      <c r="BI96" s="182">
        <f aca="true" t="shared" si="8" ref="BI96:BI101">IF(N96="nulová",J96,0)</f>
        <v>0</v>
      </c>
      <c r="BJ96" s="16" t="s">
        <v>23</v>
      </c>
      <c r="BK96" s="182">
        <f aca="true" t="shared" si="9" ref="BK96:BK101">ROUND(I96*H96,2)</f>
        <v>0</v>
      </c>
      <c r="BL96" s="16" t="s">
        <v>142</v>
      </c>
      <c r="BM96" s="16" t="s">
        <v>179</v>
      </c>
    </row>
    <row r="97" spans="2:65" s="1" customFormat="1" ht="28.5" customHeight="1">
      <c r="B97" s="170"/>
      <c r="C97" s="171" t="s">
        <v>180</v>
      </c>
      <c r="D97" s="171" t="s">
        <v>137</v>
      </c>
      <c r="E97" s="172" t="s">
        <v>181</v>
      </c>
      <c r="F97" s="173" t="s">
        <v>182</v>
      </c>
      <c r="G97" s="174" t="s">
        <v>156</v>
      </c>
      <c r="H97" s="175">
        <v>2700</v>
      </c>
      <c r="I97" s="176"/>
      <c r="J97" s="177">
        <f t="shared" si="0"/>
        <v>0</v>
      </c>
      <c r="K97" s="173" t="s">
        <v>141</v>
      </c>
      <c r="L97" s="33"/>
      <c r="M97" s="178" t="s">
        <v>22</v>
      </c>
      <c r="N97" s="179" t="s">
        <v>46</v>
      </c>
      <c r="O97" s="34"/>
      <c r="P97" s="180">
        <f t="shared" si="1"/>
        <v>0</v>
      </c>
      <c r="Q97" s="180">
        <v>0</v>
      </c>
      <c r="R97" s="180">
        <f t="shared" si="2"/>
        <v>0</v>
      </c>
      <c r="S97" s="180">
        <v>0</v>
      </c>
      <c r="T97" s="181">
        <f t="shared" si="3"/>
        <v>0</v>
      </c>
      <c r="AR97" s="16" t="s">
        <v>142</v>
      </c>
      <c r="AT97" s="16" t="s">
        <v>137</v>
      </c>
      <c r="AU97" s="16" t="s">
        <v>83</v>
      </c>
      <c r="AY97" s="16" t="s">
        <v>135</v>
      </c>
      <c r="BE97" s="182">
        <f t="shared" si="4"/>
        <v>0</v>
      </c>
      <c r="BF97" s="182">
        <f t="shared" si="5"/>
        <v>0</v>
      </c>
      <c r="BG97" s="182">
        <f t="shared" si="6"/>
        <v>0</v>
      </c>
      <c r="BH97" s="182">
        <f t="shared" si="7"/>
        <v>0</v>
      </c>
      <c r="BI97" s="182">
        <f t="shared" si="8"/>
        <v>0</v>
      </c>
      <c r="BJ97" s="16" t="s">
        <v>23</v>
      </c>
      <c r="BK97" s="182">
        <f t="shared" si="9"/>
        <v>0</v>
      </c>
      <c r="BL97" s="16" t="s">
        <v>142</v>
      </c>
      <c r="BM97" s="16" t="s">
        <v>183</v>
      </c>
    </row>
    <row r="98" spans="2:65" s="1" customFormat="1" ht="20.25" customHeight="1">
      <c r="B98" s="170"/>
      <c r="C98" s="193" t="s">
        <v>28</v>
      </c>
      <c r="D98" s="193" t="s">
        <v>146</v>
      </c>
      <c r="E98" s="194" t="s">
        <v>184</v>
      </c>
      <c r="F98" s="195" t="s">
        <v>185</v>
      </c>
      <c r="G98" s="196" t="s">
        <v>186</v>
      </c>
      <c r="H98" s="197">
        <v>2700</v>
      </c>
      <c r="I98" s="198"/>
      <c r="J98" s="199">
        <f t="shared" si="0"/>
        <v>0</v>
      </c>
      <c r="K98" s="195" t="s">
        <v>22</v>
      </c>
      <c r="L98" s="200"/>
      <c r="M98" s="201" t="s">
        <v>22</v>
      </c>
      <c r="N98" s="202" t="s">
        <v>46</v>
      </c>
      <c r="O98" s="34"/>
      <c r="P98" s="180">
        <f t="shared" si="1"/>
        <v>0</v>
      </c>
      <c r="Q98" s="180">
        <v>0.003</v>
      </c>
      <c r="R98" s="180">
        <f t="shared" si="2"/>
        <v>8.1</v>
      </c>
      <c r="S98" s="180">
        <v>0</v>
      </c>
      <c r="T98" s="181">
        <f t="shared" si="3"/>
        <v>0</v>
      </c>
      <c r="AR98" s="16" t="s">
        <v>150</v>
      </c>
      <c r="AT98" s="16" t="s">
        <v>146</v>
      </c>
      <c r="AU98" s="16" t="s">
        <v>83</v>
      </c>
      <c r="AY98" s="16" t="s">
        <v>135</v>
      </c>
      <c r="BE98" s="182">
        <f t="shared" si="4"/>
        <v>0</v>
      </c>
      <c r="BF98" s="182">
        <f t="shared" si="5"/>
        <v>0</v>
      </c>
      <c r="BG98" s="182">
        <f t="shared" si="6"/>
        <v>0</v>
      </c>
      <c r="BH98" s="182">
        <f t="shared" si="7"/>
        <v>0</v>
      </c>
      <c r="BI98" s="182">
        <f t="shared" si="8"/>
        <v>0</v>
      </c>
      <c r="BJ98" s="16" t="s">
        <v>23</v>
      </c>
      <c r="BK98" s="182">
        <f t="shared" si="9"/>
        <v>0</v>
      </c>
      <c r="BL98" s="16" t="s">
        <v>142</v>
      </c>
      <c r="BM98" s="16" t="s">
        <v>187</v>
      </c>
    </row>
    <row r="99" spans="2:65" s="1" customFormat="1" ht="28.5" customHeight="1">
      <c r="B99" s="170"/>
      <c r="C99" s="171" t="s">
        <v>188</v>
      </c>
      <c r="D99" s="171" t="s">
        <v>137</v>
      </c>
      <c r="E99" s="172" t="s">
        <v>189</v>
      </c>
      <c r="F99" s="173" t="s">
        <v>190</v>
      </c>
      <c r="G99" s="174" t="s">
        <v>156</v>
      </c>
      <c r="H99" s="175">
        <v>449</v>
      </c>
      <c r="I99" s="176"/>
      <c r="J99" s="177">
        <f t="shared" si="0"/>
        <v>0</v>
      </c>
      <c r="K99" s="173" t="s">
        <v>141</v>
      </c>
      <c r="L99" s="33"/>
      <c r="M99" s="178" t="s">
        <v>22</v>
      </c>
      <c r="N99" s="179" t="s">
        <v>46</v>
      </c>
      <c r="O99" s="34"/>
      <c r="P99" s="180">
        <f t="shared" si="1"/>
        <v>0</v>
      </c>
      <c r="Q99" s="180">
        <v>0</v>
      </c>
      <c r="R99" s="180">
        <f t="shared" si="2"/>
        <v>0</v>
      </c>
      <c r="S99" s="180">
        <v>0</v>
      </c>
      <c r="T99" s="181">
        <f t="shared" si="3"/>
        <v>0</v>
      </c>
      <c r="AR99" s="16" t="s">
        <v>142</v>
      </c>
      <c r="AT99" s="16" t="s">
        <v>137</v>
      </c>
      <c r="AU99" s="16" t="s">
        <v>83</v>
      </c>
      <c r="AY99" s="16" t="s">
        <v>135</v>
      </c>
      <c r="BE99" s="182">
        <f t="shared" si="4"/>
        <v>0</v>
      </c>
      <c r="BF99" s="182">
        <f t="shared" si="5"/>
        <v>0</v>
      </c>
      <c r="BG99" s="182">
        <f t="shared" si="6"/>
        <v>0</v>
      </c>
      <c r="BH99" s="182">
        <f t="shared" si="7"/>
        <v>0</v>
      </c>
      <c r="BI99" s="182">
        <f t="shared" si="8"/>
        <v>0</v>
      </c>
      <c r="BJ99" s="16" t="s">
        <v>23</v>
      </c>
      <c r="BK99" s="182">
        <f t="shared" si="9"/>
        <v>0</v>
      </c>
      <c r="BL99" s="16" t="s">
        <v>142</v>
      </c>
      <c r="BM99" s="16" t="s">
        <v>191</v>
      </c>
    </row>
    <row r="100" spans="2:65" s="1" customFormat="1" ht="20.25" customHeight="1">
      <c r="B100" s="170"/>
      <c r="C100" s="193" t="s">
        <v>192</v>
      </c>
      <c r="D100" s="193" t="s">
        <v>146</v>
      </c>
      <c r="E100" s="194" t="s">
        <v>193</v>
      </c>
      <c r="F100" s="195" t="s">
        <v>194</v>
      </c>
      <c r="G100" s="196" t="s">
        <v>186</v>
      </c>
      <c r="H100" s="197">
        <v>449</v>
      </c>
      <c r="I100" s="198"/>
      <c r="J100" s="199">
        <f t="shared" si="0"/>
        <v>0</v>
      </c>
      <c r="K100" s="195" t="s">
        <v>22</v>
      </c>
      <c r="L100" s="200"/>
      <c r="M100" s="201" t="s">
        <v>22</v>
      </c>
      <c r="N100" s="202" t="s">
        <v>46</v>
      </c>
      <c r="O100" s="34"/>
      <c r="P100" s="180">
        <f t="shared" si="1"/>
        <v>0</v>
      </c>
      <c r="Q100" s="180">
        <v>0.015</v>
      </c>
      <c r="R100" s="180">
        <f t="shared" si="2"/>
        <v>6.734999999999999</v>
      </c>
      <c r="S100" s="180">
        <v>0</v>
      </c>
      <c r="T100" s="181">
        <f t="shared" si="3"/>
        <v>0</v>
      </c>
      <c r="AR100" s="16" t="s">
        <v>150</v>
      </c>
      <c r="AT100" s="16" t="s">
        <v>146</v>
      </c>
      <c r="AU100" s="16" t="s">
        <v>83</v>
      </c>
      <c r="AY100" s="16" t="s">
        <v>135</v>
      </c>
      <c r="BE100" s="182">
        <f t="shared" si="4"/>
        <v>0</v>
      </c>
      <c r="BF100" s="182">
        <f t="shared" si="5"/>
        <v>0</v>
      </c>
      <c r="BG100" s="182">
        <f t="shared" si="6"/>
        <v>0</v>
      </c>
      <c r="BH100" s="182">
        <f t="shared" si="7"/>
        <v>0</v>
      </c>
      <c r="BI100" s="182">
        <f t="shared" si="8"/>
        <v>0</v>
      </c>
      <c r="BJ100" s="16" t="s">
        <v>23</v>
      </c>
      <c r="BK100" s="182">
        <f t="shared" si="9"/>
        <v>0</v>
      </c>
      <c r="BL100" s="16" t="s">
        <v>142</v>
      </c>
      <c r="BM100" s="16" t="s">
        <v>195</v>
      </c>
    </row>
    <row r="101" spans="2:65" s="1" customFormat="1" ht="20.25" customHeight="1">
      <c r="B101" s="170"/>
      <c r="C101" s="171" t="s">
        <v>196</v>
      </c>
      <c r="D101" s="171" t="s">
        <v>137</v>
      </c>
      <c r="E101" s="172" t="s">
        <v>197</v>
      </c>
      <c r="F101" s="173" t="s">
        <v>198</v>
      </c>
      <c r="G101" s="174" t="s">
        <v>156</v>
      </c>
      <c r="H101" s="175">
        <v>2700</v>
      </c>
      <c r="I101" s="176"/>
      <c r="J101" s="177">
        <f t="shared" si="0"/>
        <v>0</v>
      </c>
      <c r="K101" s="173" t="s">
        <v>141</v>
      </c>
      <c r="L101" s="33"/>
      <c r="M101" s="178" t="s">
        <v>22</v>
      </c>
      <c r="N101" s="179" t="s">
        <v>46</v>
      </c>
      <c r="O101" s="34"/>
      <c r="P101" s="180">
        <f t="shared" si="1"/>
        <v>0</v>
      </c>
      <c r="Q101" s="180">
        <v>5E-05</v>
      </c>
      <c r="R101" s="180">
        <f t="shared" si="2"/>
        <v>0.135</v>
      </c>
      <c r="S101" s="180">
        <v>0</v>
      </c>
      <c r="T101" s="181">
        <f t="shared" si="3"/>
        <v>0</v>
      </c>
      <c r="AR101" s="16" t="s">
        <v>142</v>
      </c>
      <c r="AT101" s="16" t="s">
        <v>137</v>
      </c>
      <c r="AU101" s="16" t="s">
        <v>83</v>
      </c>
      <c r="AY101" s="16" t="s">
        <v>135</v>
      </c>
      <c r="BE101" s="182">
        <f t="shared" si="4"/>
        <v>0</v>
      </c>
      <c r="BF101" s="182">
        <f t="shared" si="5"/>
        <v>0</v>
      </c>
      <c r="BG101" s="182">
        <f t="shared" si="6"/>
        <v>0</v>
      </c>
      <c r="BH101" s="182">
        <f t="shared" si="7"/>
        <v>0</v>
      </c>
      <c r="BI101" s="182">
        <f t="shared" si="8"/>
        <v>0</v>
      </c>
      <c r="BJ101" s="16" t="s">
        <v>23</v>
      </c>
      <c r="BK101" s="182">
        <f t="shared" si="9"/>
        <v>0</v>
      </c>
      <c r="BL101" s="16" t="s">
        <v>142</v>
      </c>
      <c r="BM101" s="16" t="s">
        <v>276</v>
      </c>
    </row>
    <row r="102" spans="2:51" s="12" customFormat="1" ht="20.25" customHeight="1">
      <c r="B102" s="183"/>
      <c r="D102" s="184" t="s">
        <v>144</v>
      </c>
      <c r="E102" s="185" t="s">
        <v>22</v>
      </c>
      <c r="F102" s="186" t="s">
        <v>273</v>
      </c>
      <c r="H102" s="187">
        <v>2700</v>
      </c>
      <c r="I102" s="188"/>
      <c r="L102" s="183"/>
      <c r="M102" s="189"/>
      <c r="N102" s="190"/>
      <c r="O102" s="190"/>
      <c r="P102" s="190"/>
      <c r="Q102" s="190"/>
      <c r="R102" s="190"/>
      <c r="S102" s="190"/>
      <c r="T102" s="191"/>
      <c r="AT102" s="192" t="s">
        <v>144</v>
      </c>
      <c r="AU102" s="192" t="s">
        <v>83</v>
      </c>
      <c r="AV102" s="12" t="s">
        <v>83</v>
      </c>
      <c r="AW102" s="12" t="s">
        <v>38</v>
      </c>
      <c r="AX102" s="12" t="s">
        <v>23</v>
      </c>
      <c r="AY102" s="192" t="s">
        <v>135</v>
      </c>
    </row>
    <row r="103" spans="2:65" s="1" customFormat="1" ht="20.25" customHeight="1">
      <c r="B103" s="170"/>
      <c r="C103" s="193" t="s">
        <v>200</v>
      </c>
      <c r="D103" s="193" t="s">
        <v>146</v>
      </c>
      <c r="E103" s="194" t="s">
        <v>201</v>
      </c>
      <c r="F103" s="195" t="s">
        <v>202</v>
      </c>
      <c r="G103" s="196" t="s">
        <v>186</v>
      </c>
      <c r="H103" s="197">
        <v>2727</v>
      </c>
      <c r="I103" s="198"/>
      <c r="J103" s="199">
        <f>ROUND(I103*H103,2)</f>
        <v>0</v>
      </c>
      <c r="K103" s="195" t="s">
        <v>22</v>
      </c>
      <c r="L103" s="200"/>
      <c r="M103" s="201" t="s">
        <v>22</v>
      </c>
      <c r="N103" s="202" t="s">
        <v>46</v>
      </c>
      <c r="O103" s="34"/>
      <c r="P103" s="180">
        <f>O103*H103</f>
        <v>0</v>
      </c>
      <c r="Q103" s="180">
        <v>0.0005</v>
      </c>
      <c r="R103" s="180">
        <f>Q103*H103</f>
        <v>1.3635</v>
      </c>
      <c r="S103" s="180">
        <v>0</v>
      </c>
      <c r="T103" s="181">
        <f>S103*H103</f>
        <v>0</v>
      </c>
      <c r="AR103" s="16" t="s">
        <v>150</v>
      </c>
      <c r="AT103" s="16" t="s">
        <v>146</v>
      </c>
      <c r="AU103" s="16" t="s">
        <v>83</v>
      </c>
      <c r="AY103" s="16" t="s">
        <v>135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16" t="s">
        <v>23</v>
      </c>
      <c r="BK103" s="182">
        <f>ROUND(I103*H103,2)</f>
        <v>0</v>
      </c>
      <c r="BL103" s="16" t="s">
        <v>142</v>
      </c>
      <c r="BM103" s="16" t="s">
        <v>277</v>
      </c>
    </row>
    <row r="104" spans="2:51" s="12" customFormat="1" ht="20.25" customHeight="1">
      <c r="B104" s="183"/>
      <c r="D104" s="184" t="s">
        <v>144</v>
      </c>
      <c r="E104" s="185" t="s">
        <v>22</v>
      </c>
      <c r="F104" s="186" t="s">
        <v>278</v>
      </c>
      <c r="H104" s="187">
        <v>2727</v>
      </c>
      <c r="I104" s="188"/>
      <c r="L104" s="183"/>
      <c r="M104" s="189"/>
      <c r="N104" s="190"/>
      <c r="O104" s="190"/>
      <c r="P104" s="190"/>
      <c r="Q104" s="190"/>
      <c r="R104" s="190"/>
      <c r="S104" s="190"/>
      <c r="T104" s="191"/>
      <c r="AT104" s="192" t="s">
        <v>144</v>
      </c>
      <c r="AU104" s="192" t="s">
        <v>83</v>
      </c>
      <c r="AV104" s="12" t="s">
        <v>83</v>
      </c>
      <c r="AW104" s="12" t="s">
        <v>38</v>
      </c>
      <c r="AX104" s="12" t="s">
        <v>23</v>
      </c>
      <c r="AY104" s="192" t="s">
        <v>135</v>
      </c>
    </row>
    <row r="105" spans="2:65" s="1" customFormat="1" ht="20.25" customHeight="1">
      <c r="B105" s="170"/>
      <c r="C105" s="171" t="s">
        <v>8</v>
      </c>
      <c r="D105" s="171" t="s">
        <v>137</v>
      </c>
      <c r="E105" s="172" t="s">
        <v>205</v>
      </c>
      <c r="F105" s="173" t="s">
        <v>206</v>
      </c>
      <c r="G105" s="174" t="s">
        <v>156</v>
      </c>
      <c r="H105" s="175">
        <v>449</v>
      </c>
      <c r="I105" s="176"/>
      <c r="J105" s="177">
        <f>ROUND(I105*H105,2)</f>
        <v>0</v>
      </c>
      <c r="K105" s="173" t="s">
        <v>141</v>
      </c>
      <c r="L105" s="33"/>
      <c r="M105" s="178" t="s">
        <v>22</v>
      </c>
      <c r="N105" s="179" t="s">
        <v>46</v>
      </c>
      <c r="O105" s="34"/>
      <c r="P105" s="180">
        <f>O105*H105</f>
        <v>0</v>
      </c>
      <c r="Q105" s="180">
        <v>5E-05</v>
      </c>
      <c r="R105" s="180">
        <f>Q105*H105</f>
        <v>0.02245</v>
      </c>
      <c r="S105" s="180">
        <v>0</v>
      </c>
      <c r="T105" s="181">
        <f>S105*H105</f>
        <v>0</v>
      </c>
      <c r="AR105" s="16" t="s">
        <v>142</v>
      </c>
      <c r="AT105" s="16" t="s">
        <v>137</v>
      </c>
      <c r="AU105" s="16" t="s">
        <v>83</v>
      </c>
      <c r="AY105" s="16" t="s">
        <v>135</v>
      </c>
      <c r="BE105" s="182">
        <f>IF(N105="základní",J105,0)</f>
        <v>0</v>
      </c>
      <c r="BF105" s="182">
        <f>IF(N105="snížená",J105,0)</f>
        <v>0</v>
      </c>
      <c r="BG105" s="182">
        <f>IF(N105="zákl. přenesená",J105,0)</f>
        <v>0</v>
      </c>
      <c r="BH105" s="182">
        <f>IF(N105="sníž. přenesená",J105,0)</f>
        <v>0</v>
      </c>
      <c r="BI105" s="182">
        <f>IF(N105="nulová",J105,0)</f>
        <v>0</v>
      </c>
      <c r="BJ105" s="16" t="s">
        <v>23</v>
      </c>
      <c r="BK105" s="182">
        <f>ROUND(I105*H105,2)</f>
        <v>0</v>
      </c>
      <c r="BL105" s="16" t="s">
        <v>142</v>
      </c>
      <c r="BM105" s="16" t="s">
        <v>207</v>
      </c>
    </row>
    <row r="106" spans="2:51" s="12" customFormat="1" ht="20.25" customHeight="1">
      <c r="B106" s="183"/>
      <c r="D106" s="184" t="s">
        <v>144</v>
      </c>
      <c r="E106" s="185" t="s">
        <v>22</v>
      </c>
      <c r="F106" s="186" t="s">
        <v>274</v>
      </c>
      <c r="H106" s="187">
        <v>449</v>
      </c>
      <c r="I106" s="188"/>
      <c r="L106" s="183"/>
      <c r="M106" s="189"/>
      <c r="N106" s="190"/>
      <c r="O106" s="190"/>
      <c r="P106" s="190"/>
      <c r="Q106" s="190"/>
      <c r="R106" s="190"/>
      <c r="S106" s="190"/>
      <c r="T106" s="191"/>
      <c r="AT106" s="192" t="s">
        <v>144</v>
      </c>
      <c r="AU106" s="192" t="s">
        <v>83</v>
      </c>
      <c r="AV106" s="12" t="s">
        <v>83</v>
      </c>
      <c r="AW106" s="12" t="s">
        <v>38</v>
      </c>
      <c r="AX106" s="12" t="s">
        <v>23</v>
      </c>
      <c r="AY106" s="192" t="s">
        <v>135</v>
      </c>
    </row>
    <row r="107" spans="2:65" s="1" customFormat="1" ht="28.5" customHeight="1">
      <c r="B107" s="170"/>
      <c r="C107" s="193" t="s">
        <v>208</v>
      </c>
      <c r="D107" s="193" t="s">
        <v>146</v>
      </c>
      <c r="E107" s="194" t="s">
        <v>209</v>
      </c>
      <c r="F107" s="195" t="s">
        <v>210</v>
      </c>
      <c r="G107" s="196" t="s">
        <v>156</v>
      </c>
      <c r="H107" s="197">
        <v>453.49</v>
      </c>
      <c r="I107" s="198"/>
      <c r="J107" s="199">
        <f>ROUND(I107*H107,2)</f>
        <v>0</v>
      </c>
      <c r="K107" s="195" t="s">
        <v>141</v>
      </c>
      <c r="L107" s="200"/>
      <c r="M107" s="201" t="s">
        <v>22</v>
      </c>
      <c r="N107" s="202" t="s">
        <v>46</v>
      </c>
      <c r="O107" s="34"/>
      <c r="P107" s="180">
        <f>O107*H107</f>
        <v>0</v>
      </c>
      <c r="Q107" s="180">
        <v>0.00472</v>
      </c>
      <c r="R107" s="180">
        <f>Q107*H107</f>
        <v>2.1404728</v>
      </c>
      <c r="S107" s="180">
        <v>0</v>
      </c>
      <c r="T107" s="181">
        <f>S107*H107</f>
        <v>0</v>
      </c>
      <c r="AR107" s="16" t="s">
        <v>150</v>
      </c>
      <c r="AT107" s="16" t="s">
        <v>146</v>
      </c>
      <c r="AU107" s="16" t="s">
        <v>83</v>
      </c>
      <c r="AY107" s="16" t="s">
        <v>135</v>
      </c>
      <c r="BE107" s="182">
        <f>IF(N107="základní",J107,0)</f>
        <v>0</v>
      </c>
      <c r="BF107" s="182">
        <f>IF(N107="snížená",J107,0)</f>
        <v>0</v>
      </c>
      <c r="BG107" s="182">
        <f>IF(N107="zákl. přenesená",J107,0)</f>
        <v>0</v>
      </c>
      <c r="BH107" s="182">
        <f>IF(N107="sníž. přenesená",J107,0)</f>
        <v>0</v>
      </c>
      <c r="BI107" s="182">
        <f>IF(N107="nulová",J107,0)</f>
        <v>0</v>
      </c>
      <c r="BJ107" s="16" t="s">
        <v>23</v>
      </c>
      <c r="BK107" s="182">
        <f>ROUND(I107*H107,2)</f>
        <v>0</v>
      </c>
      <c r="BL107" s="16" t="s">
        <v>142</v>
      </c>
      <c r="BM107" s="16" t="s">
        <v>211</v>
      </c>
    </row>
    <row r="108" spans="2:51" s="12" customFormat="1" ht="20.25" customHeight="1">
      <c r="B108" s="183"/>
      <c r="D108" s="184" t="s">
        <v>144</v>
      </c>
      <c r="E108" s="185" t="s">
        <v>22</v>
      </c>
      <c r="F108" s="186" t="s">
        <v>279</v>
      </c>
      <c r="H108" s="187">
        <v>453.49</v>
      </c>
      <c r="I108" s="188"/>
      <c r="L108" s="183"/>
      <c r="M108" s="189"/>
      <c r="N108" s="190"/>
      <c r="O108" s="190"/>
      <c r="P108" s="190"/>
      <c r="Q108" s="190"/>
      <c r="R108" s="190"/>
      <c r="S108" s="190"/>
      <c r="T108" s="191"/>
      <c r="AT108" s="192" t="s">
        <v>144</v>
      </c>
      <c r="AU108" s="192" t="s">
        <v>83</v>
      </c>
      <c r="AV108" s="12" t="s">
        <v>83</v>
      </c>
      <c r="AW108" s="12" t="s">
        <v>38</v>
      </c>
      <c r="AX108" s="12" t="s">
        <v>23</v>
      </c>
      <c r="AY108" s="192" t="s">
        <v>135</v>
      </c>
    </row>
    <row r="109" spans="2:65" s="1" customFormat="1" ht="20.25" customHeight="1">
      <c r="B109" s="170"/>
      <c r="C109" s="193" t="s">
        <v>213</v>
      </c>
      <c r="D109" s="193" t="s">
        <v>146</v>
      </c>
      <c r="E109" s="194" t="s">
        <v>214</v>
      </c>
      <c r="F109" s="195" t="s">
        <v>215</v>
      </c>
      <c r="G109" s="196" t="s">
        <v>216</v>
      </c>
      <c r="H109" s="197">
        <v>1799</v>
      </c>
      <c r="I109" s="198"/>
      <c r="J109" s="199">
        <f>ROUND(I109*H109,2)</f>
        <v>0</v>
      </c>
      <c r="K109" s="195" t="s">
        <v>22</v>
      </c>
      <c r="L109" s="200"/>
      <c r="M109" s="201" t="s">
        <v>22</v>
      </c>
      <c r="N109" s="202" t="s">
        <v>46</v>
      </c>
      <c r="O109" s="34"/>
      <c r="P109" s="180">
        <f>O109*H109</f>
        <v>0</v>
      </c>
      <c r="Q109" s="180">
        <v>0</v>
      </c>
      <c r="R109" s="180">
        <f>Q109*H109</f>
        <v>0</v>
      </c>
      <c r="S109" s="180">
        <v>0</v>
      </c>
      <c r="T109" s="181">
        <f>S109*H109</f>
        <v>0</v>
      </c>
      <c r="AR109" s="16" t="s">
        <v>150</v>
      </c>
      <c r="AT109" s="16" t="s">
        <v>146</v>
      </c>
      <c r="AU109" s="16" t="s">
        <v>83</v>
      </c>
      <c r="AY109" s="16" t="s">
        <v>135</v>
      </c>
      <c r="BE109" s="182">
        <f>IF(N109="základní",J109,0)</f>
        <v>0</v>
      </c>
      <c r="BF109" s="182">
        <f>IF(N109="snížená",J109,0)</f>
        <v>0</v>
      </c>
      <c r="BG109" s="182">
        <f>IF(N109="zákl. přenesená",J109,0)</f>
        <v>0</v>
      </c>
      <c r="BH109" s="182">
        <f>IF(N109="sníž. přenesená",J109,0)</f>
        <v>0</v>
      </c>
      <c r="BI109" s="182">
        <f>IF(N109="nulová",J109,0)</f>
        <v>0</v>
      </c>
      <c r="BJ109" s="16" t="s">
        <v>23</v>
      </c>
      <c r="BK109" s="182">
        <f>ROUND(I109*H109,2)</f>
        <v>0</v>
      </c>
      <c r="BL109" s="16" t="s">
        <v>142</v>
      </c>
      <c r="BM109" s="16" t="s">
        <v>217</v>
      </c>
    </row>
    <row r="110" spans="2:51" s="12" customFormat="1" ht="20.25" customHeight="1">
      <c r="B110" s="183"/>
      <c r="D110" s="203" t="s">
        <v>144</v>
      </c>
      <c r="E110" s="192" t="s">
        <v>22</v>
      </c>
      <c r="F110" s="204" t="s">
        <v>280</v>
      </c>
      <c r="H110" s="205">
        <v>1350</v>
      </c>
      <c r="I110" s="188"/>
      <c r="L110" s="183"/>
      <c r="M110" s="189"/>
      <c r="N110" s="190"/>
      <c r="O110" s="190"/>
      <c r="P110" s="190"/>
      <c r="Q110" s="190"/>
      <c r="R110" s="190"/>
      <c r="S110" s="190"/>
      <c r="T110" s="191"/>
      <c r="AT110" s="192" t="s">
        <v>144</v>
      </c>
      <c r="AU110" s="192" t="s">
        <v>83</v>
      </c>
      <c r="AV110" s="12" t="s">
        <v>83</v>
      </c>
      <c r="AW110" s="12" t="s">
        <v>38</v>
      </c>
      <c r="AX110" s="12" t="s">
        <v>75</v>
      </c>
      <c r="AY110" s="192" t="s">
        <v>135</v>
      </c>
    </row>
    <row r="111" spans="2:51" s="12" customFormat="1" ht="20.25" customHeight="1">
      <c r="B111" s="183"/>
      <c r="D111" s="184" t="s">
        <v>144</v>
      </c>
      <c r="E111" s="185" t="s">
        <v>22</v>
      </c>
      <c r="F111" s="186" t="s">
        <v>281</v>
      </c>
      <c r="H111" s="187">
        <v>449</v>
      </c>
      <c r="I111" s="188"/>
      <c r="L111" s="183"/>
      <c r="M111" s="189"/>
      <c r="N111" s="190"/>
      <c r="O111" s="190"/>
      <c r="P111" s="190"/>
      <c r="Q111" s="190"/>
      <c r="R111" s="190"/>
      <c r="S111" s="190"/>
      <c r="T111" s="191"/>
      <c r="AT111" s="192" t="s">
        <v>144</v>
      </c>
      <c r="AU111" s="192" t="s">
        <v>83</v>
      </c>
      <c r="AV111" s="12" t="s">
        <v>83</v>
      </c>
      <c r="AW111" s="12" t="s">
        <v>38</v>
      </c>
      <c r="AX111" s="12" t="s">
        <v>75</v>
      </c>
      <c r="AY111" s="192" t="s">
        <v>135</v>
      </c>
    </row>
    <row r="112" spans="2:65" s="1" customFormat="1" ht="20.25" customHeight="1">
      <c r="B112" s="170"/>
      <c r="C112" s="171" t="s">
        <v>220</v>
      </c>
      <c r="D112" s="171" t="s">
        <v>137</v>
      </c>
      <c r="E112" s="172" t="s">
        <v>221</v>
      </c>
      <c r="F112" s="173" t="s">
        <v>222</v>
      </c>
      <c r="G112" s="174" t="s">
        <v>156</v>
      </c>
      <c r="H112" s="175">
        <v>3149</v>
      </c>
      <c r="I112" s="176"/>
      <c r="J112" s="177">
        <f>ROUND(I112*H112,2)</f>
        <v>0</v>
      </c>
      <c r="K112" s="173" t="s">
        <v>141</v>
      </c>
      <c r="L112" s="33"/>
      <c r="M112" s="178" t="s">
        <v>22</v>
      </c>
      <c r="N112" s="179" t="s">
        <v>46</v>
      </c>
      <c r="O112" s="34"/>
      <c r="P112" s="180">
        <f>O112*H112</f>
        <v>0</v>
      </c>
      <c r="Q112" s="180">
        <v>0</v>
      </c>
      <c r="R112" s="180">
        <f>Q112*H112</f>
        <v>0</v>
      </c>
      <c r="S112" s="180">
        <v>0</v>
      </c>
      <c r="T112" s="181">
        <f>S112*H112</f>
        <v>0</v>
      </c>
      <c r="AR112" s="16" t="s">
        <v>142</v>
      </c>
      <c r="AT112" s="16" t="s">
        <v>137</v>
      </c>
      <c r="AU112" s="16" t="s">
        <v>83</v>
      </c>
      <c r="AY112" s="16" t="s">
        <v>135</v>
      </c>
      <c r="BE112" s="182">
        <f>IF(N112="základní",J112,0)</f>
        <v>0</v>
      </c>
      <c r="BF112" s="182">
        <f>IF(N112="snížená",J112,0)</f>
        <v>0</v>
      </c>
      <c r="BG112" s="182">
        <f>IF(N112="zákl. přenesená",J112,0)</f>
        <v>0</v>
      </c>
      <c r="BH112" s="182">
        <f>IF(N112="sníž. přenesená",J112,0)</f>
        <v>0</v>
      </c>
      <c r="BI112" s="182">
        <f>IF(N112="nulová",J112,0)</f>
        <v>0</v>
      </c>
      <c r="BJ112" s="16" t="s">
        <v>23</v>
      </c>
      <c r="BK112" s="182">
        <f>ROUND(I112*H112,2)</f>
        <v>0</v>
      </c>
      <c r="BL112" s="16" t="s">
        <v>142</v>
      </c>
      <c r="BM112" s="16" t="s">
        <v>223</v>
      </c>
    </row>
    <row r="113" spans="2:51" s="12" customFormat="1" ht="20.25" customHeight="1">
      <c r="B113" s="183"/>
      <c r="D113" s="184" t="s">
        <v>144</v>
      </c>
      <c r="E113" s="185" t="s">
        <v>22</v>
      </c>
      <c r="F113" s="186" t="s">
        <v>282</v>
      </c>
      <c r="H113" s="187">
        <v>3149</v>
      </c>
      <c r="I113" s="188"/>
      <c r="L113" s="183"/>
      <c r="M113" s="189"/>
      <c r="N113" s="190"/>
      <c r="O113" s="190"/>
      <c r="P113" s="190"/>
      <c r="Q113" s="190"/>
      <c r="R113" s="190"/>
      <c r="S113" s="190"/>
      <c r="T113" s="191"/>
      <c r="AT113" s="192" t="s">
        <v>144</v>
      </c>
      <c r="AU113" s="192" t="s">
        <v>83</v>
      </c>
      <c r="AV113" s="12" t="s">
        <v>83</v>
      </c>
      <c r="AW113" s="12" t="s">
        <v>38</v>
      </c>
      <c r="AX113" s="12" t="s">
        <v>23</v>
      </c>
      <c r="AY113" s="192" t="s">
        <v>135</v>
      </c>
    </row>
    <row r="114" spans="2:65" s="1" customFormat="1" ht="28.5" customHeight="1">
      <c r="B114" s="170"/>
      <c r="C114" s="171" t="s">
        <v>225</v>
      </c>
      <c r="D114" s="171" t="s">
        <v>137</v>
      </c>
      <c r="E114" s="172" t="s">
        <v>226</v>
      </c>
      <c r="F114" s="173" t="s">
        <v>227</v>
      </c>
      <c r="G114" s="174" t="s">
        <v>140</v>
      </c>
      <c r="H114" s="175">
        <v>9814</v>
      </c>
      <c r="I114" s="176"/>
      <c r="J114" s="177">
        <f>ROUND(I114*H114,2)</f>
        <v>0</v>
      </c>
      <c r="K114" s="173" t="s">
        <v>141</v>
      </c>
      <c r="L114" s="33"/>
      <c r="M114" s="178" t="s">
        <v>22</v>
      </c>
      <c r="N114" s="179" t="s">
        <v>46</v>
      </c>
      <c r="O114" s="34"/>
      <c r="P114" s="180">
        <f>O114*H114</f>
        <v>0</v>
      </c>
      <c r="Q114" s="180">
        <v>0</v>
      </c>
      <c r="R114" s="180">
        <f>Q114*H114</f>
        <v>0</v>
      </c>
      <c r="S114" s="180">
        <v>0</v>
      </c>
      <c r="T114" s="181">
        <f>S114*H114</f>
        <v>0</v>
      </c>
      <c r="AR114" s="16" t="s">
        <v>142</v>
      </c>
      <c r="AT114" s="16" t="s">
        <v>137</v>
      </c>
      <c r="AU114" s="16" t="s">
        <v>83</v>
      </c>
      <c r="AY114" s="16" t="s">
        <v>135</v>
      </c>
      <c r="BE114" s="182">
        <f>IF(N114="základní",J114,0)</f>
        <v>0</v>
      </c>
      <c r="BF114" s="182">
        <f>IF(N114="snížená",J114,0)</f>
        <v>0</v>
      </c>
      <c r="BG114" s="182">
        <f>IF(N114="zákl. přenesená",J114,0)</f>
        <v>0</v>
      </c>
      <c r="BH114" s="182">
        <f>IF(N114="sníž. přenesená",J114,0)</f>
        <v>0</v>
      </c>
      <c r="BI114" s="182">
        <f>IF(N114="nulová",J114,0)</f>
        <v>0</v>
      </c>
      <c r="BJ114" s="16" t="s">
        <v>23</v>
      </c>
      <c r="BK114" s="182">
        <f>ROUND(I114*H114,2)</f>
        <v>0</v>
      </c>
      <c r="BL114" s="16" t="s">
        <v>142</v>
      </c>
      <c r="BM114" s="16" t="s">
        <v>228</v>
      </c>
    </row>
    <row r="115" spans="2:51" s="12" customFormat="1" ht="20.25" customHeight="1">
      <c r="B115" s="183"/>
      <c r="D115" s="184" t="s">
        <v>144</v>
      </c>
      <c r="E115" s="185" t="s">
        <v>22</v>
      </c>
      <c r="F115" s="186" t="s">
        <v>270</v>
      </c>
      <c r="H115" s="187">
        <v>9814</v>
      </c>
      <c r="I115" s="188"/>
      <c r="L115" s="183"/>
      <c r="M115" s="189"/>
      <c r="N115" s="190"/>
      <c r="O115" s="190"/>
      <c r="P115" s="190"/>
      <c r="Q115" s="190"/>
      <c r="R115" s="190"/>
      <c r="S115" s="190"/>
      <c r="T115" s="191"/>
      <c r="AT115" s="192" t="s">
        <v>144</v>
      </c>
      <c r="AU115" s="192" t="s">
        <v>83</v>
      </c>
      <c r="AV115" s="12" t="s">
        <v>83</v>
      </c>
      <c r="AW115" s="12" t="s">
        <v>38</v>
      </c>
      <c r="AX115" s="12" t="s">
        <v>23</v>
      </c>
      <c r="AY115" s="192" t="s">
        <v>135</v>
      </c>
    </row>
    <row r="116" spans="2:65" s="1" customFormat="1" ht="20.25" customHeight="1">
      <c r="B116" s="170"/>
      <c r="C116" s="193" t="s">
        <v>229</v>
      </c>
      <c r="D116" s="193" t="s">
        <v>146</v>
      </c>
      <c r="E116" s="194" t="s">
        <v>230</v>
      </c>
      <c r="F116" s="195" t="s">
        <v>231</v>
      </c>
      <c r="G116" s="196" t="s">
        <v>232</v>
      </c>
      <c r="H116" s="197">
        <v>5.888</v>
      </c>
      <c r="I116" s="198"/>
      <c r="J116" s="199">
        <f>ROUND(I116*H116,2)</f>
        <v>0</v>
      </c>
      <c r="K116" s="195" t="s">
        <v>141</v>
      </c>
      <c r="L116" s="200"/>
      <c r="M116" s="201" t="s">
        <v>22</v>
      </c>
      <c r="N116" s="202" t="s">
        <v>46</v>
      </c>
      <c r="O116" s="34"/>
      <c r="P116" s="180">
        <f>O116*H116</f>
        <v>0</v>
      </c>
      <c r="Q116" s="180">
        <v>0.001</v>
      </c>
      <c r="R116" s="180">
        <f>Q116*H116</f>
        <v>0.005888</v>
      </c>
      <c r="S116" s="180">
        <v>0</v>
      </c>
      <c r="T116" s="181">
        <f>S116*H116</f>
        <v>0</v>
      </c>
      <c r="AR116" s="16" t="s">
        <v>150</v>
      </c>
      <c r="AT116" s="16" t="s">
        <v>146</v>
      </c>
      <c r="AU116" s="16" t="s">
        <v>83</v>
      </c>
      <c r="AY116" s="16" t="s">
        <v>135</v>
      </c>
      <c r="BE116" s="182">
        <f>IF(N116="základní",J116,0)</f>
        <v>0</v>
      </c>
      <c r="BF116" s="182">
        <f>IF(N116="snížená",J116,0)</f>
        <v>0</v>
      </c>
      <c r="BG116" s="182">
        <f>IF(N116="zákl. přenesená",J116,0)</f>
        <v>0</v>
      </c>
      <c r="BH116" s="182">
        <f>IF(N116="sníž. přenesená",J116,0)</f>
        <v>0</v>
      </c>
      <c r="BI116" s="182">
        <f>IF(N116="nulová",J116,0)</f>
        <v>0</v>
      </c>
      <c r="BJ116" s="16" t="s">
        <v>23</v>
      </c>
      <c r="BK116" s="182">
        <f>ROUND(I116*H116,2)</f>
        <v>0</v>
      </c>
      <c r="BL116" s="16" t="s">
        <v>142</v>
      </c>
      <c r="BM116" s="16" t="s">
        <v>233</v>
      </c>
    </row>
    <row r="117" spans="2:51" s="12" customFormat="1" ht="20.25" customHeight="1">
      <c r="B117" s="183"/>
      <c r="D117" s="184" t="s">
        <v>144</v>
      </c>
      <c r="E117" s="185" t="s">
        <v>22</v>
      </c>
      <c r="F117" s="186" t="s">
        <v>283</v>
      </c>
      <c r="H117" s="187">
        <v>5.888</v>
      </c>
      <c r="I117" s="188"/>
      <c r="L117" s="183"/>
      <c r="M117" s="189"/>
      <c r="N117" s="190"/>
      <c r="O117" s="190"/>
      <c r="P117" s="190"/>
      <c r="Q117" s="190"/>
      <c r="R117" s="190"/>
      <c r="S117" s="190"/>
      <c r="T117" s="191"/>
      <c r="AT117" s="192" t="s">
        <v>144</v>
      </c>
      <c r="AU117" s="192" t="s">
        <v>83</v>
      </c>
      <c r="AV117" s="12" t="s">
        <v>83</v>
      </c>
      <c r="AW117" s="12" t="s">
        <v>38</v>
      </c>
      <c r="AX117" s="12" t="s">
        <v>23</v>
      </c>
      <c r="AY117" s="192" t="s">
        <v>135</v>
      </c>
    </row>
    <row r="118" spans="2:65" s="1" customFormat="1" ht="20.25" customHeight="1">
      <c r="B118" s="170"/>
      <c r="C118" s="171" t="s">
        <v>7</v>
      </c>
      <c r="D118" s="171" t="s">
        <v>137</v>
      </c>
      <c r="E118" s="172" t="s">
        <v>235</v>
      </c>
      <c r="F118" s="173" t="s">
        <v>236</v>
      </c>
      <c r="G118" s="174" t="s">
        <v>156</v>
      </c>
      <c r="H118" s="175">
        <v>3149</v>
      </c>
      <c r="I118" s="176"/>
      <c r="J118" s="177">
        <f>ROUND(I118*H118,2)</f>
        <v>0</v>
      </c>
      <c r="K118" s="173" t="s">
        <v>141</v>
      </c>
      <c r="L118" s="33"/>
      <c r="M118" s="178" t="s">
        <v>22</v>
      </c>
      <c r="N118" s="179" t="s">
        <v>46</v>
      </c>
      <c r="O118" s="34"/>
      <c r="P118" s="180">
        <f>O118*H118</f>
        <v>0</v>
      </c>
      <c r="Q118" s="180">
        <v>0</v>
      </c>
      <c r="R118" s="180">
        <f>Q118*H118</f>
        <v>0</v>
      </c>
      <c r="S118" s="180">
        <v>0</v>
      </c>
      <c r="T118" s="181">
        <f>S118*H118</f>
        <v>0</v>
      </c>
      <c r="AR118" s="16" t="s">
        <v>142</v>
      </c>
      <c r="AT118" s="16" t="s">
        <v>137</v>
      </c>
      <c r="AU118" s="16" t="s">
        <v>83</v>
      </c>
      <c r="AY118" s="16" t="s">
        <v>135</v>
      </c>
      <c r="BE118" s="182">
        <f>IF(N118="základní",J118,0)</f>
        <v>0</v>
      </c>
      <c r="BF118" s="182">
        <f>IF(N118="snížená",J118,0)</f>
        <v>0</v>
      </c>
      <c r="BG118" s="182">
        <f>IF(N118="zákl. přenesená",J118,0)</f>
        <v>0</v>
      </c>
      <c r="BH118" s="182">
        <f>IF(N118="sníž. přenesená",J118,0)</f>
        <v>0</v>
      </c>
      <c r="BI118" s="182">
        <f>IF(N118="nulová",J118,0)</f>
        <v>0</v>
      </c>
      <c r="BJ118" s="16" t="s">
        <v>23</v>
      </c>
      <c r="BK118" s="182">
        <f>ROUND(I118*H118,2)</f>
        <v>0</v>
      </c>
      <c r="BL118" s="16" t="s">
        <v>142</v>
      </c>
      <c r="BM118" s="16" t="s">
        <v>237</v>
      </c>
    </row>
    <row r="119" spans="2:51" s="12" customFormat="1" ht="20.25" customHeight="1">
      <c r="B119" s="183"/>
      <c r="D119" s="184" t="s">
        <v>144</v>
      </c>
      <c r="E119" s="185" t="s">
        <v>22</v>
      </c>
      <c r="F119" s="186" t="s">
        <v>282</v>
      </c>
      <c r="H119" s="187">
        <v>3149</v>
      </c>
      <c r="I119" s="188"/>
      <c r="L119" s="183"/>
      <c r="M119" s="189"/>
      <c r="N119" s="190"/>
      <c r="O119" s="190"/>
      <c r="P119" s="190"/>
      <c r="Q119" s="190"/>
      <c r="R119" s="190"/>
      <c r="S119" s="190"/>
      <c r="T119" s="191"/>
      <c r="AT119" s="192" t="s">
        <v>144</v>
      </c>
      <c r="AU119" s="192" t="s">
        <v>83</v>
      </c>
      <c r="AV119" s="12" t="s">
        <v>83</v>
      </c>
      <c r="AW119" s="12" t="s">
        <v>38</v>
      </c>
      <c r="AX119" s="12" t="s">
        <v>23</v>
      </c>
      <c r="AY119" s="192" t="s">
        <v>135</v>
      </c>
    </row>
    <row r="120" spans="2:65" s="1" customFormat="1" ht="20.25" customHeight="1">
      <c r="B120" s="170"/>
      <c r="C120" s="193" t="s">
        <v>238</v>
      </c>
      <c r="D120" s="193" t="s">
        <v>146</v>
      </c>
      <c r="E120" s="194" t="s">
        <v>239</v>
      </c>
      <c r="F120" s="195" t="s">
        <v>240</v>
      </c>
      <c r="G120" s="196" t="s">
        <v>186</v>
      </c>
      <c r="H120" s="197">
        <v>1799</v>
      </c>
      <c r="I120" s="198"/>
      <c r="J120" s="199">
        <f>ROUND(I120*H120,2)</f>
        <v>0</v>
      </c>
      <c r="K120" s="195" t="s">
        <v>22</v>
      </c>
      <c r="L120" s="200"/>
      <c r="M120" s="201" t="s">
        <v>22</v>
      </c>
      <c r="N120" s="202" t="s">
        <v>46</v>
      </c>
      <c r="O120" s="34"/>
      <c r="P120" s="180">
        <f>O120*H120</f>
        <v>0</v>
      </c>
      <c r="Q120" s="180">
        <v>0</v>
      </c>
      <c r="R120" s="180">
        <f>Q120*H120</f>
        <v>0</v>
      </c>
      <c r="S120" s="180">
        <v>0</v>
      </c>
      <c r="T120" s="181">
        <f>S120*H120</f>
        <v>0</v>
      </c>
      <c r="AR120" s="16" t="s">
        <v>150</v>
      </c>
      <c r="AT120" s="16" t="s">
        <v>146</v>
      </c>
      <c r="AU120" s="16" t="s">
        <v>83</v>
      </c>
      <c r="AY120" s="16" t="s">
        <v>135</v>
      </c>
      <c r="BE120" s="182">
        <f>IF(N120="základní",J120,0)</f>
        <v>0</v>
      </c>
      <c r="BF120" s="182">
        <f>IF(N120="snížená",J120,0)</f>
        <v>0</v>
      </c>
      <c r="BG120" s="182">
        <f>IF(N120="zákl. přenesená",J120,0)</f>
        <v>0</v>
      </c>
      <c r="BH120" s="182">
        <f>IF(N120="sníž. přenesená",J120,0)</f>
        <v>0</v>
      </c>
      <c r="BI120" s="182">
        <f>IF(N120="nulová",J120,0)</f>
        <v>0</v>
      </c>
      <c r="BJ120" s="16" t="s">
        <v>23</v>
      </c>
      <c r="BK120" s="182">
        <f>ROUND(I120*H120,2)</f>
        <v>0</v>
      </c>
      <c r="BL120" s="16" t="s">
        <v>142</v>
      </c>
      <c r="BM120" s="16" t="s">
        <v>241</v>
      </c>
    </row>
    <row r="121" spans="2:51" s="12" customFormat="1" ht="20.25" customHeight="1">
      <c r="B121" s="183"/>
      <c r="D121" s="184" t="s">
        <v>144</v>
      </c>
      <c r="E121" s="185" t="s">
        <v>22</v>
      </c>
      <c r="F121" s="186" t="s">
        <v>284</v>
      </c>
      <c r="H121" s="187">
        <v>1799</v>
      </c>
      <c r="I121" s="188"/>
      <c r="L121" s="183"/>
      <c r="M121" s="189"/>
      <c r="N121" s="190"/>
      <c r="O121" s="190"/>
      <c r="P121" s="190"/>
      <c r="Q121" s="190"/>
      <c r="R121" s="190"/>
      <c r="S121" s="190"/>
      <c r="T121" s="191"/>
      <c r="AT121" s="192" t="s">
        <v>144</v>
      </c>
      <c r="AU121" s="192" t="s">
        <v>83</v>
      </c>
      <c r="AV121" s="12" t="s">
        <v>83</v>
      </c>
      <c r="AW121" s="12" t="s">
        <v>38</v>
      </c>
      <c r="AX121" s="12" t="s">
        <v>23</v>
      </c>
      <c r="AY121" s="192" t="s">
        <v>135</v>
      </c>
    </row>
    <row r="122" spans="2:65" s="1" customFormat="1" ht="20.25" customHeight="1">
      <c r="B122" s="170"/>
      <c r="C122" s="171" t="s">
        <v>243</v>
      </c>
      <c r="D122" s="171" t="s">
        <v>137</v>
      </c>
      <c r="E122" s="172" t="s">
        <v>244</v>
      </c>
      <c r="F122" s="173" t="s">
        <v>245</v>
      </c>
      <c r="G122" s="174" t="s">
        <v>140</v>
      </c>
      <c r="H122" s="175">
        <v>9814</v>
      </c>
      <c r="I122" s="176"/>
      <c r="J122" s="177">
        <f>ROUND(I122*H122,2)</f>
        <v>0</v>
      </c>
      <c r="K122" s="173" t="s">
        <v>141</v>
      </c>
      <c r="L122" s="33"/>
      <c r="M122" s="178" t="s">
        <v>22</v>
      </c>
      <c r="N122" s="179" t="s">
        <v>46</v>
      </c>
      <c r="O122" s="34"/>
      <c r="P122" s="180">
        <f>O122*H122</f>
        <v>0</v>
      </c>
      <c r="Q122" s="180">
        <v>0</v>
      </c>
      <c r="R122" s="180">
        <f>Q122*H122</f>
        <v>0</v>
      </c>
      <c r="S122" s="180">
        <v>0</v>
      </c>
      <c r="T122" s="181">
        <f>S122*H122</f>
        <v>0</v>
      </c>
      <c r="AR122" s="16" t="s">
        <v>142</v>
      </c>
      <c r="AT122" s="16" t="s">
        <v>137</v>
      </c>
      <c r="AU122" s="16" t="s">
        <v>83</v>
      </c>
      <c r="AY122" s="16" t="s">
        <v>135</v>
      </c>
      <c r="BE122" s="182">
        <f>IF(N122="základní",J122,0)</f>
        <v>0</v>
      </c>
      <c r="BF122" s="182">
        <f>IF(N122="snížená",J122,0)</f>
        <v>0</v>
      </c>
      <c r="BG122" s="182">
        <f>IF(N122="zákl. přenesená",J122,0)</f>
        <v>0</v>
      </c>
      <c r="BH122" s="182">
        <f>IF(N122="sníž. přenesená",J122,0)</f>
        <v>0</v>
      </c>
      <c r="BI122" s="182">
        <f>IF(N122="nulová",J122,0)</f>
        <v>0</v>
      </c>
      <c r="BJ122" s="16" t="s">
        <v>23</v>
      </c>
      <c r="BK122" s="182">
        <f>ROUND(I122*H122,2)</f>
        <v>0</v>
      </c>
      <c r="BL122" s="16" t="s">
        <v>142</v>
      </c>
      <c r="BM122" s="16" t="s">
        <v>246</v>
      </c>
    </row>
    <row r="123" spans="2:51" s="12" customFormat="1" ht="20.25" customHeight="1">
      <c r="B123" s="183"/>
      <c r="D123" s="203" t="s">
        <v>144</v>
      </c>
      <c r="E123" s="192" t="s">
        <v>22</v>
      </c>
      <c r="F123" s="204" t="s">
        <v>285</v>
      </c>
      <c r="H123" s="205">
        <v>9814</v>
      </c>
      <c r="I123" s="188"/>
      <c r="L123" s="183"/>
      <c r="M123" s="189"/>
      <c r="N123" s="190"/>
      <c r="O123" s="190"/>
      <c r="P123" s="190"/>
      <c r="Q123" s="190"/>
      <c r="R123" s="190"/>
      <c r="S123" s="190"/>
      <c r="T123" s="191"/>
      <c r="AT123" s="192" t="s">
        <v>144</v>
      </c>
      <c r="AU123" s="192" t="s">
        <v>83</v>
      </c>
      <c r="AV123" s="12" t="s">
        <v>83</v>
      </c>
      <c r="AW123" s="12" t="s">
        <v>38</v>
      </c>
      <c r="AX123" s="12" t="s">
        <v>23</v>
      </c>
      <c r="AY123" s="192" t="s">
        <v>135</v>
      </c>
    </row>
    <row r="124" spans="2:63" s="11" customFormat="1" ht="29.25" customHeight="1">
      <c r="B124" s="156"/>
      <c r="D124" s="167" t="s">
        <v>74</v>
      </c>
      <c r="E124" s="168" t="s">
        <v>153</v>
      </c>
      <c r="F124" s="168" t="s">
        <v>248</v>
      </c>
      <c r="I124" s="159"/>
      <c r="J124" s="169">
        <f>BK124</f>
        <v>0</v>
      </c>
      <c r="L124" s="156"/>
      <c r="M124" s="161"/>
      <c r="N124" s="162"/>
      <c r="O124" s="162"/>
      <c r="P124" s="163">
        <f>SUM(P125:P130)</f>
        <v>0</v>
      </c>
      <c r="Q124" s="162"/>
      <c r="R124" s="163">
        <f>SUM(R125:R130)</f>
        <v>111.37000000000002</v>
      </c>
      <c r="S124" s="162"/>
      <c r="T124" s="164">
        <f>SUM(T125:T130)</f>
        <v>0</v>
      </c>
      <c r="AR124" s="157" t="s">
        <v>23</v>
      </c>
      <c r="AT124" s="165" t="s">
        <v>74</v>
      </c>
      <c r="AU124" s="165" t="s">
        <v>23</v>
      </c>
      <c r="AY124" s="157" t="s">
        <v>135</v>
      </c>
      <c r="BK124" s="166">
        <f>SUM(BK125:BK130)</f>
        <v>0</v>
      </c>
    </row>
    <row r="125" spans="2:65" s="1" customFormat="1" ht="20.25" customHeight="1">
      <c r="B125" s="170"/>
      <c r="C125" s="171" t="s">
        <v>249</v>
      </c>
      <c r="D125" s="171" t="s">
        <v>137</v>
      </c>
      <c r="E125" s="172" t="s">
        <v>250</v>
      </c>
      <c r="F125" s="173" t="s">
        <v>251</v>
      </c>
      <c r="G125" s="174" t="s">
        <v>216</v>
      </c>
      <c r="H125" s="175">
        <v>1585</v>
      </c>
      <c r="I125" s="176"/>
      <c r="J125" s="177">
        <f>ROUND(I125*H125,2)</f>
        <v>0</v>
      </c>
      <c r="K125" s="173" t="s">
        <v>22</v>
      </c>
      <c r="L125" s="33"/>
      <c r="M125" s="178" t="s">
        <v>22</v>
      </c>
      <c r="N125" s="179" t="s">
        <v>46</v>
      </c>
      <c r="O125" s="34"/>
      <c r="P125" s="180">
        <f>O125*H125</f>
        <v>0</v>
      </c>
      <c r="Q125" s="180">
        <v>0.07</v>
      </c>
      <c r="R125" s="180">
        <f>Q125*H125</f>
        <v>110.95000000000002</v>
      </c>
      <c r="S125" s="180">
        <v>0</v>
      </c>
      <c r="T125" s="181">
        <f>S125*H125</f>
        <v>0</v>
      </c>
      <c r="AR125" s="16" t="s">
        <v>142</v>
      </c>
      <c r="AT125" s="16" t="s">
        <v>137</v>
      </c>
      <c r="AU125" s="16" t="s">
        <v>83</v>
      </c>
      <c r="AY125" s="16" t="s">
        <v>135</v>
      </c>
      <c r="BE125" s="182">
        <f>IF(N125="základní",J125,0)</f>
        <v>0</v>
      </c>
      <c r="BF125" s="182">
        <f>IF(N125="snížená",J125,0)</f>
        <v>0</v>
      </c>
      <c r="BG125" s="182">
        <f>IF(N125="zákl. přenesená",J125,0)</f>
        <v>0</v>
      </c>
      <c r="BH125" s="182">
        <f>IF(N125="sníž. přenesená",J125,0)</f>
        <v>0</v>
      </c>
      <c r="BI125" s="182">
        <f>IF(N125="nulová",J125,0)</f>
        <v>0</v>
      </c>
      <c r="BJ125" s="16" t="s">
        <v>23</v>
      </c>
      <c r="BK125" s="182">
        <f>ROUND(I125*H125,2)</f>
        <v>0</v>
      </c>
      <c r="BL125" s="16" t="s">
        <v>142</v>
      </c>
      <c r="BM125" s="16" t="s">
        <v>252</v>
      </c>
    </row>
    <row r="126" spans="2:47" s="1" customFormat="1" ht="39.75" customHeight="1">
      <c r="B126" s="33"/>
      <c r="D126" s="203" t="s">
        <v>253</v>
      </c>
      <c r="F126" s="206" t="s">
        <v>254</v>
      </c>
      <c r="I126" s="144"/>
      <c r="L126" s="33"/>
      <c r="M126" s="62"/>
      <c r="N126" s="34"/>
      <c r="O126" s="34"/>
      <c r="P126" s="34"/>
      <c r="Q126" s="34"/>
      <c r="R126" s="34"/>
      <c r="S126" s="34"/>
      <c r="T126" s="63"/>
      <c r="AT126" s="16" t="s">
        <v>253</v>
      </c>
      <c r="AU126" s="16" t="s">
        <v>83</v>
      </c>
    </row>
    <row r="127" spans="2:51" s="12" customFormat="1" ht="20.25" customHeight="1">
      <c r="B127" s="183"/>
      <c r="D127" s="184" t="s">
        <v>144</v>
      </c>
      <c r="E127" s="185" t="s">
        <v>22</v>
      </c>
      <c r="F127" s="186" t="s">
        <v>286</v>
      </c>
      <c r="H127" s="187">
        <v>1585</v>
      </c>
      <c r="I127" s="188"/>
      <c r="L127" s="183"/>
      <c r="M127" s="189"/>
      <c r="N127" s="190"/>
      <c r="O127" s="190"/>
      <c r="P127" s="190"/>
      <c r="Q127" s="190"/>
      <c r="R127" s="190"/>
      <c r="S127" s="190"/>
      <c r="T127" s="191"/>
      <c r="AT127" s="192" t="s">
        <v>144</v>
      </c>
      <c r="AU127" s="192" t="s">
        <v>83</v>
      </c>
      <c r="AV127" s="12" t="s">
        <v>83</v>
      </c>
      <c r="AW127" s="12" t="s">
        <v>38</v>
      </c>
      <c r="AX127" s="12" t="s">
        <v>23</v>
      </c>
      <c r="AY127" s="192" t="s">
        <v>135</v>
      </c>
    </row>
    <row r="128" spans="2:65" s="1" customFormat="1" ht="20.25" customHeight="1">
      <c r="B128" s="170"/>
      <c r="C128" s="171" t="s">
        <v>256</v>
      </c>
      <c r="D128" s="171" t="s">
        <v>137</v>
      </c>
      <c r="E128" s="172" t="s">
        <v>257</v>
      </c>
      <c r="F128" s="173" t="s">
        <v>258</v>
      </c>
      <c r="G128" s="174" t="s">
        <v>186</v>
      </c>
      <c r="H128" s="175">
        <v>6</v>
      </c>
      <c r="I128" s="176"/>
      <c r="J128" s="177">
        <f>ROUND(I128*H128,2)</f>
        <v>0</v>
      </c>
      <c r="K128" s="173" t="s">
        <v>22</v>
      </c>
      <c r="L128" s="33"/>
      <c r="M128" s="178" t="s">
        <v>22</v>
      </c>
      <c r="N128" s="179" t="s">
        <v>46</v>
      </c>
      <c r="O128" s="34"/>
      <c r="P128" s="180">
        <f>O128*H128</f>
        <v>0</v>
      </c>
      <c r="Q128" s="180">
        <v>0.07</v>
      </c>
      <c r="R128" s="180">
        <f>Q128*H128</f>
        <v>0.42000000000000004</v>
      </c>
      <c r="S128" s="180">
        <v>0</v>
      </c>
      <c r="T128" s="181">
        <f>S128*H128</f>
        <v>0</v>
      </c>
      <c r="AR128" s="16" t="s">
        <v>142</v>
      </c>
      <c r="AT128" s="16" t="s">
        <v>137</v>
      </c>
      <c r="AU128" s="16" t="s">
        <v>83</v>
      </c>
      <c r="AY128" s="16" t="s">
        <v>135</v>
      </c>
      <c r="BE128" s="182">
        <f>IF(N128="základní",J128,0)</f>
        <v>0</v>
      </c>
      <c r="BF128" s="182">
        <f>IF(N128="snížená",J128,0)</f>
        <v>0</v>
      </c>
      <c r="BG128" s="182">
        <f>IF(N128="zákl. přenesená",J128,0)</f>
        <v>0</v>
      </c>
      <c r="BH128" s="182">
        <f>IF(N128="sníž. přenesená",J128,0)</f>
        <v>0</v>
      </c>
      <c r="BI128" s="182">
        <f>IF(N128="nulová",J128,0)</f>
        <v>0</v>
      </c>
      <c r="BJ128" s="16" t="s">
        <v>23</v>
      </c>
      <c r="BK128" s="182">
        <f>ROUND(I128*H128,2)</f>
        <v>0</v>
      </c>
      <c r="BL128" s="16" t="s">
        <v>142</v>
      </c>
      <c r="BM128" s="16" t="s">
        <v>259</v>
      </c>
    </row>
    <row r="129" spans="2:47" s="1" customFormat="1" ht="39.75" customHeight="1">
      <c r="B129" s="33"/>
      <c r="D129" s="203" t="s">
        <v>253</v>
      </c>
      <c r="F129" s="206" t="s">
        <v>260</v>
      </c>
      <c r="I129" s="144"/>
      <c r="L129" s="33"/>
      <c r="M129" s="62"/>
      <c r="N129" s="34"/>
      <c r="O129" s="34"/>
      <c r="P129" s="34"/>
      <c r="Q129" s="34"/>
      <c r="R129" s="34"/>
      <c r="S129" s="34"/>
      <c r="T129" s="63"/>
      <c r="AT129" s="16" t="s">
        <v>253</v>
      </c>
      <c r="AU129" s="16" t="s">
        <v>83</v>
      </c>
    </row>
    <row r="130" spans="2:51" s="12" customFormat="1" ht="20.25" customHeight="1">
      <c r="B130" s="183"/>
      <c r="D130" s="203" t="s">
        <v>144</v>
      </c>
      <c r="E130" s="192" t="s">
        <v>22</v>
      </c>
      <c r="F130" s="204" t="s">
        <v>287</v>
      </c>
      <c r="H130" s="205">
        <v>6</v>
      </c>
      <c r="I130" s="188"/>
      <c r="L130" s="183"/>
      <c r="M130" s="189"/>
      <c r="N130" s="190"/>
      <c r="O130" s="190"/>
      <c r="P130" s="190"/>
      <c r="Q130" s="190"/>
      <c r="R130" s="190"/>
      <c r="S130" s="190"/>
      <c r="T130" s="191"/>
      <c r="AT130" s="192" t="s">
        <v>144</v>
      </c>
      <c r="AU130" s="192" t="s">
        <v>83</v>
      </c>
      <c r="AV130" s="12" t="s">
        <v>83</v>
      </c>
      <c r="AW130" s="12" t="s">
        <v>38</v>
      </c>
      <c r="AX130" s="12" t="s">
        <v>23</v>
      </c>
      <c r="AY130" s="192" t="s">
        <v>135</v>
      </c>
    </row>
    <row r="131" spans="2:63" s="11" customFormat="1" ht="29.25" customHeight="1">
      <c r="B131" s="156"/>
      <c r="D131" s="167" t="s">
        <v>74</v>
      </c>
      <c r="E131" s="168" t="s">
        <v>262</v>
      </c>
      <c r="F131" s="168" t="s">
        <v>263</v>
      </c>
      <c r="I131" s="159"/>
      <c r="J131" s="169">
        <f>BK131</f>
        <v>0</v>
      </c>
      <c r="L131" s="156"/>
      <c r="M131" s="161"/>
      <c r="N131" s="162"/>
      <c r="O131" s="162"/>
      <c r="P131" s="163">
        <f>P132</f>
        <v>0</v>
      </c>
      <c r="Q131" s="162"/>
      <c r="R131" s="163">
        <f>R132</f>
        <v>0</v>
      </c>
      <c r="S131" s="162"/>
      <c r="T131" s="164">
        <f>T132</f>
        <v>0</v>
      </c>
      <c r="AR131" s="157" t="s">
        <v>23</v>
      </c>
      <c r="AT131" s="165" t="s">
        <v>74</v>
      </c>
      <c r="AU131" s="165" t="s">
        <v>23</v>
      </c>
      <c r="AY131" s="157" t="s">
        <v>135</v>
      </c>
      <c r="BK131" s="166">
        <f>BK132</f>
        <v>0</v>
      </c>
    </row>
    <row r="132" spans="2:65" s="1" customFormat="1" ht="20.25" customHeight="1">
      <c r="B132" s="170"/>
      <c r="C132" s="171" t="s">
        <v>264</v>
      </c>
      <c r="D132" s="171" t="s">
        <v>137</v>
      </c>
      <c r="E132" s="172" t="s">
        <v>265</v>
      </c>
      <c r="F132" s="173" t="s">
        <v>266</v>
      </c>
      <c r="G132" s="174" t="s">
        <v>267</v>
      </c>
      <c r="H132" s="175">
        <v>130.074</v>
      </c>
      <c r="I132" s="176"/>
      <c r="J132" s="177">
        <f>ROUND(I132*H132,2)</f>
        <v>0</v>
      </c>
      <c r="K132" s="173" t="s">
        <v>141</v>
      </c>
      <c r="L132" s="33"/>
      <c r="M132" s="178" t="s">
        <v>22</v>
      </c>
      <c r="N132" s="207" t="s">
        <v>46</v>
      </c>
      <c r="O132" s="208"/>
      <c r="P132" s="209">
        <f>O132*H132</f>
        <v>0</v>
      </c>
      <c r="Q132" s="209">
        <v>0</v>
      </c>
      <c r="R132" s="209">
        <f>Q132*H132</f>
        <v>0</v>
      </c>
      <c r="S132" s="209">
        <v>0</v>
      </c>
      <c r="T132" s="210">
        <f>S132*H132</f>
        <v>0</v>
      </c>
      <c r="AR132" s="16" t="s">
        <v>142</v>
      </c>
      <c r="AT132" s="16" t="s">
        <v>137</v>
      </c>
      <c r="AU132" s="16" t="s">
        <v>83</v>
      </c>
      <c r="AY132" s="16" t="s">
        <v>135</v>
      </c>
      <c r="BE132" s="182">
        <f>IF(N132="základní",J132,0)</f>
        <v>0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16" t="s">
        <v>23</v>
      </c>
      <c r="BK132" s="182">
        <f>ROUND(I132*H132,2)</f>
        <v>0</v>
      </c>
      <c r="BL132" s="16" t="s">
        <v>142</v>
      </c>
      <c r="BM132" s="16" t="s">
        <v>268</v>
      </c>
    </row>
    <row r="133" spans="2:12" s="1" customFormat="1" ht="6.75" customHeight="1">
      <c r="B133" s="48"/>
      <c r="C133" s="49"/>
      <c r="D133" s="49"/>
      <c r="E133" s="49"/>
      <c r="F133" s="49"/>
      <c r="G133" s="49"/>
      <c r="H133" s="49"/>
      <c r="I133" s="122"/>
      <c r="J133" s="49"/>
      <c r="K133" s="49"/>
      <c r="L133" s="33"/>
    </row>
    <row r="134" ht="12">
      <c r="AT134" s="211"/>
    </row>
  </sheetData>
  <sheetProtection password="CC35" sheet="1" objects="1" scenarios="1" formatColumns="0" formatRows="0" sort="0" autoFilter="0"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8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409</v>
      </c>
      <c r="G1" s="268" t="s">
        <v>410</v>
      </c>
      <c r="H1" s="268"/>
      <c r="I1" s="269"/>
      <c r="J1" s="263" t="s">
        <v>411</v>
      </c>
      <c r="K1" s="261" t="s">
        <v>106</v>
      </c>
      <c r="L1" s="263" t="s">
        <v>412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89</v>
      </c>
    </row>
    <row r="3" spans="2:46" ht="6.75" customHeight="1">
      <c r="B3" s="17"/>
      <c r="C3" s="18"/>
      <c r="D3" s="18"/>
      <c r="E3" s="18"/>
      <c r="F3" s="18"/>
      <c r="G3" s="18"/>
      <c r="H3" s="18"/>
      <c r="I3" s="99"/>
      <c r="J3" s="18"/>
      <c r="K3" s="19"/>
      <c r="AT3" s="16" t="s">
        <v>83</v>
      </c>
    </row>
    <row r="4" spans="2:46" ht="36.75" customHeight="1">
      <c r="B4" s="20"/>
      <c r="C4" s="21"/>
      <c r="D4" s="22" t="s">
        <v>107</v>
      </c>
      <c r="E4" s="21"/>
      <c r="F4" s="21"/>
      <c r="G4" s="21"/>
      <c r="H4" s="21"/>
      <c r="I4" s="100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100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100"/>
      <c r="J6" s="21"/>
      <c r="K6" s="23"/>
    </row>
    <row r="7" spans="2:11" ht="20.25" customHeight="1">
      <c r="B7" s="20"/>
      <c r="C7" s="21"/>
      <c r="D7" s="21"/>
      <c r="E7" s="255" t="str">
        <f>'Rekapitulace stavby'!K6</f>
        <v>Aktualizace PD pro realizaci LBK 9-0 a LBK 5-9 v k.ú. Běchary</v>
      </c>
      <c r="F7" s="220"/>
      <c r="G7" s="220"/>
      <c r="H7" s="220"/>
      <c r="I7" s="100"/>
      <c r="J7" s="21"/>
      <c r="K7" s="23"/>
    </row>
    <row r="8" spans="2:11" s="1" customFormat="1" ht="12.75">
      <c r="B8" s="33"/>
      <c r="C8" s="34"/>
      <c r="D8" s="29" t="s">
        <v>108</v>
      </c>
      <c r="E8" s="34"/>
      <c r="F8" s="34"/>
      <c r="G8" s="34"/>
      <c r="H8" s="34"/>
      <c r="I8" s="101"/>
      <c r="J8" s="34"/>
      <c r="K8" s="37"/>
    </row>
    <row r="9" spans="2:11" s="1" customFormat="1" ht="36.75" customHeight="1">
      <c r="B9" s="33"/>
      <c r="C9" s="34"/>
      <c r="D9" s="34"/>
      <c r="E9" s="256" t="s">
        <v>288</v>
      </c>
      <c r="F9" s="227"/>
      <c r="G9" s="227"/>
      <c r="H9" s="227"/>
      <c r="I9" s="101"/>
      <c r="J9" s="34"/>
      <c r="K9" s="37"/>
    </row>
    <row r="10" spans="2:11" s="1" customFormat="1" ht="12">
      <c r="B10" s="33"/>
      <c r="C10" s="34"/>
      <c r="D10" s="34"/>
      <c r="E10" s="34"/>
      <c r="F10" s="34"/>
      <c r="G10" s="34"/>
      <c r="H10" s="34"/>
      <c r="I10" s="101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102" t="s">
        <v>21</v>
      </c>
      <c r="J11" s="27" t="s">
        <v>22</v>
      </c>
      <c r="K11" s="37"/>
    </row>
    <row r="12" spans="2:11" s="1" customFormat="1" ht="14.25" customHeight="1">
      <c r="B12" s="33"/>
      <c r="C12" s="34"/>
      <c r="D12" s="29" t="s">
        <v>24</v>
      </c>
      <c r="E12" s="34"/>
      <c r="F12" s="27" t="s">
        <v>25</v>
      </c>
      <c r="G12" s="34"/>
      <c r="H12" s="34"/>
      <c r="I12" s="102" t="s">
        <v>26</v>
      </c>
      <c r="J12" s="103" t="str">
        <f>'Rekapitulace stavby'!AN8</f>
        <v>1.2.2016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101"/>
      <c r="J13" s="34"/>
      <c r="K13" s="37"/>
    </row>
    <row r="14" spans="2:11" s="1" customFormat="1" ht="14.25" customHeight="1">
      <c r="B14" s="33"/>
      <c r="C14" s="34"/>
      <c r="D14" s="29" t="s">
        <v>30</v>
      </c>
      <c r="E14" s="34"/>
      <c r="F14" s="34"/>
      <c r="G14" s="34"/>
      <c r="H14" s="34"/>
      <c r="I14" s="102" t="s">
        <v>31</v>
      </c>
      <c r="J14" s="27" t="s">
        <v>22</v>
      </c>
      <c r="K14" s="37"/>
    </row>
    <row r="15" spans="2:11" s="1" customFormat="1" ht="18" customHeight="1">
      <c r="B15" s="33"/>
      <c r="C15" s="34"/>
      <c r="D15" s="34"/>
      <c r="E15" s="27" t="s">
        <v>32</v>
      </c>
      <c r="F15" s="34"/>
      <c r="G15" s="34"/>
      <c r="H15" s="34"/>
      <c r="I15" s="102" t="s">
        <v>33</v>
      </c>
      <c r="J15" s="27" t="s">
        <v>22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101"/>
      <c r="J16" s="34"/>
      <c r="K16" s="37"/>
    </row>
    <row r="17" spans="2:11" s="1" customFormat="1" ht="14.25" customHeight="1">
      <c r="B17" s="33"/>
      <c r="C17" s="34"/>
      <c r="D17" s="29" t="s">
        <v>34</v>
      </c>
      <c r="E17" s="34"/>
      <c r="F17" s="34"/>
      <c r="G17" s="34"/>
      <c r="H17" s="34"/>
      <c r="I17" s="102" t="s">
        <v>31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102" t="s">
        <v>33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101"/>
      <c r="J19" s="34"/>
      <c r="K19" s="37"/>
    </row>
    <row r="20" spans="2:11" s="1" customFormat="1" ht="14.25" customHeight="1">
      <c r="B20" s="33"/>
      <c r="C20" s="34"/>
      <c r="D20" s="29" t="s">
        <v>36</v>
      </c>
      <c r="E20" s="34"/>
      <c r="F20" s="34"/>
      <c r="G20" s="34"/>
      <c r="H20" s="34"/>
      <c r="I20" s="102" t="s">
        <v>31</v>
      </c>
      <c r="J20" s="27" t="s">
        <v>22</v>
      </c>
      <c r="K20" s="37"/>
    </row>
    <row r="21" spans="2:11" s="1" customFormat="1" ht="18" customHeight="1">
      <c r="B21" s="33"/>
      <c r="C21" s="34"/>
      <c r="D21" s="34"/>
      <c r="E21" s="27" t="s">
        <v>37</v>
      </c>
      <c r="F21" s="34"/>
      <c r="G21" s="34"/>
      <c r="H21" s="34"/>
      <c r="I21" s="102" t="s">
        <v>33</v>
      </c>
      <c r="J21" s="27" t="s">
        <v>22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101"/>
      <c r="J22" s="34"/>
      <c r="K22" s="37"/>
    </row>
    <row r="23" spans="2:11" s="1" customFormat="1" ht="14.25" customHeight="1">
      <c r="B23" s="33"/>
      <c r="C23" s="34"/>
      <c r="D23" s="29" t="s">
        <v>39</v>
      </c>
      <c r="E23" s="34"/>
      <c r="F23" s="34"/>
      <c r="G23" s="34"/>
      <c r="H23" s="34"/>
      <c r="I23" s="101"/>
      <c r="J23" s="34"/>
      <c r="K23" s="37"/>
    </row>
    <row r="24" spans="2:11" s="7" customFormat="1" ht="20.25" customHeight="1">
      <c r="B24" s="104"/>
      <c r="C24" s="105"/>
      <c r="D24" s="105"/>
      <c r="E24" s="223" t="s">
        <v>22</v>
      </c>
      <c r="F24" s="257"/>
      <c r="G24" s="257"/>
      <c r="H24" s="257"/>
      <c r="I24" s="106"/>
      <c r="J24" s="105"/>
      <c r="K24" s="107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101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8"/>
      <c r="J26" s="60"/>
      <c r="K26" s="109"/>
    </row>
    <row r="27" spans="2:11" s="1" customFormat="1" ht="24.75" customHeight="1">
      <c r="B27" s="33"/>
      <c r="C27" s="34"/>
      <c r="D27" s="110" t="s">
        <v>41</v>
      </c>
      <c r="E27" s="34"/>
      <c r="F27" s="34"/>
      <c r="G27" s="34"/>
      <c r="H27" s="34"/>
      <c r="I27" s="101"/>
      <c r="J27" s="111">
        <f>ROUND(J80,2)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8"/>
      <c r="J28" s="60"/>
      <c r="K28" s="109"/>
    </row>
    <row r="29" spans="2:11" s="1" customFormat="1" ht="14.25" customHeight="1">
      <c r="B29" s="33"/>
      <c r="C29" s="34"/>
      <c r="D29" s="34"/>
      <c r="E29" s="34"/>
      <c r="F29" s="38" t="s">
        <v>43</v>
      </c>
      <c r="G29" s="34"/>
      <c r="H29" s="34"/>
      <c r="I29" s="112" t="s">
        <v>42</v>
      </c>
      <c r="J29" s="38" t="s">
        <v>44</v>
      </c>
      <c r="K29" s="37"/>
    </row>
    <row r="30" spans="2:11" s="1" customFormat="1" ht="14.25" customHeight="1">
      <c r="B30" s="33"/>
      <c r="C30" s="34"/>
      <c r="D30" s="41" t="s">
        <v>45</v>
      </c>
      <c r="E30" s="41" t="s">
        <v>46</v>
      </c>
      <c r="F30" s="113">
        <f>ROUND(SUM(BE80:BE137),2)</f>
        <v>0</v>
      </c>
      <c r="G30" s="34"/>
      <c r="H30" s="34"/>
      <c r="I30" s="114">
        <v>0.21</v>
      </c>
      <c r="J30" s="113">
        <f>ROUND(ROUND((SUM(BE80:BE137)),2)*I30,2)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47</v>
      </c>
      <c r="F31" s="113">
        <f>ROUND(SUM(BF80:BF137),2)</f>
        <v>0</v>
      </c>
      <c r="G31" s="34"/>
      <c r="H31" s="34"/>
      <c r="I31" s="114">
        <v>0.15</v>
      </c>
      <c r="J31" s="113">
        <f>ROUND(ROUND((SUM(BF80:BF137)),2)*I31,2)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48</v>
      </c>
      <c r="F32" s="113">
        <f>ROUND(SUM(BG80:BG137),2)</f>
        <v>0</v>
      </c>
      <c r="G32" s="34"/>
      <c r="H32" s="34"/>
      <c r="I32" s="114">
        <v>0.21</v>
      </c>
      <c r="J32" s="113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49</v>
      </c>
      <c r="F33" s="113">
        <f>ROUND(SUM(BH80:BH137),2)</f>
        <v>0</v>
      </c>
      <c r="G33" s="34"/>
      <c r="H33" s="34"/>
      <c r="I33" s="114">
        <v>0.15</v>
      </c>
      <c r="J33" s="113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50</v>
      </c>
      <c r="F34" s="113">
        <f>ROUND(SUM(BI80:BI137),2)</f>
        <v>0</v>
      </c>
      <c r="G34" s="34"/>
      <c r="H34" s="34"/>
      <c r="I34" s="114">
        <v>0</v>
      </c>
      <c r="J34" s="113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101"/>
      <c r="J35" s="34"/>
      <c r="K35" s="37"/>
    </row>
    <row r="36" spans="2:11" s="1" customFormat="1" ht="24.75" customHeight="1">
      <c r="B36" s="33"/>
      <c r="C36" s="115"/>
      <c r="D36" s="116" t="s">
        <v>51</v>
      </c>
      <c r="E36" s="64"/>
      <c r="F36" s="64"/>
      <c r="G36" s="117" t="s">
        <v>52</v>
      </c>
      <c r="H36" s="118" t="s">
        <v>53</v>
      </c>
      <c r="I36" s="119"/>
      <c r="J36" s="120">
        <f>SUM(J27:J34)</f>
        <v>0</v>
      </c>
      <c r="K36" s="121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22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23"/>
      <c r="J41" s="52"/>
      <c r="K41" s="124"/>
    </row>
    <row r="42" spans="2:11" s="1" customFormat="1" ht="36.75" customHeight="1">
      <c r="B42" s="33"/>
      <c r="C42" s="22" t="s">
        <v>110</v>
      </c>
      <c r="D42" s="34"/>
      <c r="E42" s="34"/>
      <c r="F42" s="34"/>
      <c r="G42" s="34"/>
      <c r="H42" s="34"/>
      <c r="I42" s="101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101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101"/>
      <c r="J44" s="34"/>
      <c r="K44" s="37"/>
    </row>
    <row r="45" spans="2:11" s="1" customFormat="1" ht="20.25" customHeight="1">
      <c r="B45" s="33"/>
      <c r="C45" s="34"/>
      <c r="D45" s="34"/>
      <c r="E45" s="255" t="str">
        <f>E7</f>
        <v>Aktualizace PD pro realizaci LBK 9-0 a LBK 5-9 v k.ú. Běchary</v>
      </c>
      <c r="F45" s="227"/>
      <c r="G45" s="227"/>
      <c r="H45" s="227"/>
      <c r="I45" s="101"/>
      <c r="J45" s="34"/>
      <c r="K45" s="37"/>
    </row>
    <row r="46" spans="2:11" s="1" customFormat="1" ht="14.25" customHeight="1">
      <c r="B46" s="33"/>
      <c r="C46" s="29" t="s">
        <v>108</v>
      </c>
      <c r="D46" s="34"/>
      <c r="E46" s="34"/>
      <c r="F46" s="34"/>
      <c r="G46" s="34"/>
      <c r="H46" s="34"/>
      <c r="I46" s="101"/>
      <c r="J46" s="34"/>
      <c r="K46" s="37"/>
    </row>
    <row r="47" spans="2:11" s="1" customFormat="1" ht="21.75" customHeight="1">
      <c r="B47" s="33"/>
      <c r="C47" s="34"/>
      <c r="D47" s="34"/>
      <c r="E47" s="256" t="str">
        <f>E9</f>
        <v>SO-03 - LBK 5-9b</v>
      </c>
      <c r="F47" s="227"/>
      <c r="G47" s="227"/>
      <c r="H47" s="227"/>
      <c r="I47" s="101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101"/>
      <c r="J48" s="34"/>
      <c r="K48" s="37"/>
    </row>
    <row r="49" spans="2:11" s="1" customFormat="1" ht="18" customHeight="1">
      <c r="B49" s="33"/>
      <c r="C49" s="29" t="s">
        <v>24</v>
      </c>
      <c r="D49" s="34"/>
      <c r="E49" s="34"/>
      <c r="F49" s="27" t="str">
        <f>F12</f>
        <v> </v>
      </c>
      <c r="G49" s="34"/>
      <c r="H49" s="34"/>
      <c r="I49" s="102" t="s">
        <v>26</v>
      </c>
      <c r="J49" s="103" t="str">
        <f>IF(J12="","",J12)</f>
        <v>1.2.2016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101"/>
      <c r="J50" s="34"/>
      <c r="K50" s="37"/>
    </row>
    <row r="51" spans="2:11" s="1" customFormat="1" ht="12.75">
      <c r="B51" s="33"/>
      <c r="C51" s="29" t="s">
        <v>30</v>
      </c>
      <c r="D51" s="34"/>
      <c r="E51" s="34"/>
      <c r="F51" s="27" t="str">
        <f>E15</f>
        <v>ČR-SPÚ, Pobočka Jičín</v>
      </c>
      <c r="G51" s="34"/>
      <c r="H51" s="34"/>
      <c r="I51" s="102" t="s">
        <v>36</v>
      </c>
      <c r="J51" s="27" t="str">
        <f>E21</f>
        <v>Agroprojekce Litomyšl, s.r.o.</v>
      </c>
      <c r="K51" s="37"/>
    </row>
    <row r="52" spans="2:11" s="1" customFormat="1" ht="14.25" customHeight="1">
      <c r="B52" s="33"/>
      <c r="C52" s="29" t="s">
        <v>34</v>
      </c>
      <c r="D52" s="34"/>
      <c r="E52" s="34"/>
      <c r="F52" s="27">
        <f>IF(E18="","",E18)</f>
      </c>
      <c r="G52" s="34"/>
      <c r="H52" s="34"/>
      <c r="I52" s="101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101"/>
      <c r="J53" s="34"/>
      <c r="K53" s="37"/>
    </row>
    <row r="54" spans="2:11" s="1" customFormat="1" ht="29.25" customHeight="1">
      <c r="B54" s="33"/>
      <c r="C54" s="125" t="s">
        <v>111</v>
      </c>
      <c r="D54" s="115"/>
      <c r="E54" s="115"/>
      <c r="F54" s="115"/>
      <c r="G54" s="115"/>
      <c r="H54" s="115"/>
      <c r="I54" s="126"/>
      <c r="J54" s="127" t="s">
        <v>112</v>
      </c>
      <c r="K54" s="128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101"/>
      <c r="J55" s="34"/>
      <c r="K55" s="37"/>
    </row>
    <row r="56" spans="2:47" s="1" customFormat="1" ht="29.25" customHeight="1">
      <c r="B56" s="33"/>
      <c r="C56" s="129" t="s">
        <v>113</v>
      </c>
      <c r="D56" s="34"/>
      <c r="E56" s="34"/>
      <c r="F56" s="34"/>
      <c r="G56" s="34"/>
      <c r="H56" s="34"/>
      <c r="I56" s="101"/>
      <c r="J56" s="111">
        <f>J80</f>
        <v>0</v>
      </c>
      <c r="K56" s="37"/>
      <c r="AU56" s="16" t="s">
        <v>114</v>
      </c>
    </row>
    <row r="57" spans="2:11" s="8" customFormat="1" ht="24.75" customHeight="1">
      <c r="B57" s="130"/>
      <c r="C57" s="131"/>
      <c r="D57" s="132" t="s">
        <v>115</v>
      </c>
      <c r="E57" s="133"/>
      <c r="F57" s="133"/>
      <c r="G57" s="133"/>
      <c r="H57" s="133"/>
      <c r="I57" s="134"/>
      <c r="J57" s="135">
        <f>J81</f>
        <v>0</v>
      </c>
      <c r="K57" s="136"/>
    </row>
    <row r="58" spans="2:11" s="9" customFormat="1" ht="19.5" customHeight="1">
      <c r="B58" s="137"/>
      <c r="C58" s="138"/>
      <c r="D58" s="139" t="s">
        <v>116</v>
      </c>
      <c r="E58" s="140"/>
      <c r="F58" s="140"/>
      <c r="G58" s="140"/>
      <c r="H58" s="140"/>
      <c r="I58" s="141"/>
      <c r="J58" s="142">
        <f>J82</f>
        <v>0</v>
      </c>
      <c r="K58" s="143"/>
    </row>
    <row r="59" spans="2:11" s="9" customFormat="1" ht="19.5" customHeight="1">
      <c r="B59" s="137"/>
      <c r="C59" s="138"/>
      <c r="D59" s="139" t="s">
        <v>117</v>
      </c>
      <c r="E59" s="140"/>
      <c r="F59" s="140"/>
      <c r="G59" s="140"/>
      <c r="H59" s="140"/>
      <c r="I59" s="141"/>
      <c r="J59" s="142">
        <f>J126</f>
        <v>0</v>
      </c>
      <c r="K59" s="143"/>
    </row>
    <row r="60" spans="2:11" s="9" customFormat="1" ht="19.5" customHeight="1">
      <c r="B60" s="137"/>
      <c r="C60" s="138"/>
      <c r="D60" s="139" t="s">
        <v>118</v>
      </c>
      <c r="E60" s="140"/>
      <c r="F60" s="140"/>
      <c r="G60" s="140"/>
      <c r="H60" s="140"/>
      <c r="I60" s="141"/>
      <c r="J60" s="142">
        <f>J136</f>
        <v>0</v>
      </c>
      <c r="K60" s="143"/>
    </row>
    <row r="61" spans="2:11" s="1" customFormat="1" ht="21.75" customHeight="1">
      <c r="B61" s="33"/>
      <c r="C61" s="34"/>
      <c r="D61" s="34"/>
      <c r="E61" s="34"/>
      <c r="F61" s="34"/>
      <c r="G61" s="34"/>
      <c r="H61" s="34"/>
      <c r="I61" s="101"/>
      <c r="J61" s="34"/>
      <c r="K61" s="37"/>
    </row>
    <row r="62" spans="2:11" s="1" customFormat="1" ht="6.75" customHeight="1">
      <c r="B62" s="48"/>
      <c r="C62" s="49"/>
      <c r="D62" s="49"/>
      <c r="E62" s="49"/>
      <c r="F62" s="49"/>
      <c r="G62" s="49"/>
      <c r="H62" s="49"/>
      <c r="I62" s="122"/>
      <c r="J62" s="49"/>
      <c r="K62" s="50"/>
    </row>
    <row r="66" spans="2:12" s="1" customFormat="1" ht="6.75" customHeight="1">
      <c r="B66" s="51"/>
      <c r="C66" s="52"/>
      <c r="D66" s="52"/>
      <c r="E66" s="52"/>
      <c r="F66" s="52"/>
      <c r="G66" s="52"/>
      <c r="H66" s="52"/>
      <c r="I66" s="123"/>
      <c r="J66" s="52"/>
      <c r="K66" s="52"/>
      <c r="L66" s="33"/>
    </row>
    <row r="67" spans="2:12" s="1" customFormat="1" ht="36.75" customHeight="1">
      <c r="B67" s="33"/>
      <c r="C67" s="53" t="s">
        <v>119</v>
      </c>
      <c r="I67" s="144"/>
      <c r="L67" s="33"/>
    </row>
    <row r="68" spans="2:12" s="1" customFormat="1" ht="6.75" customHeight="1">
      <c r="B68" s="33"/>
      <c r="I68" s="144"/>
      <c r="L68" s="33"/>
    </row>
    <row r="69" spans="2:12" s="1" customFormat="1" ht="14.25" customHeight="1">
      <c r="B69" s="33"/>
      <c r="C69" s="55" t="s">
        <v>16</v>
      </c>
      <c r="I69" s="144"/>
      <c r="L69" s="33"/>
    </row>
    <row r="70" spans="2:12" s="1" customFormat="1" ht="20.25" customHeight="1">
      <c r="B70" s="33"/>
      <c r="E70" s="258" t="str">
        <f>E7</f>
        <v>Aktualizace PD pro realizaci LBK 9-0 a LBK 5-9 v k.ú. Běchary</v>
      </c>
      <c r="F70" s="217"/>
      <c r="G70" s="217"/>
      <c r="H70" s="217"/>
      <c r="I70" s="144"/>
      <c r="L70" s="33"/>
    </row>
    <row r="71" spans="2:12" s="1" customFormat="1" ht="14.25" customHeight="1">
      <c r="B71" s="33"/>
      <c r="C71" s="55" t="s">
        <v>108</v>
      </c>
      <c r="I71" s="144"/>
      <c r="L71" s="33"/>
    </row>
    <row r="72" spans="2:12" s="1" customFormat="1" ht="21.75" customHeight="1">
      <c r="B72" s="33"/>
      <c r="E72" s="235" t="str">
        <f>E9</f>
        <v>SO-03 - LBK 5-9b</v>
      </c>
      <c r="F72" s="217"/>
      <c r="G72" s="217"/>
      <c r="H72" s="217"/>
      <c r="I72" s="144"/>
      <c r="L72" s="33"/>
    </row>
    <row r="73" spans="2:12" s="1" customFormat="1" ht="6.75" customHeight="1">
      <c r="B73" s="33"/>
      <c r="I73" s="144"/>
      <c r="L73" s="33"/>
    </row>
    <row r="74" spans="2:12" s="1" customFormat="1" ht="18" customHeight="1">
      <c r="B74" s="33"/>
      <c r="C74" s="55" t="s">
        <v>24</v>
      </c>
      <c r="F74" s="145" t="str">
        <f>F12</f>
        <v> </v>
      </c>
      <c r="I74" s="146" t="s">
        <v>26</v>
      </c>
      <c r="J74" s="59" t="str">
        <f>IF(J12="","",J12)</f>
        <v>1.2.2016</v>
      </c>
      <c r="L74" s="33"/>
    </row>
    <row r="75" spans="2:12" s="1" customFormat="1" ht="6.75" customHeight="1">
      <c r="B75" s="33"/>
      <c r="I75" s="144"/>
      <c r="L75" s="33"/>
    </row>
    <row r="76" spans="2:12" s="1" customFormat="1" ht="12.75">
      <c r="B76" s="33"/>
      <c r="C76" s="55" t="s">
        <v>30</v>
      </c>
      <c r="F76" s="145" t="str">
        <f>E15</f>
        <v>ČR-SPÚ, Pobočka Jičín</v>
      </c>
      <c r="I76" s="146" t="s">
        <v>36</v>
      </c>
      <c r="J76" s="145" t="str">
        <f>E21</f>
        <v>Agroprojekce Litomyšl, s.r.o.</v>
      </c>
      <c r="L76" s="33"/>
    </row>
    <row r="77" spans="2:12" s="1" customFormat="1" ht="14.25" customHeight="1">
      <c r="B77" s="33"/>
      <c r="C77" s="55" t="s">
        <v>34</v>
      </c>
      <c r="F77" s="145">
        <f>IF(E18="","",E18)</f>
      </c>
      <c r="I77" s="144"/>
      <c r="L77" s="33"/>
    </row>
    <row r="78" spans="2:12" s="1" customFormat="1" ht="9.75" customHeight="1">
      <c r="B78" s="33"/>
      <c r="I78" s="144"/>
      <c r="L78" s="33"/>
    </row>
    <row r="79" spans="2:20" s="10" customFormat="1" ht="29.25" customHeight="1">
      <c r="B79" s="147"/>
      <c r="C79" s="148" t="s">
        <v>120</v>
      </c>
      <c r="D79" s="149" t="s">
        <v>60</v>
      </c>
      <c r="E79" s="149" t="s">
        <v>56</v>
      </c>
      <c r="F79" s="149" t="s">
        <v>121</v>
      </c>
      <c r="G79" s="149" t="s">
        <v>122</v>
      </c>
      <c r="H79" s="149" t="s">
        <v>123</v>
      </c>
      <c r="I79" s="150" t="s">
        <v>124</v>
      </c>
      <c r="J79" s="149" t="s">
        <v>112</v>
      </c>
      <c r="K79" s="151" t="s">
        <v>125</v>
      </c>
      <c r="L79" s="147"/>
      <c r="M79" s="66" t="s">
        <v>126</v>
      </c>
      <c r="N79" s="67" t="s">
        <v>45</v>
      </c>
      <c r="O79" s="67" t="s">
        <v>127</v>
      </c>
      <c r="P79" s="67" t="s">
        <v>128</v>
      </c>
      <c r="Q79" s="67" t="s">
        <v>129</v>
      </c>
      <c r="R79" s="67" t="s">
        <v>130</v>
      </c>
      <c r="S79" s="67" t="s">
        <v>131</v>
      </c>
      <c r="T79" s="68" t="s">
        <v>132</v>
      </c>
    </row>
    <row r="80" spans="2:63" s="1" customFormat="1" ht="29.25" customHeight="1">
      <c r="B80" s="33"/>
      <c r="C80" s="70" t="s">
        <v>113</v>
      </c>
      <c r="I80" s="144"/>
      <c r="J80" s="152">
        <f>BK80</f>
        <v>0</v>
      </c>
      <c r="L80" s="33"/>
      <c r="M80" s="69"/>
      <c r="N80" s="60"/>
      <c r="O80" s="60"/>
      <c r="P80" s="153">
        <f>P81</f>
        <v>0</v>
      </c>
      <c r="Q80" s="60"/>
      <c r="R80" s="153">
        <f>R81</f>
        <v>12.2435182</v>
      </c>
      <c r="S80" s="60"/>
      <c r="T80" s="154">
        <f>T81</f>
        <v>0</v>
      </c>
      <c r="AT80" s="16" t="s">
        <v>74</v>
      </c>
      <c r="AU80" s="16" t="s">
        <v>114</v>
      </c>
      <c r="BK80" s="155">
        <f>BK81</f>
        <v>0</v>
      </c>
    </row>
    <row r="81" spans="2:63" s="11" customFormat="1" ht="36.75" customHeight="1">
      <c r="B81" s="156"/>
      <c r="D81" s="157" t="s">
        <v>74</v>
      </c>
      <c r="E81" s="158" t="s">
        <v>133</v>
      </c>
      <c r="F81" s="158" t="s">
        <v>134</v>
      </c>
      <c r="I81" s="159"/>
      <c r="J81" s="160">
        <f>BK81</f>
        <v>0</v>
      </c>
      <c r="L81" s="156"/>
      <c r="M81" s="161"/>
      <c r="N81" s="162"/>
      <c r="O81" s="162"/>
      <c r="P81" s="163">
        <f>P82+P126+P136</f>
        <v>0</v>
      </c>
      <c r="Q81" s="162"/>
      <c r="R81" s="163">
        <f>R82+R126+R136</f>
        <v>12.2435182</v>
      </c>
      <c r="S81" s="162"/>
      <c r="T81" s="164">
        <f>T82+T126+T136</f>
        <v>0</v>
      </c>
      <c r="AR81" s="157" t="s">
        <v>23</v>
      </c>
      <c r="AT81" s="165" t="s">
        <v>74</v>
      </c>
      <c r="AU81" s="165" t="s">
        <v>75</v>
      </c>
      <c r="AY81" s="157" t="s">
        <v>135</v>
      </c>
      <c r="BK81" s="166">
        <f>BK82+BK126+BK136</f>
        <v>0</v>
      </c>
    </row>
    <row r="82" spans="2:63" s="11" customFormat="1" ht="19.5" customHeight="1">
      <c r="B82" s="156"/>
      <c r="D82" s="167" t="s">
        <v>74</v>
      </c>
      <c r="E82" s="168" t="s">
        <v>23</v>
      </c>
      <c r="F82" s="168" t="s">
        <v>136</v>
      </c>
      <c r="I82" s="159"/>
      <c r="J82" s="169">
        <f>BK82</f>
        <v>0</v>
      </c>
      <c r="L82" s="156"/>
      <c r="M82" s="161"/>
      <c r="N82" s="162"/>
      <c r="O82" s="162"/>
      <c r="P82" s="163">
        <f>SUM(P83:P125)</f>
        <v>0</v>
      </c>
      <c r="Q82" s="162"/>
      <c r="R82" s="163">
        <f>SUM(R83:R125)</f>
        <v>0.43751819999999997</v>
      </c>
      <c r="S82" s="162"/>
      <c r="T82" s="164">
        <f>SUM(T83:T125)</f>
        <v>0</v>
      </c>
      <c r="AR82" s="157" t="s">
        <v>23</v>
      </c>
      <c r="AT82" s="165" t="s">
        <v>74</v>
      </c>
      <c r="AU82" s="165" t="s">
        <v>23</v>
      </c>
      <c r="AY82" s="157" t="s">
        <v>135</v>
      </c>
      <c r="BK82" s="166">
        <f>SUM(BK83:BK125)</f>
        <v>0</v>
      </c>
    </row>
    <row r="83" spans="2:65" s="1" customFormat="1" ht="28.5" customHeight="1">
      <c r="B83" s="170"/>
      <c r="C83" s="171" t="s">
        <v>23</v>
      </c>
      <c r="D83" s="171" t="s">
        <v>137</v>
      </c>
      <c r="E83" s="172" t="s">
        <v>289</v>
      </c>
      <c r="F83" s="173" t="s">
        <v>290</v>
      </c>
      <c r="G83" s="174" t="s">
        <v>291</v>
      </c>
      <c r="H83" s="175">
        <v>1.103</v>
      </c>
      <c r="I83" s="176"/>
      <c r="J83" s="177">
        <f>ROUND(I83*H83,2)</f>
        <v>0</v>
      </c>
      <c r="K83" s="173" t="s">
        <v>141</v>
      </c>
      <c r="L83" s="33"/>
      <c r="M83" s="178" t="s">
        <v>22</v>
      </c>
      <c r="N83" s="179" t="s">
        <v>46</v>
      </c>
      <c r="O83" s="34"/>
      <c r="P83" s="180">
        <f>O83*H83</f>
        <v>0</v>
      </c>
      <c r="Q83" s="180">
        <v>0</v>
      </c>
      <c r="R83" s="180">
        <f>Q83*H83</f>
        <v>0</v>
      </c>
      <c r="S83" s="180">
        <v>0</v>
      </c>
      <c r="T83" s="181">
        <f>S83*H83</f>
        <v>0</v>
      </c>
      <c r="AR83" s="16" t="s">
        <v>142</v>
      </c>
      <c r="AT83" s="16" t="s">
        <v>137</v>
      </c>
      <c r="AU83" s="16" t="s">
        <v>83</v>
      </c>
      <c r="AY83" s="16" t="s">
        <v>135</v>
      </c>
      <c r="BE83" s="182">
        <f>IF(N83="základní",J83,0)</f>
        <v>0</v>
      </c>
      <c r="BF83" s="182">
        <f>IF(N83="snížená",J83,0)</f>
        <v>0</v>
      </c>
      <c r="BG83" s="182">
        <f>IF(N83="zákl. přenesená",J83,0)</f>
        <v>0</v>
      </c>
      <c r="BH83" s="182">
        <f>IF(N83="sníž. přenesená",J83,0)</f>
        <v>0</v>
      </c>
      <c r="BI83" s="182">
        <f>IF(N83="nulová",J83,0)</f>
        <v>0</v>
      </c>
      <c r="BJ83" s="16" t="s">
        <v>23</v>
      </c>
      <c r="BK83" s="182">
        <f>ROUND(I83*H83,2)</f>
        <v>0</v>
      </c>
      <c r="BL83" s="16" t="s">
        <v>142</v>
      </c>
      <c r="BM83" s="16" t="s">
        <v>292</v>
      </c>
    </row>
    <row r="84" spans="2:51" s="12" customFormat="1" ht="20.25" customHeight="1">
      <c r="B84" s="183"/>
      <c r="D84" s="184" t="s">
        <v>144</v>
      </c>
      <c r="E84" s="185" t="s">
        <v>22</v>
      </c>
      <c r="F84" s="186" t="s">
        <v>293</v>
      </c>
      <c r="H84" s="187">
        <v>1.103</v>
      </c>
      <c r="I84" s="188"/>
      <c r="L84" s="183"/>
      <c r="M84" s="189"/>
      <c r="N84" s="190"/>
      <c r="O84" s="190"/>
      <c r="P84" s="190"/>
      <c r="Q84" s="190"/>
      <c r="R84" s="190"/>
      <c r="S84" s="190"/>
      <c r="T84" s="191"/>
      <c r="AT84" s="192" t="s">
        <v>144</v>
      </c>
      <c r="AU84" s="192" t="s">
        <v>83</v>
      </c>
      <c r="AV84" s="12" t="s">
        <v>83</v>
      </c>
      <c r="AW84" s="12" t="s">
        <v>38</v>
      </c>
      <c r="AX84" s="12" t="s">
        <v>23</v>
      </c>
      <c r="AY84" s="192" t="s">
        <v>135</v>
      </c>
    </row>
    <row r="85" spans="2:65" s="1" customFormat="1" ht="28.5" customHeight="1">
      <c r="B85" s="170"/>
      <c r="C85" s="171" t="s">
        <v>83</v>
      </c>
      <c r="D85" s="171" t="s">
        <v>137</v>
      </c>
      <c r="E85" s="172" t="s">
        <v>138</v>
      </c>
      <c r="F85" s="173" t="s">
        <v>139</v>
      </c>
      <c r="G85" s="174" t="s">
        <v>140</v>
      </c>
      <c r="H85" s="175">
        <v>7483</v>
      </c>
      <c r="I85" s="176"/>
      <c r="J85" s="177">
        <f>ROUND(I85*H85,2)</f>
        <v>0</v>
      </c>
      <c r="K85" s="173" t="s">
        <v>141</v>
      </c>
      <c r="L85" s="33"/>
      <c r="M85" s="178" t="s">
        <v>22</v>
      </c>
      <c r="N85" s="179" t="s">
        <v>46</v>
      </c>
      <c r="O85" s="34"/>
      <c r="P85" s="180">
        <f>O85*H85</f>
        <v>0</v>
      </c>
      <c r="Q85" s="180">
        <v>0</v>
      </c>
      <c r="R85" s="180">
        <f>Q85*H85</f>
        <v>0</v>
      </c>
      <c r="S85" s="180">
        <v>0</v>
      </c>
      <c r="T85" s="181">
        <f>S85*H85</f>
        <v>0</v>
      </c>
      <c r="AR85" s="16" t="s">
        <v>142</v>
      </c>
      <c r="AT85" s="16" t="s">
        <v>137</v>
      </c>
      <c r="AU85" s="16" t="s">
        <v>83</v>
      </c>
      <c r="AY85" s="16" t="s">
        <v>135</v>
      </c>
      <c r="BE85" s="182">
        <f>IF(N85="základní",J85,0)</f>
        <v>0</v>
      </c>
      <c r="BF85" s="182">
        <f>IF(N85="snížená",J85,0)</f>
        <v>0</v>
      </c>
      <c r="BG85" s="182">
        <f>IF(N85="zákl. přenesená",J85,0)</f>
        <v>0</v>
      </c>
      <c r="BH85" s="182">
        <f>IF(N85="sníž. přenesená",J85,0)</f>
        <v>0</v>
      </c>
      <c r="BI85" s="182">
        <f>IF(N85="nulová",J85,0)</f>
        <v>0</v>
      </c>
      <c r="BJ85" s="16" t="s">
        <v>23</v>
      </c>
      <c r="BK85" s="182">
        <f>ROUND(I85*H85,2)</f>
        <v>0</v>
      </c>
      <c r="BL85" s="16" t="s">
        <v>142</v>
      </c>
      <c r="BM85" s="16" t="s">
        <v>143</v>
      </c>
    </row>
    <row r="86" spans="2:51" s="12" customFormat="1" ht="20.25" customHeight="1">
      <c r="B86" s="183"/>
      <c r="D86" s="184" t="s">
        <v>144</v>
      </c>
      <c r="E86" s="185" t="s">
        <v>22</v>
      </c>
      <c r="F86" s="186" t="s">
        <v>294</v>
      </c>
      <c r="H86" s="187">
        <v>7483</v>
      </c>
      <c r="I86" s="188"/>
      <c r="L86" s="183"/>
      <c r="M86" s="189"/>
      <c r="N86" s="190"/>
      <c r="O86" s="190"/>
      <c r="P86" s="190"/>
      <c r="Q86" s="190"/>
      <c r="R86" s="190"/>
      <c r="S86" s="190"/>
      <c r="T86" s="191"/>
      <c r="AT86" s="192" t="s">
        <v>144</v>
      </c>
      <c r="AU86" s="192" t="s">
        <v>83</v>
      </c>
      <c r="AV86" s="12" t="s">
        <v>83</v>
      </c>
      <c r="AW86" s="12" t="s">
        <v>38</v>
      </c>
      <c r="AX86" s="12" t="s">
        <v>23</v>
      </c>
      <c r="AY86" s="192" t="s">
        <v>135</v>
      </c>
    </row>
    <row r="87" spans="2:65" s="1" customFormat="1" ht="20.25" customHeight="1">
      <c r="B87" s="170"/>
      <c r="C87" s="193" t="s">
        <v>153</v>
      </c>
      <c r="D87" s="193" t="s">
        <v>146</v>
      </c>
      <c r="E87" s="194" t="s">
        <v>147</v>
      </c>
      <c r="F87" s="195" t="s">
        <v>148</v>
      </c>
      <c r="G87" s="196" t="s">
        <v>149</v>
      </c>
      <c r="H87" s="197">
        <v>154.15</v>
      </c>
      <c r="I87" s="198"/>
      <c r="J87" s="199">
        <f>ROUND(I87*H87,2)</f>
        <v>0</v>
      </c>
      <c r="K87" s="195" t="s">
        <v>22</v>
      </c>
      <c r="L87" s="200"/>
      <c r="M87" s="201" t="s">
        <v>22</v>
      </c>
      <c r="N87" s="202" t="s">
        <v>46</v>
      </c>
      <c r="O87" s="34"/>
      <c r="P87" s="180">
        <f>O87*H87</f>
        <v>0</v>
      </c>
      <c r="Q87" s="180">
        <v>0.001</v>
      </c>
      <c r="R87" s="180">
        <f>Q87*H87</f>
        <v>0.15415</v>
      </c>
      <c r="S87" s="180">
        <v>0</v>
      </c>
      <c r="T87" s="181">
        <f>S87*H87</f>
        <v>0</v>
      </c>
      <c r="AR87" s="16" t="s">
        <v>150</v>
      </c>
      <c r="AT87" s="16" t="s">
        <v>146</v>
      </c>
      <c r="AU87" s="16" t="s">
        <v>83</v>
      </c>
      <c r="AY87" s="16" t="s">
        <v>135</v>
      </c>
      <c r="BE87" s="182">
        <f>IF(N87="základní",J87,0)</f>
        <v>0</v>
      </c>
      <c r="BF87" s="182">
        <f>IF(N87="snížená",J87,0)</f>
        <v>0</v>
      </c>
      <c r="BG87" s="182">
        <f>IF(N87="zákl. přenesená",J87,0)</f>
        <v>0</v>
      </c>
      <c r="BH87" s="182">
        <f>IF(N87="sníž. přenesená",J87,0)</f>
        <v>0</v>
      </c>
      <c r="BI87" s="182">
        <f>IF(N87="nulová",J87,0)</f>
        <v>0</v>
      </c>
      <c r="BJ87" s="16" t="s">
        <v>23</v>
      </c>
      <c r="BK87" s="182">
        <f>ROUND(I87*H87,2)</f>
        <v>0</v>
      </c>
      <c r="BL87" s="16" t="s">
        <v>142</v>
      </c>
      <c r="BM87" s="16" t="s">
        <v>295</v>
      </c>
    </row>
    <row r="88" spans="2:51" s="12" customFormat="1" ht="20.25" customHeight="1">
      <c r="B88" s="183"/>
      <c r="D88" s="184" t="s">
        <v>144</v>
      </c>
      <c r="E88" s="185" t="s">
        <v>22</v>
      </c>
      <c r="F88" s="186" t="s">
        <v>296</v>
      </c>
      <c r="H88" s="187">
        <v>154.15</v>
      </c>
      <c r="I88" s="188"/>
      <c r="L88" s="183"/>
      <c r="M88" s="189"/>
      <c r="N88" s="190"/>
      <c r="O88" s="190"/>
      <c r="P88" s="190"/>
      <c r="Q88" s="190"/>
      <c r="R88" s="190"/>
      <c r="S88" s="190"/>
      <c r="T88" s="191"/>
      <c r="AT88" s="192" t="s">
        <v>144</v>
      </c>
      <c r="AU88" s="192" t="s">
        <v>83</v>
      </c>
      <c r="AV88" s="12" t="s">
        <v>83</v>
      </c>
      <c r="AW88" s="12" t="s">
        <v>38</v>
      </c>
      <c r="AX88" s="12" t="s">
        <v>23</v>
      </c>
      <c r="AY88" s="192" t="s">
        <v>135</v>
      </c>
    </row>
    <row r="89" spans="2:65" s="1" customFormat="1" ht="28.5" customHeight="1">
      <c r="B89" s="170"/>
      <c r="C89" s="171" t="s">
        <v>142</v>
      </c>
      <c r="D89" s="171" t="s">
        <v>137</v>
      </c>
      <c r="E89" s="172" t="s">
        <v>154</v>
      </c>
      <c r="F89" s="173" t="s">
        <v>155</v>
      </c>
      <c r="G89" s="174" t="s">
        <v>156</v>
      </c>
      <c r="H89" s="175">
        <v>45</v>
      </c>
      <c r="I89" s="176"/>
      <c r="J89" s="177">
        <f>ROUND(I89*H89,2)</f>
        <v>0</v>
      </c>
      <c r="K89" s="173" t="s">
        <v>141</v>
      </c>
      <c r="L89" s="33"/>
      <c r="M89" s="178" t="s">
        <v>22</v>
      </c>
      <c r="N89" s="179" t="s">
        <v>46</v>
      </c>
      <c r="O89" s="34"/>
      <c r="P89" s="180">
        <f>O89*H89</f>
        <v>0</v>
      </c>
      <c r="Q89" s="180">
        <v>0</v>
      </c>
      <c r="R89" s="180">
        <f>Q89*H89</f>
        <v>0</v>
      </c>
      <c r="S89" s="180">
        <v>0</v>
      </c>
      <c r="T89" s="181">
        <f>S89*H89</f>
        <v>0</v>
      </c>
      <c r="AR89" s="16" t="s">
        <v>142</v>
      </c>
      <c r="AT89" s="16" t="s">
        <v>137</v>
      </c>
      <c r="AU89" s="16" t="s">
        <v>83</v>
      </c>
      <c r="AY89" s="16" t="s">
        <v>135</v>
      </c>
      <c r="BE89" s="182">
        <f>IF(N89="základní",J89,0)</f>
        <v>0</v>
      </c>
      <c r="BF89" s="182">
        <f>IF(N89="snížená",J89,0)</f>
        <v>0</v>
      </c>
      <c r="BG89" s="182">
        <f>IF(N89="zákl. přenesená",J89,0)</f>
        <v>0</v>
      </c>
      <c r="BH89" s="182">
        <f>IF(N89="sníž. přenesená",J89,0)</f>
        <v>0</v>
      </c>
      <c r="BI89" s="182">
        <f>IF(N89="nulová",J89,0)</f>
        <v>0</v>
      </c>
      <c r="BJ89" s="16" t="s">
        <v>23</v>
      </c>
      <c r="BK89" s="182">
        <f>ROUND(I89*H89,2)</f>
        <v>0</v>
      </c>
      <c r="BL89" s="16" t="s">
        <v>142</v>
      </c>
      <c r="BM89" s="16" t="s">
        <v>157</v>
      </c>
    </row>
    <row r="90" spans="2:51" s="12" customFormat="1" ht="20.25" customHeight="1">
      <c r="B90" s="183"/>
      <c r="D90" s="184" t="s">
        <v>144</v>
      </c>
      <c r="E90" s="185" t="s">
        <v>22</v>
      </c>
      <c r="F90" s="186" t="s">
        <v>297</v>
      </c>
      <c r="H90" s="187">
        <v>45</v>
      </c>
      <c r="I90" s="188"/>
      <c r="L90" s="183"/>
      <c r="M90" s="189"/>
      <c r="N90" s="190"/>
      <c r="O90" s="190"/>
      <c r="P90" s="190"/>
      <c r="Q90" s="190"/>
      <c r="R90" s="190"/>
      <c r="S90" s="190"/>
      <c r="T90" s="191"/>
      <c r="AT90" s="192" t="s">
        <v>144</v>
      </c>
      <c r="AU90" s="192" t="s">
        <v>83</v>
      </c>
      <c r="AV90" s="12" t="s">
        <v>83</v>
      </c>
      <c r="AW90" s="12" t="s">
        <v>38</v>
      </c>
      <c r="AX90" s="12" t="s">
        <v>23</v>
      </c>
      <c r="AY90" s="192" t="s">
        <v>135</v>
      </c>
    </row>
    <row r="91" spans="2:65" s="1" customFormat="1" ht="28.5" customHeight="1">
      <c r="B91" s="170"/>
      <c r="C91" s="171" t="s">
        <v>163</v>
      </c>
      <c r="D91" s="171" t="s">
        <v>137</v>
      </c>
      <c r="E91" s="172" t="s">
        <v>159</v>
      </c>
      <c r="F91" s="173" t="s">
        <v>160</v>
      </c>
      <c r="G91" s="174" t="s">
        <v>156</v>
      </c>
      <c r="H91" s="175">
        <v>6</v>
      </c>
      <c r="I91" s="176"/>
      <c r="J91" s="177">
        <f>ROUND(I91*H91,2)</f>
        <v>0</v>
      </c>
      <c r="K91" s="173" t="s">
        <v>141</v>
      </c>
      <c r="L91" s="33"/>
      <c r="M91" s="178" t="s">
        <v>22</v>
      </c>
      <c r="N91" s="179" t="s">
        <v>46</v>
      </c>
      <c r="O91" s="34"/>
      <c r="P91" s="180">
        <f>O91*H91</f>
        <v>0</v>
      </c>
      <c r="Q91" s="180">
        <v>0</v>
      </c>
      <c r="R91" s="180">
        <f>Q91*H91</f>
        <v>0</v>
      </c>
      <c r="S91" s="180">
        <v>0</v>
      </c>
      <c r="T91" s="181">
        <f>S91*H91</f>
        <v>0</v>
      </c>
      <c r="AR91" s="16" t="s">
        <v>142</v>
      </c>
      <c r="AT91" s="16" t="s">
        <v>137</v>
      </c>
      <c r="AU91" s="16" t="s">
        <v>83</v>
      </c>
      <c r="AY91" s="16" t="s">
        <v>135</v>
      </c>
      <c r="BE91" s="182">
        <f>IF(N91="základní",J91,0)</f>
        <v>0</v>
      </c>
      <c r="BF91" s="182">
        <f>IF(N91="snížená",J91,0)</f>
        <v>0</v>
      </c>
      <c r="BG91" s="182">
        <f>IF(N91="zákl. přenesená",J91,0)</f>
        <v>0</v>
      </c>
      <c r="BH91" s="182">
        <f>IF(N91="sníž. přenesená",J91,0)</f>
        <v>0</v>
      </c>
      <c r="BI91" s="182">
        <f>IF(N91="nulová",J91,0)</f>
        <v>0</v>
      </c>
      <c r="BJ91" s="16" t="s">
        <v>23</v>
      </c>
      <c r="BK91" s="182">
        <f>ROUND(I91*H91,2)</f>
        <v>0</v>
      </c>
      <c r="BL91" s="16" t="s">
        <v>142</v>
      </c>
      <c r="BM91" s="16" t="s">
        <v>161</v>
      </c>
    </row>
    <row r="92" spans="2:51" s="12" customFormat="1" ht="20.25" customHeight="1">
      <c r="B92" s="183"/>
      <c r="D92" s="184" t="s">
        <v>144</v>
      </c>
      <c r="E92" s="185" t="s">
        <v>22</v>
      </c>
      <c r="F92" s="186" t="s">
        <v>298</v>
      </c>
      <c r="H92" s="187">
        <v>6</v>
      </c>
      <c r="I92" s="188"/>
      <c r="L92" s="183"/>
      <c r="M92" s="189"/>
      <c r="N92" s="190"/>
      <c r="O92" s="190"/>
      <c r="P92" s="190"/>
      <c r="Q92" s="190"/>
      <c r="R92" s="190"/>
      <c r="S92" s="190"/>
      <c r="T92" s="191"/>
      <c r="AT92" s="192" t="s">
        <v>144</v>
      </c>
      <c r="AU92" s="192" t="s">
        <v>83</v>
      </c>
      <c r="AV92" s="12" t="s">
        <v>83</v>
      </c>
      <c r="AW92" s="12" t="s">
        <v>38</v>
      </c>
      <c r="AX92" s="12" t="s">
        <v>23</v>
      </c>
      <c r="AY92" s="192" t="s">
        <v>135</v>
      </c>
    </row>
    <row r="93" spans="2:65" s="1" customFormat="1" ht="20.25" customHeight="1">
      <c r="B93" s="170"/>
      <c r="C93" s="171" t="s">
        <v>167</v>
      </c>
      <c r="D93" s="171" t="s">
        <v>137</v>
      </c>
      <c r="E93" s="172" t="s">
        <v>164</v>
      </c>
      <c r="F93" s="173" t="s">
        <v>165</v>
      </c>
      <c r="G93" s="174" t="s">
        <v>140</v>
      </c>
      <c r="H93" s="175">
        <v>7483</v>
      </c>
      <c r="I93" s="176"/>
      <c r="J93" s="177">
        <f>ROUND(I93*H93,2)</f>
        <v>0</v>
      </c>
      <c r="K93" s="173" t="s">
        <v>141</v>
      </c>
      <c r="L93" s="33"/>
      <c r="M93" s="178" t="s">
        <v>22</v>
      </c>
      <c r="N93" s="179" t="s">
        <v>46</v>
      </c>
      <c r="O93" s="34"/>
      <c r="P93" s="180">
        <f>O93*H93</f>
        <v>0</v>
      </c>
      <c r="Q93" s="180">
        <v>0</v>
      </c>
      <c r="R93" s="180">
        <f>Q93*H93</f>
        <v>0</v>
      </c>
      <c r="S93" s="180">
        <v>0</v>
      </c>
      <c r="T93" s="181">
        <f>S93*H93</f>
        <v>0</v>
      </c>
      <c r="AR93" s="16" t="s">
        <v>142</v>
      </c>
      <c r="AT93" s="16" t="s">
        <v>137</v>
      </c>
      <c r="AU93" s="16" t="s">
        <v>83</v>
      </c>
      <c r="AY93" s="16" t="s">
        <v>135</v>
      </c>
      <c r="BE93" s="182">
        <f>IF(N93="základní",J93,0)</f>
        <v>0</v>
      </c>
      <c r="BF93" s="182">
        <f>IF(N93="snížená",J93,0)</f>
        <v>0</v>
      </c>
      <c r="BG93" s="182">
        <f>IF(N93="zákl. přenesená",J93,0)</f>
        <v>0</v>
      </c>
      <c r="BH93" s="182">
        <f>IF(N93="sníž. přenesená",J93,0)</f>
        <v>0</v>
      </c>
      <c r="BI93" s="182">
        <f>IF(N93="nulová",J93,0)</f>
        <v>0</v>
      </c>
      <c r="BJ93" s="16" t="s">
        <v>23</v>
      </c>
      <c r="BK93" s="182">
        <f>ROUND(I93*H93,2)</f>
        <v>0</v>
      </c>
      <c r="BL93" s="16" t="s">
        <v>142</v>
      </c>
      <c r="BM93" s="16" t="s">
        <v>166</v>
      </c>
    </row>
    <row r="94" spans="2:51" s="12" customFormat="1" ht="20.25" customHeight="1">
      <c r="B94" s="183"/>
      <c r="D94" s="184" t="s">
        <v>144</v>
      </c>
      <c r="E94" s="185" t="s">
        <v>22</v>
      </c>
      <c r="F94" s="186" t="s">
        <v>294</v>
      </c>
      <c r="H94" s="187">
        <v>7483</v>
      </c>
      <c r="I94" s="188"/>
      <c r="L94" s="183"/>
      <c r="M94" s="189"/>
      <c r="N94" s="190"/>
      <c r="O94" s="190"/>
      <c r="P94" s="190"/>
      <c r="Q94" s="190"/>
      <c r="R94" s="190"/>
      <c r="S94" s="190"/>
      <c r="T94" s="191"/>
      <c r="AT94" s="192" t="s">
        <v>144</v>
      </c>
      <c r="AU94" s="192" t="s">
        <v>83</v>
      </c>
      <c r="AV94" s="12" t="s">
        <v>83</v>
      </c>
      <c r="AW94" s="12" t="s">
        <v>38</v>
      </c>
      <c r="AX94" s="12" t="s">
        <v>23</v>
      </c>
      <c r="AY94" s="192" t="s">
        <v>135</v>
      </c>
    </row>
    <row r="95" spans="2:65" s="1" customFormat="1" ht="20.25" customHeight="1">
      <c r="B95" s="170"/>
      <c r="C95" s="171" t="s">
        <v>171</v>
      </c>
      <c r="D95" s="171" t="s">
        <v>137</v>
      </c>
      <c r="E95" s="172" t="s">
        <v>168</v>
      </c>
      <c r="F95" s="173" t="s">
        <v>169</v>
      </c>
      <c r="G95" s="174" t="s">
        <v>140</v>
      </c>
      <c r="H95" s="175">
        <v>7483</v>
      </c>
      <c r="I95" s="176"/>
      <c r="J95" s="177">
        <f>ROUND(I95*H95,2)</f>
        <v>0</v>
      </c>
      <c r="K95" s="173" t="s">
        <v>141</v>
      </c>
      <c r="L95" s="33"/>
      <c r="M95" s="178" t="s">
        <v>22</v>
      </c>
      <c r="N95" s="179" t="s">
        <v>46</v>
      </c>
      <c r="O95" s="34"/>
      <c r="P95" s="180">
        <f>O95*H95</f>
        <v>0</v>
      </c>
      <c r="Q95" s="180">
        <v>0</v>
      </c>
      <c r="R95" s="180">
        <f>Q95*H95</f>
        <v>0</v>
      </c>
      <c r="S95" s="180">
        <v>0</v>
      </c>
      <c r="T95" s="181">
        <f>S95*H95</f>
        <v>0</v>
      </c>
      <c r="AR95" s="16" t="s">
        <v>142</v>
      </c>
      <c r="AT95" s="16" t="s">
        <v>137</v>
      </c>
      <c r="AU95" s="16" t="s">
        <v>83</v>
      </c>
      <c r="AY95" s="16" t="s">
        <v>135</v>
      </c>
      <c r="BE95" s="182">
        <f>IF(N95="základní",J95,0)</f>
        <v>0</v>
      </c>
      <c r="BF95" s="182">
        <f>IF(N95="snížená",J95,0)</f>
        <v>0</v>
      </c>
      <c r="BG95" s="182">
        <f>IF(N95="zákl. přenesená",J95,0)</f>
        <v>0</v>
      </c>
      <c r="BH95" s="182">
        <f>IF(N95="sníž. přenesená",J95,0)</f>
        <v>0</v>
      </c>
      <c r="BI95" s="182">
        <f>IF(N95="nulová",J95,0)</f>
        <v>0</v>
      </c>
      <c r="BJ95" s="16" t="s">
        <v>23</v>
      </c>
      <c r="BK95" s="182">
        <f>ROUND(I95*H95,2)</f>
        <v>0</v>
      </c>
      <c r="BL95" s="16" t="s">
        <v>142</v>
      </c>
      <c r="BM95" s="16" t="s">
        <v>170</v>
      </c>
    </row>
    <row r="96" spans="2:65" s="1" customFormat="1" ht="20.25" customHeight="1">
      <c r="B96" s="170"/>
      <c r="C96" s="171" t="s">
        <v>150</v>
      </c>
      <c r="D96" s="171" t="s">
        <v>137</v>
      </c>
      <c r="E96" s="172" t="s">
        <v>172</v>
      </c>
      <c r="F96" s="173" t="s">
        <v>173</v>
      </c>
      <c r="G96" s="174" t="s">
        <v>140</v>
      </c>
      <c r="H96" s="175">
        <v>14966</v>
      </c>
      <c r="I96" s="176"/>
      <c r="J96" s="177">
        <f>ROUND(I96*H96,2)</f>
        <v>0</v>
      </c>
      <c r="K96" s="173" t="s">
        <v>141</v>
      </c>
      <c r="L96" s="33"/>
      <c r="M96" s="178" t="s">
        <v>22</v>
      </c>
      <c r="N96" s="179" t="s">
        <v>46</v>
      </c>
      <c r="O96" s="34"/>
      <c r="P96" s="180">
        <f>O96*H96</f>
        <v>0</v>
      </c>
      <c r="Q96" s="180">
        <v>0</v>
      </c>
      <c r="R96" s="180">
        <f>Q96*H96</f>
        <v>0</v>
      </c>
      <c r="S96" s="180">
        <v>0</v>
      </c>
      <c r="T96" s="181">
        <f>S96*H96</f>
        <v>0</v>
      </c>
      <c r="AR96" s="16" t="s">
        <v>142</v>
      </c>
      <c r="AT96" s="16" t="s">
        <v>137</v>
      </c>
      <c r="AU96" s="16" t="s">
        <v>83</v>
      </c>
      <c r="AY96" s="16" t="s">
        <v>135</v>
      </c>
      <c r="BE96" s="182">
        <f>IF(N96="základní",J96,0)</f>
        <v>0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16" t="s">
        <v>23</v>
      </c>
      <c r="BK96" s="182">
        <f>ROUND(I96*H96,2)</f>
        <v>0</v>
      </c>
      <c r="BL96" s="16" t="s">
        <v>142</v>
      </c>
      <c r="BM96" s="16" t="s">
        <v>174</v>
      </c>
    </row>
    <row r="97" spans="2:51" s="12" customFormat="1" ht="20.25" customHeight="1">
      <c r="B97" s="183"/>
      <c r="D97" s="184" t="s">
        <v>144</v>
      </c>
      <c r="E97" s="185" t="s">
        <v>22</v>
      </c>
      <c r="F97" s="186" t="s">
        <v>299</v>
      </c>
      <c r="H97" s="187">
        <v>14966</v>
      </c>
      <c r="I97" s="188"/>
      <c r="L97" s="183"/>
      <c r="M97" s="189"/>
      <c r="N97" s="190"/>
      <c r="O97" s="190"/>
      <c r="P97" s="190"/>
      <c r="Q97" s="190"/>
      <c r="R97" s="190"/>
      <c r="S97" s="190"/>
      <c r="T97" s="191"/>
      <c r="AT97" s="192" t="s">
        <v>144</v>
      </c>
      <c r="AU97" s="192" t="s">
        <v>83</v>
      </c>
      <c r="AV97" s="12" t="s">
        <v>83</v>
      </c>
      <c r="AW97" s="12" t="s">
        <v>38</v>
      </c>
      <c r="AX97" s="12" t="s">
        <v>23</v>
      </c>
      <c r="AY97" s="192" t="s">
        <v>135</v>
      </c>
    </row>
    <row r="98" spans="2:65" s="1" customFormat="1" ht="20.25" customHeight="1">
      <c r="B98" s="170"/>
      <c r="C98" s="171" t="s">
        <v>180</v>
      </c>
      <c r="D98" s="171" t="s">
        <v>137</v>
      </c>
      <c r="E98" s="172" t="s">
        <v>176</v>
      </c>
      <c r="F98" s="173" t="s">
        <v>177</v>
      </c>
      <c r="G98" s="174" t="s">
        <v>178</v>
      </c>
      <c r="H98" s="175">
        <v>0.748</v>
      </c>
      <c r="I98" s="176"/>
      <c r="J98" s="177">
        <f aca="true" t="shared" si="0" ref="J98:J103">ROUND(I98*H98,2)</f>
        <v>0</v>
      </c>
      <c r="K98" s="173" t="s">
        <v>141</v>
      </c>
      <c r="L98" s="33"/>
      <c r="M98" s="178" t="s">
        <v>22</v>
      </c>
      <c r="N98" s="179" t="s">
        <v>46</v>
      </c>
      <c r="O98" s="34"/>
      <c r="P98" s="180">
        <f aca="true" t="shared" si="1" ref="P98:P103">O98*H98</f>
        <v>0</v>
      </c>
      <c r="Q98" s="180">
        <v>0</v>
      </c>
      <c r="R98" s="180">
        <f aca="true" t="shared" si="2" ref="R98:R103">Q98*H98</f>
        <v>0</v>
      </c>
      <c r="S98" s="180">
        <v>0</v>
      </c>
      <c r="T98" s="181">
        <f aca="true" t="shared" si="3" ref="T98:T103">S98*H98</f>
        <v>0</v>
      </c>
      <c r="AR98" s="16" t="s">
        <v>142</v>
      </c>
      <c r="AT98" s="16" t="s">
        <v>137</v>
      </c>
      <c r="AU98" s="16" t="s">
        <v>83</v>
      </c>
      <c r="AY98" s="16" t="s">
        <v>135</v>
      </c>
      <c r="BE98" s="182">
        <f aca="true" t="shared" si="4" ref="BE98:BE103">IF(N98="základní",J98,0)</f>
        <v>0</v>
      </c>
      <c r="BF98" s="182">
        <f aca="true" t="shared" si="5" ref="BF98:BF103">IF(N98="snížená",J98,0)</f>
        <v>0</v>
      </c>
      <c r="BG98" s="182">
        <f aca="true" t="shared" si="6" ref="BG98:BG103">IF(N98="zákl. přenesená",J98,0)</f>
        <v>0</v>
      </c>
      <c r="BH98" s="182">
        <f aca="true" t="shared" si="7" ref="BH98:BH103">IF(N98="sníž. přenesená",J98,0)</f>
        <v>0</v>
      </c>
      <c r="BI98" s="182">
        <f aca="true" t="shared" si="8" ref="BI98:BI103">IF(N98="nulová",J98,0)</f>
        <v>0</v>
      </c>
      <c r="BJ98" s="16" t="s">
        <v>23</v>
      </c>
      <c r="BK98" s="182">
        <f aca="true" t="shared" si="9" ref="BK98:BK103">ROUND(I98*H98,2)</f>
        <v>0</v>
      </c>
      <c r="BL98" s="16" t="s">
        <v>142</v>
      </c>
      <c r="BM98" s="16" t="s">
        <v>179</v>
      </c>
    </row>
    <row r="99" spans="2:65" s="1" customFormat="1" ht="28.5" customHeight="1">
      <c r="B99" s="170"/>
      <c r="C99" s="171" t="s">
        <v>28</v>
      </c>
      <c r="D99" s="171" t="s">
        <v>137</v>
      </c>
      <c r="E99" s="172" t="s">
        <v>181</v>
      </c>
      <c r="F99" s="173" t="s">
        <v>182</v>
      </c>
      <c r="G99" s="174" t="s">
        <v>156</v>
      </c>
      <c r="H99" s="175">
        <v>45</v>
      </c>
      <c r="I99" s="176"/>
      <c r="J99" s="177">
        <f t="shared" si="0"/>
        <v>0</v>
      </c>
      <c r="K99" s="173" t="s">
        <v>141</v>
      </c>
      <c r="L99" s="33"/>
      <c r="M99" s="178" t="s">
        <v>22</v>
      </c>
      <c r="N99" s="179" t="s">
        <v>46</v>
      </c>
      <c r="O99" s="34"/>
      <c r="P99" s="180">
        <f t="shared" si="1"/>
        <v>0</v>
      </c>
      <c r="Q99" s="180">
        <v>0</v>
      </c>
      <c r="R99" s="180">
        <f t="shared" si="2"/>
        <v>0</v>
      </c>
      <c r="S99" s="180">
        <v>0</v>
      </c>
      <c r="T99" s="181">
        <f t="shared" si="3"/>
        <v>0</v>
      </c>
      <c r="AR99" s="16" t="s">
        <v>142</v>
      </c>
      <c r="AT99" s="16" t="s">
        <v>137</v>
      </c>
      <c r="AU99" s="16" t="s">
        <v>83</v>
      </c>
      <c r="AY99" s="16" t="s">
        <v>135</v>
      </c>
      <c r="BE99" s="182">
        <f t="shared" si="4"/>
        <v>0</v>
      </c>
      <c r="BF99" s="182">
        <f t="shared" si="5"/>
        <v>0</v>
      </c>
      <c r="BG99" s="182">
        <f t="shared" si="6"/>
        <v>0</v>
      </c>
      <c r="BH99" s="182">
        <f t="shared" si="7"/>
        <v>0</v>
      </c>
      <c r="BI99" s="182">
        <f t="shared" si="8"/>
        <v>0</v>
      </c>
      <c r="BJ99" s="16" t="s">
        <v>23</v>
      </c>
      <c r="BK99" s="182">
        <f t="shared" si="9"/>
        <v>0</v>
      </c>
      <c r="BL99" s="16" t="s">
        <v>142</v>
      </c>
      <c r="BM99" s="16" t="s">
        <v>183</v>
      </c>
    </row>
    <row r="100" spans="2:65" s="1" customFormat="1" ht="20.25" customHeight="1">
      <c r="B100" s="170"/>
      <c r="C100" s="193" t="s">
        <v>188</v>
      </c>
      <c r="D100" s="193" t="s">
        <v>146</v>
      </c>
      <c r="E100" s="194" t="s">
        <v>184</v>
      </c>
      <c r="F100" s="195" t="s">
        <v>185</v>
      </c>
      <c r="G100" s="196" t="s">
        <v>186</v>
      </c>
      <c r="H100" s="197">
        <v>45</v>
      </c>
      <c r="I100" s="198"/>
      <c r="J100" s="199">
        <f t="shared" si="0"/>
        <v>0</v>
      </c>
      <c r="K100" s="195" t="s">
        <v>22</v>
      </c>
      <c r="L100" s="200"/>
      <c r="M100" s="201" t="s">
        <v>22</v>
      </c>
      <c r="N100" s="202" t="s">
        <v>46</v>
      </c>
      <c r="O100" s="34"/>
      <c r="P100" s="180">
        <f t="shared" si="1"/>
        <v>0</v>
      </c>
      <c r="Q100" s="180">
        <v>0.003</v>
      </c>
      <c r="R100" s="180">
        <f t="shared" si="2"/>
        <v>0.135</v>
      </c>
      <c r="S100" s="180">
        <v>0</v>
      </c>
      <c r="T100" s="181">
        <f t="shared" si="3"/>
        <v>0</v>
      </c>
      <c r="AR100" s="16" t="s">
        <v>150</v>
      </c>
      <c r="AT100" s="16" t="s">
        <v>146</v>
      </c>
      <c r="AU100" s="16" t="s">
        <v>83</v>
      </c>
      <c r="AY100" s="16" t="s">
        <v>135</v>
      </c>
      <c r="BE100" s="182">
        <f t="shared" si="4"/>
        <v>0</v>
      </c>
      <c r="BF100" s="182">
        <f t="shared" si="5"/>
        <v>0</v>
      </c>
      <c r="BG100" s="182">
        <f t="shared" si="6"/>
        <v>0</v>
      </c>
      <c r="BH100" s="182">
        <f t="shared" si="7"/>
        <v>0</v>
      </c>
      <c r="BI100" s="182">
        <f t="shared" si="8"/>
        <v>0</v>
      </c>
      <c r="BJ100" s="16" t="s">
        <v>23</v>
      </c>
      <c r="BK100" s="182">
        <f t="shared" si="9"/>
        <v>0</v>
      </c>
      <c r="BL100" s="16" t="s">
        <v>142</v>
      </c>
      <c r="BM100" s="16" t="s">
        <v>187</v>
      </c>
    </row>
    <row r="101" spans="2:65" s="1" customFormat="1" ht="28.5" customHeight="1">
      <c r="B101" s="170"/>
      <c r="C101" s="171" t="s">
        <v>192</v>
      </c>
      <c r="D101" s="171" t="s">
        <v>137</v>
      </c>
      <c r="E101" s="172" t="s">
        <v>189</v>
      </c>
      <c r="F101" s="173" t="s">
        <v>190</v>
      </c>
      <c r="G101" s="174" t="s">
        <v>156</v>
      </c>
      <c r="H101" s="175">
        <v>6</v>
      </c>
      <c r="I101" s="176"/>
      <c r="J101" s="177">
        <f t="shared" si="0"/>
        <v>0</v>
      </c>
      <c r="K101" s="173" t="s">
        <v>141</v>
      </c>
      <c r="L101" s="33"/>
      <c r="M101" s="178" t="s">
        <v>22</v>
      </c>
      <c r="N101" s="179" t="s">
        <v>46</v>
      </c>
      <c r="O101" s="34"/>
      <c r="P101" s="180">
        <f t="shared" si="1"/>
        <v>0</v>
      </c>
      <c r="Q101" s="180">
        <v>0</v>
      </c>
      <c r="R101" s="180">
        <f t="shared" si="2"/>
        <v>0</v>
      </c>
      <c r="S101" s="180">
        <v>0</v>
      </c>
      <c r="T101" s="181">
        <f t="shared" si="3"/>
        <v>0</v>
      </c>
      <c r="AR101" s="16" t="s">
        <v>142</v>
      </c>
      <c r="AT101" s="16" t="s">
        <v>137</v>
      </c>
      <c r="AU101" s="16" t="s">
        <v>83</v>
      </c>
      <c r="AY101" s="16" t="s">
        <v>135</v>
      </c>
      <c r="BE101" s="182">
        <f t="shared" si="4"/>
        <v>0</v>
      </c>
      <c r="BF101" s="182">
        <f t="shared" si="5"/>
        <v>0</v>
      </c>
      <c r="BG101" s="182">
        <f t="shared" si="6"/>
        <v>0</v>
      </c>
      <c r="BH101" s="182">
        <f t="shared" si="7"/>
        <v>0</v>
      </c>
      <c r="BI101" s="182">
        <f t="shared" si="8"/>
        <v>0</v>
      </c>
      <c r="BJ101" s="16" t="s">
        <v>23</v>
      </c>
      <c r="BK101" s="182">
        <f t="shared" si="9"/>
        <v>0</v>
      </c>
      <c r="BL101" s="16" t="s">
        <v>142</v>
      </c>
      <c r="BM101" s="16" t="s">
        <v>191</v>
      </c>
    </row>
    <row r="102" spans="2:65" s="1" customFormat="1" ht="20.25" customHeight="1">
      <c r="B102" s="170"/>
      <c r="C102" s="193" t="s">
        <v>196</v>
      </c>
      <c r="D102" s="193" t="s">
        <v>146</v>
      </c>
      <c r="E102" s="194" t="s">
        <v>193</v>
      </c>
      <c r="F102" s="195" t="s">
        <v>194</v>
      </c>
      <c r="G102" s="196" t="s">
        <v>186</v>
      </c>
      <c r="H102" s="197">
        <v>6</v>
      </c>
      <c r="I102" s="198"/>
      <c r="J102" s="199">
        <f t="shared" si="0"/>
        <v>0</v>
      </c>
      <c r="K102" s="195" t="s">
        <v>22</v>
      </c>
      <c r="L102" s="200"/>
      <c r="M102" s="201" t="s">
        <v>22</v>
      </c>
      <c r="N102" s="202" t="s">
        <v>46</v>
      </c>
      <c r="O102" s="34"/>
      <c r="P102" s="180">
        <f t="shared" si="1"/>
        <v>0</v>
      </c>
      <c r="Q102" s="180">
        <v>0.015</v>
      </c>
      <c r="R102" s="180">
        <f t="shared" si="2"/>
        <v>0.09</v>
      </c>
      <c r="S102" s="180">
        <v>0</v>
      </c>
      <c r="T102" s="181">
        <f t="shared" si="3"/>
        <v>0</v>
      </c>
      <c r="AR102" s="16" t="s">
        <v>150</v>
      </c>
      <c r="AT102" s="16" t="s">
        <v>146</v>
      </c>
      <c r="AU102" s="16" t="s">
        <v>83</v>
      </c>
      <c r="AY102" s="16" t="s">
        <v>135</v>
      </c>
      <c r="BE102" s="182">
        <f t="shared" si="4"/>
        <v>0</v>
      </c>
      <c r="BF102" s="182">
        <f t="shared" si="5"/>
        <v>0</v>
      </c>
      <c r="BG102" s="182">
        <f t="shared" si="6"/>
        <v>0</v>
      </c>
      <c r="BH102" s="182">
        <f t="shared" si="7"/>
        <v>0</v>
      </c>
      <c r="BI102" s="182">
        <f t="shared" si="8"/>
        <v>0</v>
      </c>
      <c r="BJ102" s="16" t="s">
        <v>23</v>
      </c>
      <c r="BK102" s="182">
        <f t="shared" si="9"/>
        <v>0</v>
      </c>
      <c r="BL102" s="16" t="s">
        <v>142</v>
      </c>
      <c r="BM102" s="16" t="s">
        <v>195</v>
      </c>
    </row>
    <row r="103" spans="2:65" s="1" customFormat="1" ht="20.25" customHeight="1">
      <c r="B103" s="170"/>
      <c r="C103" s="171" t="s">
        <v>200</v>
      </c>
      <c r="D103" s="171" t="s">
        <v>137</v>
      </c>
      <c r="E103" s="172" t="s">
        <v>197</v>
      </c>
      <c r="F103" s="173" t="s">
        <v>198</v>
      </c>
      <c r="G103" s="174" t="s">
        <v>156</v>
      </c>
      <c r="H103" s="175">
        <v>45</v>
      </c>
      <c r="I103" s="176"/>
      <c r="J103" s="177">
        <f t="shared" si="0"/>
        <v>0</v>
      </c>
      <c r="K103" s="173" t="s">
        <v>141</v>
      </c>
      <c r="L103" s="33"/>
      <c r="M103" s="178" t="s">
        <v>22</v>
      </c>
      <c r="N103" s="179" t="s">
        <v>46</v>
      </c>
      <c r="O103" s="34"/>
      <c r="P103" s="180">
        <f t="shared" si="1"/>
        <v>0</v>
      </c>
      <c r="Q103" s="180">
        <v>5E-05</v>
      </c>
      <c r="R103" s="180">
        <f t="shared" si="2"/>
        <v>0.0022500000000000003</v>
      </c>
      <c r="S103" s="180">
        <v>0</v>
      </c>
      <c r="T103" s="181">
        <f t="shared" si="3"/>
        <v>0</v>
      </c>
      <c r="AR103" s="16" t="s">
        <v>142</v>
      </c>
      <c r="AT103" s="16" t="s">
        <v>137</v>
      </c>
      <c r="AU103" s="16" t="s">
        <v>83</v>
      </c>
      <c r="AY103" s="16" t="s">
        <v>135</v>
      </c>
      <c r="BE103" s="182">
        <f t="shared" si="4"/>
        <v>0</v>
      </c>
      <c r="BF103" s="182">
        <f t="shared" si="5"/>
        <v>0</v>
      </c>
      <c r="BG103" s="182">
        <f t="shared" si="6"/>
        <v>0</v>
      </c>
      <c r="BH103" s="182">
        <f t="shared" si="7"/>
        <v>0</v>
      </c>
      <c r="BI103" s="182">
        <f t="shared" si="8"/>
        <v>0</v>
      </c>
      <c r="BJ103" s="16" t="s">
        <v>23</v>
      </c>
      <c r="BK103" s="182">
        <f t="shared" si="9"/>
        <v>0</v>
      </c>
      <c r="BL103" s="16" t="s">
        <v>142</v>
      </c>
      <c r="BM103" s="16" t="s">
        <v>300</v>
      </c>
    </row>
    <row r="104" spans="2:51" s="12" customFormat="1" ht="20.25" customHeight="1">
      <c r="B104" s="183"/>
      <c r="D104" s="184" t="s">
        <v>144</v>
      </c>
      <c r="E104" s="185" t="s">
        <v>22</v>
      </c>
      <c r="F104" s="186" t="s">
        <v>297</v>
      </c>
      <c r="H104" s="187">
        <v>45</v>
      </c>
      <c r="I104" s="188"/>
      <c r="L104" s="183"/>
      <c r="M104" s="189"/>
      <c r="N104" s="190"/>
      <c r="O104" s="190"/>
      <c r="P104" s="190"/>
      <c r="Q104" s="190"/>
      <c r="R104" s="190"/>
      <c r="S104" s="190"/>
      <c r="T104" s="191"/>
      <c r="AT104" s="192" t="s">
        <v>144</v>
      </c>
      <c r="AU104" s="192" t="s">
        <v>83</v>
      </c>
      <c r="AV104" s="12" t="s">
        <v>83</v>
      </c>
      <c r="AW104" s="12" t="s">
        <v>38</v>
      </c>
      <c r="AX104" s="12" t="s">
        <v>23</v>
      </c>
      <c r="AY104" s="192" t="s">
        <v>135</v>
      </c>
    </row>
    <row r="105" spans="2:65" s="1" customFormat="1" ht="20.25" customHeight="1">
      <c r="B105" s="170"/>
      <c r="C105" s="193" t="s">
        <v>8</v>
      </c>
      <c r="D105" s="193" t="s">
        <v>146</v>
      </c>
      <c r="E105" s="194" t="s">
        <v>201</v>
      </c>
      <c r="F105" s="195" t="s">
        <v>202</v>
      </c>
      <c r="G105" s="196" t="s">
        <v>186</v>
      </c>
      <c r="H105" s="197">
        <v>45.45</v>
      </c>
      <c r="I105" s="198"/>
      <c r="J105" s="199">
        <f>ROUND(I105*H105,2)</f>
        <v>0</v>
      </c>
      <c r="K105" s="195" t="s">
        <v>22</v>
      </c>
      <c r="L105" s="200"/>
      <c r="M105" s="201" t="s">
        <v>22</v>
      </c>
      <c r="N105" s="202" t="s">
        <v>46</v>
      </c>
      <c r="O105" s="34"/>
      <c r="P105" s="180">
        <f>O105*H105</f>
        <v>0</v>
      </c>
      <c r="Q105" s="180">
        <v>0.0005</v>
      </c>
      <c r="R105" s="180">
        <f>Q105*H105</f>
        <v>0.022725000000000002</v>
      </c>
      <c r="S105" s="180">
        <v>0</v>
      </c>
      <c r="T105" s="181">
        <f>S105*H105</f>
        <v>0</v>
      </c>
      <c r="AR105" s="16" t="s">
        <v>150</v>
      </c>
      <c r="AT105" s="16" t="s">
        <v>146</v>
      </c>
      <c r="AU105" s="16" t="s">
        <v>83</v>
      </c>
      <c r="AY105" s="16" t="s">
        <v>135</v>
      </c>
      <c r="BE105" s="182">
        <f>IF(N105="základní",J105,0)</f>
        <v>0</v>
      </c>
      <c r="BF105" s="182">
        <f>IF(N105="snížená",J105,0)</f>
        <v>0</v>
      </c>
      <c r="BG105" s="182">
        <f>IF(N105="zákl. přenesená",J105,0)</f>
        <v>0</v>
      </c>
      <c r="BH105" s="182">
        <f>IF(N105="sníž. přenesená",J105,0)</f>
        <v>0</v>
      </c>
      <c r="BI105" s="182">
        <f>IF(N105="nulová",J105,0)</f>
        <v>0</v>
      </c>
      <c r="BJ105" s="16" t="s">
        <v>23</v>
      </c>
      <c r="BK105" s="182">
        <f>ROUND(I105*H105,2)</f>
        <v>0</v>
      </c>
      <c r="BL105" s="16" t="s">
        <v>142</v>
      </c>
      <c r="BM105" s="16" t="s">
        <v>301</v>
      </c>
    </row>
    <row r="106" spans="2:51" s="12" customFormat="1" ht="20.25" customHeight="1">
      <c r="B106" s="183"/>
      <c r="D106" s="184" t="s">
        <v>144</v>
      </c>
      <c r="E106" s="185" t="s">
        <v>22</v>
      </c>
      <c r="F106" s="186" t="s">
        <v>302</v>
      </c>
      <c r="H106" s="187">
        <v>45.45</v>
      </c>
      <c r="I106" s="188"/>
      <c r="L106" s="183"/>
      <c r="M106" s="189"/>
      <c r="N106" s="190"/>
      <c r="O106" s="190"/>
      <c r="P106" s="190"/>
      <c r="Q106" s="190"/>
      <c r="R106" s="190"/>
      <c r="S106" s="190"/>
      <c r="T106" s="191"/>
      <c r="AT106" s="192" t="s">
        <v>144</v>
      </c>
      <c r="AU106" s="192" t="s">
        <v>83</v>
      </c>
      <c r="AV106" s="12" t="s">
        <v>83</v>
      </c>
      <c r="AW106" s="12" t="s">
        <v>38</v>
      </c>
      <c r="AX106" s="12" t="s">
        <v>23</v>
      </c>
      <c r="AY106" s="192" t="s">
        <v>135</v>
      </c>
    </row>
    <row r="107" spans="2:65" s="1" customFormat="1" ht="20.25" customHeight="1">
      <c r="B107" s="170"/>
      <c r="C107" s="171" t="s">
        <v>208</v>
      </c>
      <c r="D107" s="171" t="s">
        <v>137</v>
      </c>
      <c r="E107" s="172" t="s">
        <v>205</v>
      </c>
      <c r="F107" s="173" t="s">
        <v>206</v>
      </c>
      <c r="G107" s="174" t="s">
        <v>156</v>
      </c>
      <c r="H107" s="175">
        <v>6</v>
      </c>
      <c r="I107" s="176"/>
      <c r="J107" s="177">
        <f>ROUND(I107*H107,2)</f>
        <v>0</v>
      </c>
      <c r="K107" s="173" t="s">
        <v>141</v>
      </c>
      <c r="L107" s="33"/>
      <c r="M107" s="178" t="s">
        <v>22</v>
      </c>
      <c r="N107" s="179" t="s">
        <v>46</v>
      </c>
      <c r="O107" s="34"/>
      <c r="P107" s="180">
        <f>O107*H107</f>
        <v>0</v>
      </c>
      <c r="Q107" s="180">
        <v>5E-05</v>
      </c>
      <c r="R107" s="180">
        <f>Q107*H107</f>
        <v>0.00030000000000000003</v>
      </c>
      <c r="S107" s="180">
        <v>0</v>
      </c>
      <c r="T107" s="181">
        <f>S107*H107</f>
        <v>0</v>
      </c>
      <c r="AR107" s="16" t="s">
        <v>142</v>
      </c>
      <c r="AT107" s="16" t="s">
        <v>137</v>
      </c>
      <c r="AU107" s="16" t="s">
        <v>83</v>
      </c>
      <c r="AY107" s="16" t="s">
        <v>135</v>
      </c>
      <c r="BE107" s="182">
        <f>IF(N107="základní",J107,0)</f>
        <v>0</v>
      </c>
      <c r="BF107" s="182">
        <f>IF(N107="snížená",J107,0)</f>
        <v>0</v>
      </c>
      <c r="BG107" s="182">
        <f>IF(N107="zákl. přenesená",J107,0)</f>
        <v>0</v>
      </c>
      <c r="BH107" s="182">
        <f>IF(N107="sníž. přenesená",J107,0)</f>
        <v>0</v>
      </c>
      <c r="BI107" s="182">
        <f>IF(N107="nulová",J107,0)</f>
        <v>0</v>
      </c>
      <c r="BJ107" s="16" t="s">
        <v>23</v>
      </c>
      <c r="BK107" s="182">
        <f>ROUND(I107*H107,2)</f>
        <v>0</v>
      </c>
      <c r="BL107" s="16" t="s">
        <v>142</v>
      </c>
      <c r="BM107" s="16" t="s">
        <v>207</v>
      </c>
    </row>
    <row r="108" spans="2:51" s="12" customFormat="1" ht="20.25" customHeight="1">
      <c r="B108" s="183"/>
      <c r="D108" s="184" t="s">
        <v>144</v>
      </c>
      <c r="E108" s="185" t="s">
        <v>22</v>
      </c>
      <c r="F108" s="186" t="s">
        <v>298</v>
      </c>
      <c r="H108" s="187">
        <v>6</v>
      </c>
      <c r="I108" s="188"/>
      <c r="L108" s="183"/>
      <c r="M108" s="189"/>
      <c r="N108" s="190"/>
      <c r="O108" s="190"/>
      <c r="P108" s="190"/>
      <c r="Q108" s="190"/>
      <c r="R108" s="190"/>
      <c r="S108" s="190"/>
      <c r="T108" s="191"/>
      <c r="AT108" s="192" t="s">
        <v>144</v>
      </c>
      <c r="AU108" s="192" t="s">
        <v>83</v>
      </c>
      <c r="AV108" s="12" t="s">
        <v>83</v>
      </c>
      <c r="AW108" s="12" t="s">
        <v>38</v>
      </c>
      <c r="AX108" s="12" t="s">
        <v>23</v>
      </c>
      <c r="AY108" s="192" t="s">
        <v>135</v>
      </c>
    </row>
    <row r="109" spans="2:65" s="1" customFormat="1" ht="28.5" customHeight="1">
      <c r="B109" s="170"/>
      <c r="C109" s="193" t="s">
        <v>213</v>
      </c>
      <c r="D109" s="193" t="s">
        <v>146</v>
      </c>
      <c r="E109" s="194" t="s">
        <v>209</v>
      </c>
      <c r="F109" s="195" t="s">
        <v>210</v>
      </c>
      <c r="G109" s="196" t="s">
        <v>156</v>
      </c>
      <c r="H109" s="197">
        <v>6.06</v>
      </c>
      <c r="I109" s="198"/>
      <c r="J109" s="199">
        <f>ROUND(I109*H109,2)</f>
        <v>0</v>
      </c>
      <c r="K109" s="195" t="s">
        <v>141</v>
      </c>
      <c r="L109" s="200"/>
      <c r="M109" s="201" t="s">
        <v>22</v>
      </c>
      <c r="N109" s="202" t="s">
        <v>46</v>
      </c>
      <c r="O109" s="34"/>
      <c r="P109" s="180">
        <f>O109*H109</f>
        <v>0</v>
      </c>
      <c r="Q109" s="180">
        <v>0.00472</v>
      </c>
      <c r="R109" s="180">
        <f>Q109*H109</f>
        <v>0.0286032</v>
      </c>
      <c r="S109" s="180">
        <v>0</v>
      </c>
      <c r="T109" s="181">
        <f>S109*H109</f>
        <v>0</v>
      </c>
      <c r="AR109" s="16" t="s">
        <v>150</v>
      </c>
      <c r="AT109" s="16" t="s">
        <v>146</v>
      </c>
      <c r="AU109" s="16" t="s">
        <v>83</v>
      </c>
      <c r="AY109" s="16" t="s">
        <v>135</v>
      </c>
      <c r="BE109" s="182">
        <f>IF(N109="základní",J109,0)</f>
        <v>0</v>
      </c>
      <c r="BF109" s="182">
        <f>IF(N109="snížená",J109,0)</f>
        <v>0</v>
      </c>
      <c r="BG109" s="182">
        <f>IF(N109="zákl. přenesená",J109,0)</f>
        <v>0</v>
      </c>
      <c r="BH109" s="182">
        <f>IF(N109="sníž. přenesená",J109,0)</f>
        <v>0</v>
      </c>
      <c r="BI109" s="182">
        <f>IF(N109="nulová",J109,0)</f>
        <v>0</v>
      </c>
      <c r="BJ109" s="16" t="s">
        <v>23</v>
      </c>
      <c r="BK109" s="182">
        <f>ROUND(I109*H109,2)</f>
        <v>0</v>
      </c>
      <c r="BL109" s="16" t="s">
        <v>142</v>
      </c>
      <c r="BM109" s="16" t="s">
        <v>211</v>
      </c>
    </row>
    <row r="110" spans="2:51" s="12" customFormat="1" ht="20.25" customHeight="1">
      <c r="B110" s="183"/>
      <c r="D110" s="184" t="s">
        <v>144</v>
      </c>
      <c r="E110" s="185" t="s">
        <v>22</v>
      </c>
      <c r="F110" s="186" t="s">
        <v>303</v>
      </c>
      <c r="H110" s="187">
        <v>6.06</v>
      </c>
      <c r="I110" s="188"/>
      <c r="L110" s="183"/>
      <c r="M110" s="189"/>
      <c r="N110" s="190"/>
      <c r="O110" s="190"/>
      <c r="P110" s="190"/>
      <c r="Q110" s="190"/>
      <c r="R110" s="190"/>
      <c r="S110" s="190"/>
      <c r="T110" s="191"/>
      <c r="AT110" s="192" t="s">
        <v>144</v>
      </c>
      <c r="AU110" s="192" t="s">
        <v>83</v>
      </c>
      <c r="AV110" s="12" t="s">
        <v>83</v>
      </c>
      <c r="AW110" s="12" t="s">
        <v>38</v>
      </c>
      <c r="AX110" s="12" t="s">
        <v>23</v>
      </c>
      <c r="AY110" s="192" t="s">
        <v>135</v>
      </c>
    </row>
    <row r="111" spans="2:65" s="1" customFormat="1" ht="20.25" customHeight="1">
      <c r="B111" s="170"/>
      <c r="C111" s="193" t="s">
        <v>220</v>
      </c>
      <c r="D111" s="193" t="s">
        <v>146</v>
      </c>
      <c r="E111" s="194" t="s">
        <v>214</v>
      </c>
      <c r="F111" s="195" t="s">
        <v>215</v>
      </c>
      <c r="G111" s="196" t="s">
        <v>216</v>
      </c>
      <c r="H111" s="197">
        <v>28.5</v>
      </c>
      <c r="I111" s="198"/>
      <c r="J111" s="199">
        <f>ROUND(I111*H111,2)</f>
        <v>0</v>
      </c>
      <c r="K111" s="195" t="s">
        <v>22</v>
      </c>
      <c r="L111" s="200"/>
      <c r="M111" s="201" t="s">
        <v>22</v>
      </c>
      <c r="N111" s="202" t="s">
        <v>46</v>
      </c>
      <c r="O111" s="34"/>
      <c r="P111" s="180">
        <f>O111*H111</f>
        <v>0</v>
      </c>
      <c r="Q111" s="180">
        <v>0</v>
      </c>
      <c r="R111" s="180">
        <f>Q111*H111</f>
        <v>0</v>
      </c>
      <c r="S111" s="180">
        <v>0</v>
      </c>
      <c r="T111" s="181">
        <f>S111*H111</f>
        <v>0</v>
      </c>
      <c r="AR111" s="16" t="s">
        <v>150</v>
      </c>
      <c r="AT111" s="16" t="s">
        <v>146</v>
      </c>
      <c r="AU111" s="16" t="s">
        <v>83</v>
      </c>
      <c r="AY111" s="16" t="s">
        <v>135</v>
      </c>
      <c r="BE111" s="182">
        <f>IF(N111="základní",J111,0)</f>
        <v>0</v>
      </c>
      <c r="BF111" s="182">
        <f>IF(N111="snížená",J111,0)</f>
        <v>0</v>
      </c>
      <c r="BG111" s="182">
        <f>IF(N111="zákl. přenesená",J111,0)</f>
        <v>0</v>
      </c>
      <c r="BH111" s="182">
        <f>IF(N111="sníž. přenesená",J111,0)</f>
        <v>0</v>
      </c>
      <c r="BI111" s="182">
        <f>IF(N111="nulová",J111,0)</f>
        <v>0</v>
      </c>
      <c r="BJ111" s="16" t="s">
        <v>23</v>
      </c>
      <c r="BK111" s="182">
        <f>ROUND(I111*H111,2)</f>
        <v>0</v>
      </c>
      <c r="BL111" s="16" t="s">
        <v>142</v>
      </c>
      <c r="BM111" s="16" t="s">
        <v>217</v>
      </c>
    </row>
    <row r="112" spans="2:51" s="12" customFormat="1" ht="20.25" customHeight="1">
      <c r="B112" s="183"/>
      <c r="D112" s="203" t="s">
        <v>144</v>
      </c>
      <c r="E112" s="192" t="s">
        <v>22</v>
      </c>
      <c r="F112" s="204" t="s">
        <v>304</v>
      </c>
      <c r="H112" s="205">
        <v>22.5</v>
      </c>
      <c r="I112" s="188"/>
      <c r="L112" s="183"/>
      <c r="M112" s="189"/>
      <c r="N112" s="190"/>
      <c r="O112" s="190"/>
      <c r="P112" s="190"/>
      <c r="Q112" s="190"/>
      <c r="R112" s="190"/>
      <c r="S112" s="190"/>
      <c r="T112" s="191"/>
      <c r="AT112" s="192" t="s">
        <v>144</v>
      </c>
      <c r="AU112" s="192" t="s">
        <v>83</v>
      </c>
      <c r="AV112" s="12" t="s">
        <v>83</v>
      </c>
      <c r="AW112" s="12" t="s">
        <v>38</v>
      </c>
      <c r="AX112" s="12" t="s">
        <v>75</v>
      </c>
      <c r="AY112" s="192" t="s">
        <v>135</v>
      </c>
    </row>
    <row r="113" spans="2:51" s="12" customFormat="1" ht="20.25" customHeight="1">
      <c r="B113" s="183"/>
      <c r="D113" s="184" t="s">
        <v>144</v>
      </c>
      <c r="E113" s="185" t="s">
        <v>22</v>
      </c>
      <c r="F113" s="186" t="s">
        <v>305</v>
      </c>
      <c r="H113" s="187">
        <v>6</v>
      </c>
      <c r="I113" s="188"/>
      <c r="L113" s="183"/>
      <c r="M113" s="189"/>
      <c r="N113" s="190"/>
      <c r="O113" s="190"/>
      <c r="P113" s="190"/>
      <c r="Q113" s="190"/>
      <c r="R113" s="190"/>
      <c r="S113" s="190"/>
      <c r="T113" s="191"/>
      <c r="AT113" s="192" t="s">
        <v>144</v>
      </c>
      <c r="AU113" s="192" t="s">
        <v>83</v>
      </c>
      <c r="AV113" s="12" t="s">
        <v>83</v>
      </c>
      <c r="AW113" s="12" t="s">
        <v>38</v>
      </c>
      <c r="AX113" s="12" t="s">
        <v>75</v>
      </c>
      <c r="AY113" s="192" t="s">
        <v>135</v>
      </c>
    </row>
    <row r="114" spans="2:65" s="1" customFormat="1" ht="20.25" customHeight="1">
      <c r="B114" s="170"/>
      <c r="C114" s="171" t="s">
        <v>225</v>
      </c>
      <c r="D114" s="171" t="s">
        <v>137</v>
      </c>
      <c r="E114" s="172" t="s">
        <v>221</v>
      </c>
      <c r="F114" s="173" t="s">
        <v>222</v>
      </c>
      <c r="G114" s="174" t="s">
        <v>156</v>
      </c>
      <c r="H114" s="175">
        <v>51</v>
      </c>
      <c r="I114" s="176"/>
      <c r="J114" s="177">
        <f>ROUND(I114*H114,2)</f>
        <v>0</v>
      </c>
      <c r="K114" s="173" t="s">
        <v>141</v>
      </c>
      <c r="L114" s="33"/>
      <c r="M114" s="178" t="s">
        <v>22</v>
      </c>
      <c r="N114" s="179" t="s">
        <v>46</v>
      </c>
      <c r="O114" s="34"/>
      <c r="P114" s="180">
        <f>O114*H114</f>
        <v>0</v>
      </c>
      <c r="Q114" s="180">
        <v>0</v>
      </c>
      <c r="R114" s="180">
        <f>Q114*H114</f>
        <v>0</v>
      </c>
      <c r="S114" s="180">
        <v>0</v>
      </c>
      <c r="T114" s="181">
        <f>S114*H114</f>
        <v>0</v>
      </c>
      <c r="AR114" s="16" t="s">
        <v>142</v>
      </c>
      <c r="AT114" s="16" t="s">
        <v>137</v>
      </c>
      <c r="AU114" s="16" t="s">
        <v>83</v>
      </c>
      <c r="AY114" s="16" t="s">
        <v>135</v>
      </c>
      <c r="BE114" s="182">
        <f>IF(N114="základní",J114,0)</f>
        <v>0</v>
      </c>
      <c r="BF114" s="182">
        <f>IF(N114="snížená",J114,0)</f>
        <v>0</v>
      </c>
      <c r="BG114" s="182">
        <f>IF(N114="zákl. přenesená",J114,0)</f>
        <v>0</v>
      </c>
      <c r="BH114" s="182">
        <f>IF(N114="sníž. přenesená",J114,0)</f>
        <v>0</v>
      </c>
      <c r="BI114" s="182">
        <f>IF(N114="nulová",J114,0)</f>
        <v>0</v>
      </c>
      <c r="BJ114" s="16" t="s">
        <v>23</v>
      </c>
      <c r="BK114" s="182">
        <f>ROUND(I114*H114,2)</f>
        <v>0</v>
      </c>
      <c r="BL114" s="16" t="s">
        <v>142</v>
      </c>
      <c r="BM114" s="16" t="s">
        <v>223</v>
      </c>
    </row>
    <row r="115" spans="2:51" s="12" customFormat="1" ht="20.25" customHeight="1">
      <c r="B115" s="183"/>
      <c r="D115" s="184" t="s">
        <v>144</v>
      </c>
      <c r="E115" s="185" t="s">
        <v>22</v>
      </c>
      <c r="F115" s="186" t="s">
        <v>306</v>
      </c>
      <c r="H115" s="187">
        <v>51</v>
      </c>
      <c r="I115" s="188"/>
      <c r="L115" s="183"/>
      <c r="M115" s="189"/>
      <c r="N115" s="190"/>
      <c r="O115" s="190"/>
      <c r="P115" s="190"/>
      <c r="Q115" s="190"/>
      <c r="R115" s="190"/>
      <c r="S115" s="190"/>
      <c r="T115" s="191"/>
      <c r="AT115" s="192" t="s">
        <v>144</v>
      </c>
      <c r="AU115" s="192" t="s">
        <v>83</v>
      </c>
      <c r="AV115" s="12" t="s">
        <v>83</v>
      </c>
      <c r="AW115" s="12" t="s">
        <v>38</v>
      </c>
      <c r="AX115" s="12" t="s">
        <v>23</v>
      </c>
      <c r="AY115" s="192" t="s">
        <v>135</v>
      </c>
    </row>
    <row r="116" spans="2:65" s="1" customFormat="1" ht="28.5" customHeight="1">
      <c r="B116" s="170"/>
      <c r="C116" s="171" t="s">
        <v>229</v>
      </c>
      <c r="D116" s="171" t="s">
        <v>137</v>
      </c>
      <c r="E116" s="172" t="s">
        <v>226</v>
      </c>
      <c r="F116" s="173" t="s">
        <v>227</v>
      </c>
      <c r="G116" s="174" t="s">
        <v>140</v>
      </c>
      <c r="H116" s="175">
        <v>7483</v>
      </c>
      <c r="I116" s="176"/>
      <c r="J116" s="177">
        <f>ROUND(I116*H116,2)</f>
        <v>0</v>
      </c>
      <c r="K116" s="173" t="s">
        <v>141</v>
      </c>
      <c r="L116" s="33"/>
      <c r="M116" s="178" t="s">
        <v>22</v>
      </c>
      <c r="N116" s="179" t="s">
        <v>46</v>
      </c>
      <c r="O116" s="34"/>
      <c r="P116" s="180">
        <f>O116*H116</f>
        <v>0</v>
      </c>
      <c r="Q116" s="180">
        <v>0</v>
      </c>
      <c r="R116" s="180">
        <f>Q116*H116</f>
        <v>0</v>
      </c>
      <c r="S116" s="180">
        <v>0</v>
      </c>
      <c r="T116" s="181">
        <f>S116*H116</f>
        <v>0</v>
      </c>
      <c r="AR116" s="16" t="s">
        <v>142</v>
      </c>
      <c r="AT116" s="16" t="s">
        <v>137</v>
      </c>
      <c r="AU116" s="16" t="s">
        <v>83</v>
      </c>
      <c r="AY116" s="16" t="s">
        <v>135</v>
      </c>
      <c r="BE116" s="182">
        <f>IF(N116="základní",J116,0)</f>
        <v>0</v>
      </c>
      <c r="BF116" s="182">
        <f>IF(N116="snížená",J116,0)</f>
        <v>0</v>
      </c>
      <c r="BG116" s="182">
        <f>IF(N116="zákl. přenesená",J116,0)</f>
        <v>0</v>
      </c>
      <c r="BH116" s="182">
        <f>IF(N116="sníž. přenesená",J116,0)</f>
        <v>0</v>
      </c>
      <c r="BI116" s="182">
        <f>IF(N116="nulová",J116,0)</f>
        <v>0</v>
      </c>
      <c r="BJ116" s="16" t="s">
        <v>23</v>
      </c>
      <c r="BK116" s="182">
        <f>ROUND(I116*H116,2)</f>
        <v>0</v>
      </c>
      <c r="BL116" s="16" t="s">
        <v>142</v>
      </c>
      <c r="BM116" s="16" t="s">
        <v>228</v>
      </c>
    </row>
    <row r="117" spans="2:51" s="12" customFormat="1" ht="20.25" customHeight="1">
      <c r="B117" s="183"/>
      <c r="D117" s="184" t="s">
        <v>144</v>
      </c>
      <c r="E117" s="185" t="s">
        <v>22</v>
      </c>
      <c r="F117" s="186" t="s">
        <v>294</v>
      </c>
      <c r="H117" s="187">
        <v>7483</v>
      </c>
      <c r="I117" s="188"/>
      <c r="L117" s="183"/>
      <c r="M117" s="189"/>
      <c r="N117" s="190"/>
      <c r="O117" s="190"/>
      <c r="P117" s="190"/>
      <c r="Q117" s="190"/>
      <c r="R117" s="190"/>
      <c r="S117" s="190"/>
      <c r="T117" s="191"/>
      <c r="AT117" s="192" t="s">
        <v>144</v>
      </c>
      <c r="AU117" s="192" t="s">
        <v>83</v>
      </c>
      <c r="AV117" s="12" t="s">
        <v>83</v>
      </c>
      <c r="AW117" s="12" t="s">
        <v>38</v>
      </c>
      <c r="AX117" s="12" t="s">
        <v>23</v>
      </c>
      <c r="AY117" s="192" t="s">
        <v>135</v>
      </c>
    </row>
    <row r="118" spans="2:65" s="1" customFormat="1" ht="20.25" customHeight="1">
      <c r="B118" s="170"/>
      <c r="C118" s="193" t="s">
        <v>7</v>
      </c>
      <c r="D118" s="193" t="s">
        <v>146</v>
      </c>
      <c r="E118" s="194" t="s">
        <v>230</v>
      </c>
      <c r="F118" s="195" t="s">
        <v>231</v>
      </c>
      <c r="G118" s="196" t="s">
        <v>232</v>
      </c>
      <c r="H118" s="197">
        <v>4.49</v>
      </c>
      <c r="I118" s="198"/>
      <c r="J118" s="199">
        <f>ROUND(I118*H118,2)</f>
        <v>0</v>
      </c>
      <c r="K118" s="195" t="s">
        <v>141</v>
      </c>
      <c r="L118" s="200"/>
      <c r="M118" s="201" t="s">
        <v>22</v>
      </c>
      <c r="N118" s="202" t="s">
        <v>46</v>
      </c>
      <c r="O118" s="34"/>
      <c r="P118" s="180">
        <f>O118*H118</f>
        <v>0</v>
      </c>
      <c r="Q118" s="180">
        <v>0.001</v>
      </c>
      <c r="R118" s="180">
        <f>Q118*H118</f>
        <v>0.00449</v>
      </c>
      <c r="S118" s="180">
        <v>0</v>
      </c>
      <c r="T118" s="181">
        <f>S118*H118</f>
        <v>0</v>
      </c>
      <c r="AR118" s="16" t="s">
        <v>150</v>
      </c>
      <c r="AT118" s="16" t="s">
        <v>146</v>
      </c>
      <c r="AU118" s="16" t="s">
        <v>83</v>
      </c>
      <c r="AY118" s="16" t="s">
        <v>135</v>
      </c>
      <c r="BE118" s="182">
        <f>IF(N118="základní",J118,0)</f>
        <v>0</v>
      </c>
      <c r="BF118" s="182">
        <f>IF(N118="snížená",J118,0)</f>
        <v>0</v>
      </c>
      <c r="BG118" s="182">
        <f>IF(N118="zákl. přenesená",J118,0)</f>
        <v>0</v>
      </c>
      <c r="BH118" s="182">
        <f>IF(N118="sníž. přenesená",J118,0)</f>
        <v>0</v>
      </c>
      <c r="BI118" s="182">
        <f>IF(N118="nulová",J118,0)</f>
        <v>0</v>
      </c>
      <c r="BJ118" s="16" t="s">
        <v>23</v>
      </c>
      <c r="BK118" s="182">
        <f>ROUND(I118*H118,2)</f>
        <v>0</v>
      </c>
      <c r="BL118" s="16" t="s">
        <v>142</v>
      </c>
      <c r="BM118" s="16" t="s">
        <v>233</v>
      </c>
    </row>
    <row r="119" spans="2:51" s="12" customFormat="1" ht="20.25" customHeight="1">
      <c r="B119" s="183"/>
      <c r="D119" s="184" t="s">
        <v>144</v>
      </c>
      <c r="E119" s="185" t="s">
        <v>22</v>
      </c>
      <c r="F119" s="186" t="s">
        <v>307</v>
      </c>
      <c r="H119" s="187">
        <v>4.49</v>
      </c>
      <c r="I119" s="188"/>
      <c r="L119" s="183"/>
      <c r="M119" s="189"/>
      <c r="N119" s="190"/>
      <c r="O119" s="190"/>
      <c r="P119" s="190"/>
      <c r="Q119" s="190"/>
      <c r="R119" s="190"/>
      <c r="S119" s="190"/>
      <c r="T119" s="191"/>
      <c r="AT119" s="192" t="s">
        <v>144</v>
      </c>
      <c r="AU119" s="192" t="s">
        <v>83</v>
      </c>
      <c r="AV119" s="12" t="s">
        <v>83</v>
      </c>
      <c r="AW119" s="12" t="s">
        <v>38</v>
      </c>
      <c r="AX119" s="12" t="s">
        <v>23</v>
      </c>
      <c r="AY119" s="192" t="s">
        <v>135</v>
      </c>
    </row>
    <row r="120" spans="2:65" s="1" customFormat="1" ht="20.25" customHeight="1">
      <c r="B120" s="170"/>
      <c r="C120" s="171" t="s">
        <v>238</v>
      </c>
      <c r="D120" s="171" t="s">
        <v>137</v>
      </c>
      <c r="E120" s="172" t="s">
        <v>235</v>
      </c>
      <c r="F120" s="173" t="s">
        <v>236</v>
      </c>
      <c r="G120" s="174" t="s">
        <v>156</v>
      </c>
      <c r="H120" s="175">
        <v>51</v>
      </c>
      <c r="I120" s="176"/>
      <c r="J120" s="177">
        <f>ROUND(I120*H120,2)</f>
        <v>0</v>
      </c>
      <c r="K120" s="173" t="s">
        <v>141</v>
      </c>
      <c r="L120" s="33"/>
      <c r="M120" s="178" t="s">
        <v>22</v>
      </c>
      <c r="N120" s="179" t="s">
        <v>46</v>
      </c>
      <c r="O120" s="34"/>
      <c r="P120" s="180">
        <f>O120*H120</f>
        <v>0</v>
      </c>
      <c r="Q120" s="180">
        <v>0</v>
      </c>
      <c r="R120" s="180">
        <f>Q120*H120</f>
        <v>0</v>
      </c>
      <c r="S120" s="180">
        <v>0</v>
      </c>
      <c r="T120" s="181">
        <f>S120*H120</f>
        <v>0</v>
      </c>
      <c r="AR120" s="16" t="s">
        <v>142</v>
      </c>
      <c r="AT120" s="16" t="s">
        <v>137</v>
      </c>
      <c r="AU120" s="16" t="s">
        <v>83</v>
      </c>
      <c r="AY120" s="16" t="s">
        <v>135</v>
      </c>
      <c r="BE120" s="182">
        <f>IF(N120="základní",J120,0)</f>
        <v>0</v>
      </c>
      <c r="BF120" s="182">
        <f>IF(N120="snížená",J120,0)</f>
        <v>0</v>
      </c>
      <c r="BG120" s="182">
        <f>IF(N120="zákl. přenesená",J120,0)</f>
        <v>0</v>
      </c>
      <c r="BH120" s="182">
        <f>IF(N120="sníž. přenesená",J120,0)</f>
        <v>0</v>
      </c>
      <c r="BI120" s="182">
        <f>IF(N120="nulová",J120,0)</f>
        <v>0</v>
      </c>
      <c r="BJ120" s="16" t="s">
        <v>23</v>
      </c>
      <c r="BK120" s="182">
        <f>ROUND(I120*H120,2)</f>
        <v>0</v>
      </c>
      <c r="BL120" s="16" t="s">
        <v>142</v>
      </c>
      <c r="BM120" s="16" t="s">
        <v>237</v>
      </c>
    </row>
    <row r="121" spans="2:51" s="12" customFormat="1" ht="20.25" customHeight="1">
      <c r="B121" s="183"/>
      <c r="D121" s="184" t="s">
        <v>144</v>
      </c>
      <c r="E121" s="185" t="s">
        <v>22</v>
      </c>
      <c r="F121" s="186" t="s">
        <v>306</v>
      </c>
      <c r="H121" s="187">
        <v>51</v>
      </c>
      <c r="I121" s="188"/>
      <c r="L121" s="183"/>
      <c r="M121" s="189"/>
      <c r="N121" s="190"/>
      <c r="O121" s="190"/>
      <c r="P121" s="190"/>
      <c r="Q121" s="190"/>
      <c r="R121" s="190"/>
      <c r="S121" s="190"/>
      <c r="T121" s="191"/>
      <c r="AT121" s="192" t="s">
        <v>144</v>
      </c>
      <c r="AU121" s="192" t="s">
        <v>83</v>
      </c>
      <c r="AV121" s="12" t="s">
        <v>83</v>
      </c>
      <c r="AW121" s="12" t="s">
        <v>38</v>
      </c>
      <c r="AX121" s="12" t="s">
        <v>23</v>
      </c>
      <c r="AY121" s="192" t="s">
        <v>135</v>
      </c>
    </row>
    <row r="122" spans="2:65" s="1" customFormat="1" ht="20.25" customHeight="1">
      <c r="B122" s="170"/>
      <c r="C122" s="193" t="s">
        <v>243</v>
      </c>
      <c r="D122" s="193" t="s">
        <v>146</v>
      </c>
      <c r="E122" s="194" t="s">
        <v>239</v>
      </c>
      <c r="F122" s="195" t="s">
        <v>240</v>
      </c>
      <c r="G122" s="196" t="s">
        <v>186</v>
      </c>
      <c r="H122" s="197">
        <v>29</v>
      </c>
      <c r="I122" s="198"/>
      <c r="J122" s="199">
        <f>ROUND(I122*H122,2)</f>
        <v>0</v>
      </c>
      <c r="K122" s="195" t="s">
        <v>22</v>
      </c>
      <c r="L122" s="200"/>
      <c r="M122" s="201" t="s">
        <v>22</v>
      </c>
      <c r="N122" s="202" t="s">
        <v>46</v>
      </c>
      <c r="O122" s="34"/>
      <c r="P122" s="180">
        <f>O122*H122</f>
        <v>0</v>
      </c>
      <c r="Q122" s="180">
        <v>0</v>
      </c>
      <c r="R122" s="180">
        <f>Q122*H122</f>
        <v>0</v>
      </c>
      <c r="S122" s="180">
        <v>0</v>
      </c>
      <c r="T122" s="181">
        <f>S122*H122</f>
        <v>0</v>
      </c>
      <c r="AR122" s="16" t="s">
        <v>150</v>
      </c>
      <c r="AT122" s="16" t="s">
        <v>146</v>
      </c>
      <c r="AU122" s="16" t="s">
        <v>83</v>
      </c>
      <c r="AY122" s="16" t="s">
        <v>135</v>
      </c>
      <c r="BE122" s="182">
        <f>IF(N122="základní",J122,0)</f>
        <v>0</v>
      </c>
      <c r="BF122" s="182">
        <f>IF(N122="snížená",J122,0)</f>
        <v>0</v>
      </c>
      <c r="BG122" s="182">
        <f>IF(N122="zákl. přenesená",J122,0)</f>
        <v>0</v>
      </c>
      <c r="BH122" s="182">
        <f>IF(N122="sníž. přenesená",J122,0)</f>
        <v>0</v>
      </c>
      <c r="BI122" s="182">
        <f>IF(N122="nulová",J122,0)</f>
        <v>0</v>
      </c>
      <c r="BJ122" s="16" t="s">
        <v>23</v>
      </c>
      <c r="BK122" s="182">
        <f>ROUND(I122*H122,2)</f>
        <v>0</v>
      </c>
      <c r="BL122" s="16" t="s">
        <v>142</v>
      </c>
      <c r="BM122" s="16" t="s">
        <v>241</v>
      </c>
    </row>
    <row r="123" spans="2:51" s="12" customFormat="1" ht="20.25" customHeight="1">
      <c r="B123" s="183"/>
      <c r="D123" s="184" t="s">
        <v>144</v>
      </c>
      <c r="E123" s="185" t="s">
        <v>22</v>
      </c>
      <c r="F123" s="186" t="s">
        <v>308</v>
      </c>
      <c r="H123" s="187">
        <v>29</v>
      </c>
      <c r="I123" s="188"/>
      <c r="L123" s="183"/>
      <c r="M123" s="189"/>
      <c r="N123" s="190"/>
      <c r="O123" s="190"/>
      <c r="P123" s="190"/>
      <c r="Q123" s="190"/>
      <c r="R123" s="190"/>
      <c r="S123" s="190"/>
      <c r="T123" s="191"/>
      <c r="AT123" s="192" t="s">
        <v>144</v>
      </c>
      <c r="AU123" s="192" t="s">
        <v>83</v>
      </c>
      <c r="AV123" s="12" t="s">
        <v>83</v>
      </c>
      <c r="AW123" s="12" t="s">
        <v>38</v>
      </c>
      <c r="AX123" s="12" t="s">
        <v>23</v>
      </c>
      <c r="AY123" s="192" t="s">
        <v>135</v>
      </c>
    </row>
    <row r="124" spans="2:65" s="1" customFormat="1" ht="20.25" customHeight="1">
      <c r="B124" s="170"/>
      <c r="C124" s="171" t="s">
        <v>249</v>
      </c>
      <c r="D124" s="171" t="s">
        <v>137</v>
      </c>
      <c r="E124" s="172" t="s">
        <v>244</v>
      </c>
      <c r="F124" s="173" t="s">
        <v>245</v>
      </c>
      <c r="G124" s="174" t="s">
        <v>140</v>
      </c>
      <c r="H124" s="175">
        <v>7483</v>
      </c>
      <c r="I124" s="176"/>
      <c r="J124" s="177">
        <f>ROUND(I124*H124,2)</f>
        <v>0</v>
      </c>
      <c r="K124" s="173" t="s">
        <v>141</v>
      </c>
      <c r="L124" s="33"/>
      <c r="M124" s="178" t="s">
        <v>22</v>
      </c>
      <c r="N124" s="179" t="s">
        <v>46</v>
      </c>
      <c r="O124" s="34"/>
      <c r="P124" s="180">
        <f>O124*H124</f>
        <v>0</v>
      </c>
      <c r="Q124" s="180">
        <v>0</v>
      </c>
      <c r="R124" s="180">
        <f>Q124*H124</f>
        <v>0</v>
      </c>
      <c r="S124" s="180">
        <v>0</v>
      </c>
      <c r="T124" s="181">
        <f>S124*H124</f>
        <v>0</v>
      </c>
      <c r="AR124" s="16" t="s">
        <v>142</v>
      </c>
      <c r="AT124" s="16" t="s">
        <v>137</v>
      </c>
      <c r="AU124" s="16" t="s">
        <v>83</v>
      </c>
      <c r="AY124" s="16" t="s">
        <v>135</v>
      </c>
      <c r="BE124" s="182">
        <f>IF(N124="základní",J124,0)</f>
        <v>0</v>
      </c>
      <c r="BF124" s="182">
        <f>IF(N124="snížená",J124,0)</f>
        <v>0</v>
      </c>
      <c r="BG124" s="182">
        <f>IF(N124="zákl. přenesená",J124,0)</f>
        <v>0</v>
      </c>
      <c r="BH124" s="182">
        <f>IF(N124="sníž. přenesená",J124,0)</f>
        <v>0</v>
      </c>
      <c r="BI124" s="182">
        <f>IF(N124="nulová",J124,0)</f>
        <v>0</v>
      </c>
      <c r="BJ124" s="16" t="s">
        <v>23</v>
      </c>
      <c r="BK124" s="182">
        <f>ROUND(I124*H124,2)</f>
        <v>0</v>
      </c>
      <c r="BL124" s="16" t="s">
        <v>142</v>
      </c>
      <c r="BM124" s="16" t="s">
        <v>246</v>
      </c>
    </row>
    <row r="125" spans="2:51" s="12" customFormat="1" ht="20.25" customHeight="1">
      <c r="B125" s="183"/>
      <c r="D125" s="203" t="s">
        <v>144</v>
      </c>
      <c r="E125" s="192" t="s">
        <v>22</v>
      </c>
      <c r="F125" s="204" t="s">
        <v>309</v>
      </c>
      <c r="H125" s="205">
        <v>7483</v>
      </c>
      <c r="I125" s="188"/>
      <c r="L125" s="183"/>
      <c r="M125" s="189"/>
      <c r="N125" s="190"/>
      <c r="O125" s="190"/>
      <c r="P125" s="190"/>
      <c r="Q125" s="190"/>
      <c r="R125" s="190"/>
      <c r="S125" s="190"/>
      <c r="T125" s="191"/>
      <c r="AT125" s="192" t="s">
        <v>144</v>
      </c>
      <c r="AU125" s="192" t="s">
        <v>83</v>
      </c>
      <c r="AV125" s="12" t="s">
        <v>83</v>
      </c>
      <c r="AW125" s="12" t="s">
        <v>38</v>
      </c>
      <c r="AX125" s="12" t="s">
        <v>23</v>
      </c>
      <c r="AY125" s="192" t="s">
        <v>135</v>
      </c>
    </row>
    <row r="126" spans="2:63" s="11" customFormat="1" ht="29.25" customHeight="1">
      <c r="B126" s="156"/>
      <c r="D126" s="167" t="s">
        <v>74</v>
      </c>
      <c r="E126" s="168" t="s">
        <v>153</v>
      </c>
      <c r="F126" s="168" t="s">
        <v>248</v>
      </c>
      <c r="I126" s="159"/>
      <c r="J126" s="169">
        <f>BK126</f>
        <v>0</v>
      </c>
      <c r="L126" s="156"/>
      <c r="M126" s="161"/>
      <c r="N126" s="162"/>
      <c r="O126" s="162"/>
      <c r="P126" s="163">
        <f>SUM(P127:P135)</f>
        <v>0</v>
      </c>
      <c r="Q126" s="162"/>
      <c r="R126" s="163">
        <f>SUM(R127:R135)</f>
        <v>11.806000000000001</v>
      </c>
      <c r="S126" s="162"/>
      <c r="T126" s="164">
        <f>SUM(T127:T135)</f>
        <v>0</v>
      </c>
      <c r="AR126" s="157" t="s">
        <v>23</v>
      </c>
      <c r="AT126" s="165" t="s">
        <v>74</v>
      </c>
      <c r="AU126" s="165" t="s">
        <v>23</v>
      </c>
      <c r="AY126" s="157" t="s">
        <v>135</v>
      </c>
      <c r="BK126" s="166">
        <f>SUM(BK127:BK135)</f>
        <v>0</v>
      </c>
    </row>
    <row r="127" spans="2:65" s="1" customFormat="1" ht="28.5" customHeight="1">
      <c r="B127" s="170"/>
      <c r="C127" s="171" t="s">
        <v>256</v>
      </c>
      <c r="D127" s="171" t="s">
        <v>137</v>
      </c>
      <c r="E127" s="172" t="s">
        <v>310</v>
      </c>
      <c r="F127" s="173" t="s">
        <v>311</v>
      </c>
      <c r="G127" s="174" t="s">
        <v>156</v>
      </c>
      <c r="H127" s="175">
        <v>18</v>
      </c>
      <c r="I127" s="176"/>
      <c r="J127" s="177">
        <f>ROUND(I127*H127,2)</f>
        <v>0</v>
      </c>
      <c r="K127" s="173" t="s">
        <v>141</v>
      </c>
      <c r="L127" s="33"/>
      <c r="M127" s="178" t="s">
        <v>22</v>
      </c>
      <c r="N127" s="179" t="s">
        <v>46</v>
      </c>
      <c r="O127" s="34"/>
      <c r="P127" s="180">
        <f>O127*H127</f>
        <v>0</v>
      </c>
      <c r="Q127" s="180">
        <v>0</v>
      </c>
      <c r="R127" s="180">
        <f>Q127*H127</f>
        <v>0</v>
      </c>
      <c r="S127" s="180">
        <v>0</v>
      </c>
      <c r="T127" s="181">
        <f>S127*H127</f>
        <v>0</v>
      </c>
      <c r="AR127" s="16" t="s">
        <v>142</v>
      </c>
      <c r="AT127" s="16" t="s">
        <v>137</v>
      </c>
      <c r="AU127" s="16" t="s">
        <v>83</v>
      </c>
      <c r="AY127" s="16" t="s">
        <v>135</v>
      </c>
      <c r="BE127" s="182">
        <f>IF(N127="základní",J127,0)</f>
        <v>0</v>
      </c>
      <c r="BF127" s="182">
        <f>IF(N127="snížená",J127,0)</f>
        <v>0</v>
      </c>
      <c r="BG127" s="182">
        <f>IF(N127="zákl. přenesená",J127,0)</f>
        <v>0</v>
      </c>
      <c r="BH127" s="182">
        <f>IF(N127="sníž. přenesená",J127,0)</f>
        <v>0</v>
      </c>
      <c r="BI127" s="182">
        <f>IF(N127="nulová",J127,0)</f>
        <v>0</v>
      </c>
      <c r="BJ127" s="16" t="s">
        <v>23</v>
      </c>
      <c r="BK127" s="182">
        <f>ROUND(I127*H127,2)</f>
        <v>0</v>
      </c>
      <c r="BL127" s="16" t="s">
        <v>142</v>
      </c>
      <c r="BM127" s="16" t="s">
        <v>312</v>
      </c>
    </row>
    <row r="128" spans="2:51" s="12" customFormat="1" ht="20.25" customHeight="1">
      <c r="B128" s="183"/>
      <c r="D128" s="184" t="s">
        <v>144</v>
      </c>
      <c r="E128" s="185" t="s">
        <v>22</v>
      </c>
      <c r="F128" s="186" t="s">
        <v>313</v>
      </c>
      <c r="H128" s="187">
        <v>18</v>
      </c>
      <c r="I128" s="188"/>
      <c r="L128" s="183"/>
      <c r="M128" s="189"/>
      <c r="N128" s="190"/>
      <c r="O128" s="190"/>
      <c r="P128" s="190"/>
      <c r="Q128" s="190"/>
      <c r="R128" s="190"/>
      <c r="S128" s="190"/>
      <c r="T128" s="191"/>
      <c r="AT128" s="192" t="s">
        <v>144</v>
      </c>
      <c r="AU128" s="192" t="s">
        <v>83</v>
      </c>
      <c r="AV128" s="12" t="s">
        <v>83</v>
      </c>
      <c r="AW128" s="12" t="s">
        <v>38</v>
      </c>
      <c r="AX128" s="12" t="s">
        <v>23</v>
      </c>
      <c r="AY128" s="192" t="s">
        <v>135</v>
      </c>
    </row>
    <row r="129" spans="2:65" s="1" customFormat="1" ht="20.25" customHeight="1">
      <c r="B129" s="170"/>
      <c r="C129" s="193" t="s">
        <v>264</v>
      </c>
      <c r="D129" s="193" t="s">
        <v>146</v>
      </c>
      <c r="E129" s="194" t="s">
        <v>314</v>
      </c>
      <c r="F129" s="195" t="s">
        <v>315</v>
      </c>
      <c r="G129" s="196" t="s">
        <v>156</v>
      </c>
      <c r="H129" s="197">
        <v>18</v>
      </c>
      <c r="I129" s="198"/>
      <c r="J129" s="199">
        <f>ROUND(I129*H129,2)</f>
        <v>0</v>
      </c>
      <c r="K129" s="195" t="s">
        <v>22</v>
      </c>
      <c r="L129" s="200"/>
      <c r="M129" s="201" t="s">
        <v>22</v>
      </c>
      <c r="N129" s="202" t="s">
        <v>46</v>
      </c>
      <c r="O129" s="34"/>
      <c r="P129" s="180">
        <f>O129*H129</f>
        <v>0</v>
      </c>
      <c r="Q129" s="180">
        <v>0.057</v>
      </c>
      <c r="R129" s="180">
        <f>Q129*H129</f>
        <v>1.026</v>
      </c>
      <c r="S129" s="180">
        <v>0</v>
      </c>
      <c r="T129" s="181">
        <f>S129*H129</f>
        <v>0</v>
      </c>
      <c r="AR129" s="16" t="s">
        <v>150</v>
      </c>
      <c r="AT129" s="16" t="s">
        <v>146</v>
      </c>
      <c r="AU129" s="16" t="s">
        <v>83</v>
      </c>
      <c r="AY129" s="16" t="s">
        <v>135</v>
      </c>
      <c r="BE129" s="182">
        <f>IF(N129="základní",J129,0)</f>
        <v>0</v>
      </c>
      <c r="BF129" s="182">
        <f>IF(N129="snížená",J129,0)</f>
        <v>0</v>
      </c>
      <c r="BG129" s="182">
        <f>IF(N129="zákl. přenesená",J129,0)</f>
        <v>0</v>
      </c>
      <c r="BH129" s="182">
        <f>IF(N129="sníž. přenesená",J129,0)</f>
        <v>0</v>
      </c>
      <c r="BI129" s="182">
        <f>IF(N129="nulová",J129,0)</f>
        <v>0</v>
      </c>
      <c r="BJ129" s="16" t="s">
        <v>23</v>
      </c>
      <c r="BK129" s="182">
        <f>ROUND(I129*H129,2)</f>
        <v>0</v>
      </c>
      <c r="BL129" s="16" t="s">
        <v>142</v>
      </c>
      <c r="BM129" s="16" t="s">
        <v>316</v>
      </c>
    </row>
    <row r="130" spans="2:65" s="1" customFormat="1" ht="20.25" customHeight="1">
      <c r="B130" s="170"/>
      <c r="C130" s="171" t="s">
        <v>317</v>
      </c>
      <c r="D130" s="171" t="s">
        <v>137</v>
      </c>
      <c r="E130" s="172" t="s">
        <v>250</v>
      </c>
      <c r="F130" s="173" t="s">
        <v>251</v>
      </c>
      <c r="G130" s="174" t="s">
        <v>216</v>
      </c>
      <c r="H130" s="175">
        <v>150</v>
      </c>
      <c r="I130" s="176"/>
      <c r="J130" s="177">
        <f>ROUND(I130*H130,2)</f>
        <v>0</v>
      </c>
      <c r="K130" s="173" t="s">
        <v>22</v>
      </c>
      <c r="L130" s="33"/>
      <c r="M130" s="178" t="s">
        <v>22</v>
      </c>
      <c r="N130" s="179" t="s">
        <v>46</v>
      </c>
      <c r="O130" s="34"/>
      <c r="P130" s="180">
        <f>O130*H130</f>
        <v>0</v>
      </c>
      <c r="Q130" s="180">
        <v>0.07</v>
      </c>
      <c r="R130" s="180">
        <f>Q130*H130</f>
        <v>10.500000000000002</v>
      </c>
      <c r="S130" s="180">
        <v>0</v>
      </c>
      <c r="T130" s="181">
        <f>S130*H130</f>
        <v>0</v>
      </c>
      <c r="AR130" s="16" t="s">
        <v>142</v>
      </c>
      <c r="AT130" s="16" t="s">
        <v>137</v>
      </c>
      <c r="AU130" s="16" t="s">
        <v>83</v>
      </c>
      <c r="AY130" s="16" t="s">
        <v>135</v>
      </c>
      <c r="BE130" s="182">
        <f>IF(N130="základní",J130,0)</f>
        <v>0</v>
      </c>
      <c r="BF130" s="182">
        <f>IF(N130="snížená",J130,0)</f>
        <v>0</v>
      </c>
      <c r="BG130" s="182">
        <f>IF(N130="zákl. přenesená",J130,0)</f>
        <v>0</v>
      </c>
      <c r="BH130" s="182">
        <f>IF(N130="sníž. přenesená",J130,0)</f>
        <v>0</v>
      </c>
      <c r="BI130" s="182">
        <f>IF(N130="nulová",J130,0)</f>
        <v>0</v>
      </c>
      <c r="BJ130" s="16" t="s">
        <v>23</v>
      </c>
      <c r="BK130" s="182">
        <f>ROUND(I130*H130,2)</f>
        <v>0</v>
      </c>
      <c r="BL130" s="16" t="s">
        <v>142</v>
      </c>
      <c r="BM130" s="16" t="s">
        <v>252</v>
      </c>
    </row>
    <row r="131" spans="2:47" s="1" customFormat="1" ht="39.75" customHeight="1">
      <c r="B131" s="33"/>
      <c r="D131" s="203" t="s">
        <v>253</v>
      </c>
      <c r="F131" s="206" t="s">
        <v>254</v>
      </c>
      <c r="I131" s="144"/>
      <c r="L131" s="33"/>
      <c r="M131" s="62"/>
      <c r="N131" s="34"/>
      <c r="O131" s="34"/>
      <c r="P131" s="34"/>
      <c r="Q131" s="34"/>
      <c r="R131" s="34"/>
      <c r="S131" s="34"/>
      <c r="T131" s="63"/>
      <c r="AT131" s="16" t="s">
        <v>253</v>
      </c>
      <c r="AU131" s="16" t="s">
        <v>83</v>
      </c>
    </row>
    <row r="132" spans="2:51" s="12" customFormat="1" ht="20.25" customHeight="1">
      <c r="B132" s="183"/>
      <c r="D132" s="184" t="s">
        <v>144</v>
      </c>
      <c r="E132" s="185" t="s">
        <v>22</v>
      </c>
      <c r="F132" s="186" t="s">
        <v>318</v>
      </c>
      <c r="H132" s="187">
        <v>150</v>
      </c>
      <c r="I132" s="188"/>
      <c r="L132" s="183"/>
      <c r="M132" s="189"/>
      <c r="N132" s="190"/>
      <c r="O132" s="190"/>
      <c r="P132" s="190"/>
      <c r="Q132" s="190"/>
      <c r="R132" s="190"/>
      <c r="S132" s="190"/>
      <c r="T132" s="191"/>
      <c r="AT132" s="192" t="s">
        <v>144</v>
      </c>
      <c r="AU132" s="192" t="s">
        <v>83</v>
      </c>
      <c r="AV132" s="12" t="s">
        <v>83</v>
      </c>
      <c r="AW132" s="12" t="s">
        <v>38</v>
      </c>
      <c r="AX132" s="12" t="s">
        <v>23</v>
      </c>
      <c r="AY132" s="192" t="s">
        <v>135</v>
      </c>
    </row>
    <row r="133" spans="2:65" s="1" customFormat="1" ht="20.25" customHeight="1">
      <c r="B133" s="170"/>
      <c r="C133" s="171" t="s">
        <v>319</v>
      </c>
      <c r="D133" s="171" t="s">
        <v>137</v>
      </c>
      <c r="E133" s="172" t="s">
        <v>257</v>
      </c>
      <c r="F133" s="173" t="s">
        <v>258</v>
      </c>
      <c r="G133" s="174" t="s">
        <v>186</v>
      </c>
      <c r="H133" s="175">
        <v>4</v>
      </c>
      <c r="I133" s="176"/>
      <c r="J133" s="177">
        <f>ROUND(I133*H133,2)</f>
        <v>0</v>
      </c>
      <c r="K133" s="173" t="s">
        <v>22</v>
      </c>
      <c r="L133" s="33"/>
      <c r="M133" s="178" t="s">
        <v>22</v>
      </c>
      <c r="N133" s="179" t="s">
        <v>46</v>
      </c>
      <c r="O133" s="34"/>
      <c r="P133" s="180">
        <f>O133*H133</f>
        <v>0</v>
      </c>
      <c r="Q133" s="180">
        <v>0.07</v>
      </c>
      <c r="R133" s="180">
        <f>Q133*H133</f>
        <v>0.28</v>
      </c>
      <c r="S133" s="180">
        <v>0</v>
      </c>
      <c r="T133" s="181">
        <f>S133*H133</f>
        <v>0</v>
      </c>
      <c r="AR133" s="16" t="s">
        <v>142</v>
      </c>
      <c r="AT133" s="16" t="s">
        <v>137</v>
      </c>
      <c r="AU133" s="16" t="s">
        <v>83</v>
      </c>
      <c r="AY133" s="16" t="s">
        <v>135</v>
      </c>
      <c r="BE133" s="182">
        <f>IF(N133="základní",J133,0)</f>
        <v>0</v>
      </c>
      <c r="BF133" s="182">
        <f>IF(N133="snížená",J133,0)</f>
        <v>0</v>
      </c>
      <c r="BG133" s="182">
        <f>IF(N133="zákl. přenesená",J133,0)</f>
        <v>0</v>
      </c>
      <c r="BH133" s="182">
        <f>IF(N133="sníž. přenesená",J133,0)</f>
        <v>0</v>
      </c>
      <c r="BI133" s="182">
        <f>IF(N133="nulová",J133,0)</f>
        <v>0</v>
      </c>
      <c r="BJ133" s="16" t="s">
        <v>23</v>
      </c>
      <c r="BK133" s="182">
        <f>ROUND(I133*H133,2)</f>
        <v>0</v>
      </c>
      <c r="BL133" s="16" t="s">
        <v>142</v>
      </c>
      <c r="BM133" s="16" t="s">
        <v>259</v>
      </c>
    </row>
    <row r="134" spans="2:47" s="1" customFormat="1" ht="39.75" customHeight="1">
      <c r="B134" s="33"/>
      <c r="D134" s="203" t="s">
        <v>253</v>
      </c>
      <c r="F134" s="206" t="s">
        <v>260</v>
      </c>
      <c r="I134" s="144"/>
      <c r="L134" s="33"/>
      <c r="M134" s="62"/>
      <c r="N134" s="34"/>
      <c r="O134" s="34"/>
      <c r="P134" s="34"/>
      <c r="Q134" s="34"/>
      <c r="R134" s="34"/>
      <c r="S134" s="34"/>
      <c r="T134" s="63"/>
      <c r="AT134" s="16" t="s">
        <v>253</v>
      </c>
      <c r="AU134" s="16" t="s">
        <v>83</v>
      </c>
    </row>
    <row r="135" spans="2:51" s="12" customFormat="1" ht="20.25" customHeight="1">
      <c r="B135" s="183"/>
      <c r="D135" s="203" t="s">
        <v>144</v>
      </c>
      <c r="E135" s="192" t="s">
        <v>22</v>
      </c>
      <c r="F135" s="204" t="s">
        <v>320</v>
      </c>
      <c r="H135" s="205">
        <v>4</v>
      </c>
      <c r="I135" s="188"/>
      <c r="L135" s="183"/>
      <c r="M135" s="189"/>
      <c r="N135" s="190"/>
      <c r="O135" s="190"/>
      <c r="P135" s="190"/>
      <c r="Q135" s="190"/>
      <c r="R135" s="190"/>
      <c r="S135" s="190"/>
      <c r="T135" s="191"/>
      <c r="AT135" s="192" t="s">
        <v>144</v>
      </c>
      <c r="AU135" s="192" t="s">
        <v>83</v>
      </c>
      <c r="AV135" s="12" t="s">
        <v>83</v>
      </c>
      <c r="AW135" s="12" t="s">
        <v>38</v>
      </c>
      <c r="AX135" s="12" t="s">
        <v>23</v>
      </c>
      <c r="AY135" s="192" t="s">
        <v>135</v>
      </c>
    </row>
    <row r="136" spans="2:63" s="11" customFormat="1" ht="29.25" customHeight="1">
      <c r="B136" s="156"/>
      <c r="D136" s="167" t="s">
        <v>74</v>
      </c>
      <c r="E136" s="168" t="s">
        <v>262</v>
      </c>
      <c r="F136" s="168" t="s">
        <v>263</v>
      </c>
      <c r="I136" s="159"/>
      <c r="J136" s="169">
        <f>BK136</f>
        <v>0</v>
      </c>
      <c r="L136" s="156"/>
      <c r="M136" s="161"/>
      <c r="N136" s="162"/>
      <c r="O136" s="162"/>
      <c r="P136" s="163">
        <f>P137</f>
        <v>0</v>
      </c>
      <c r="Q136" s="162"/>
      <c r="R136" s="163">
        <f>R137</f>
        <v>0</v>
      </c>
      <c r="S136" s="162"/>
      <c r="T136" s="164">
        <f>T137</f>
        <v>0</v>
      </c>
      <c r="AR136" s="157" t="s">
        <v>23</v>
      </c>
      <c r="AT136" s="165" t="s">
        <v>74</v>
      </c>
      <c r="AU136" s="165" t="s">
        <v>23</v>
      </c>
      <c r="AY136" s="157" t="s">
        <v>135</v>
      </c>
      <c r="BK136" s="166">
        <f>BK137</f>
        <v>0</v>
      </c>
    </row>
    <row r="137" spans="2:65" s="1" customFormat="1" ht="20.25" customHeight="1">
      <c r="B137" s="170"/>
      <c r="C137" s="171" t="s">
        <v>321</v>
      </c>
      <c r="D137" s="171" t="s">
        <v>137</v>
      </c>
      <c r="E137" s="172" t="s">
        <v>265</v>
      </c>
      <c r="F137" s="173" t="s">
        <v>266</v>
      </c>
      <c r="G137" s="174" t="s">
        <v>267</v>
      </c>
      <c r="H137" s="175">
        <v>12.244</v>
      </c>
      <c r="I137" s="176"/>
      <c r="J137" s="177">
        <f>ROUND(I137*H137,2)</f>
        <v>0</v>
      </c>
      <c r="K137" s="173" t="s">
        <v>141</v>
      </c>
      <c r="L137" s="33"/>
      <c r="M137" s="178" t="s">
        <v>22</v>
      </c>
      <c r="N137" s="207" t="s">
        <v>46</v>
      </c>
      <c r="O137" s="208"/>
      <c r="P137" s="209">
        <f>O137*H137</f>
        <v>0</v>
      </c>
      <c r="Q137" s="209">
        <v>0</v>
      </c>
      <c r="R137" s="209">
        <f>Q137*H137</f>
        <v>0</v>
      </c>
      <c r="S137" s="209">
        <v>0</v>
      </c>
      <c r="T137" s="210">
        <f>S137*H137</f>
        <v>0</v>
      </c>
      <c r="AR137" s="16" t="s">
        <v>142</v>
      </c>
      <c r="AT137" s="16" t="s">
        <v>137</v>
      </c>
      <c r="AU137" s="16" t="s">
        <v>83</v>
      </c>
      <c r="AY137" s="16" t="s">
        <v>135</v>
      </c>
      <c r="BE137" s="182">
        <f>IF(N137="základní",J137,0)</f>
        <v>0</v>
      </c>
      <c r="BF137" s="182">
        <f>IF(N137="snížená",J137,0)</f>
        <v>0</v>
      </c>
      <c r="BG137" s="182">
        <f>IF(N137="zákl. přenesená",J137,0)</f>
        <v>0</v>
      </c>
      <c r="BH137" s="182">
        <f>IF(N137="sníž. přenesená",J137,0)</f>
        <v>0</v>
      </c>
      <c r="BI137" s="182">
        <f>IF(N137="nulová",J137,0)</f>
        <v>0</v>
      </c>
      <c r="BJ137" s="16" t="s">
        <v>23</v>
      </c>
      <c r="BK137" s="182">
        <f>ROUND(I137*H137,2)</f>
        <v>0</v>
      </c>
      <c r="BL137" s="16" t="s">
        <v>142</v>
      </c>
      <c r="BM137" s="16" t="s">
        <v>268</v>
      </c>
    </row>
    <row r="138" spans="2:12" s="1" customFormat="1" ht="6.75" customHeight="1">
      <c r="B138" s="48"/>
      <c r="C138" s="49"/>
      <c r="D138" s="49"/>
      <c r="E138" s="49"/>
      <c r="F138" s="49"/>
      <c r="G138" s="49"/>
      <c r="H138" s="49"/>
      <c r="I138" s="122"/>
      <c r="J138" s="49"/>
      <c r="K138" s="49"/>
      <c r="L138" s="33"/>
    </row>
    <row r="139" ht="12">
      <c r="AT139" s="211"/>
    </row>
  </sheetData>
  <sheetProtection password="CC35" sheet="1" objects="1" scenarios="1" formatColumns="0" formatRows="0" sort="0" autoFilter="0"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8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409</v>
      </c>
      <c r="G1" s="268" t="s">
        <v>410</v>
      </c>
      <c r="H1" s="268"/>
      <c r="I1" s="269"/>
      <c r="J1" s="263" t="s">
        <v>411</v>
      </c>
      <c r="K1" s="261" t="s">
        <v>106</v>
      </c>
      <c r="L1" s="263" t="s">
        <v>412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96</v>
      </c>
    </row>
    <row r="3" spans="2:46" ht="6.75" customHeight="1">
      <c r="B3" s="17"/>
      <c r="C3" s="18"/>
      <c r="D3" s="18"/>
      <c r="E3" s="18"/>
      <c r="F3" s="18"/>
      <c r="G3" s="18"/>
      <c r="H3" s="18"/>
      <c r="I3" s="99"/>
      <c r="J3" s="18"/>
      <c r="K3" s="19"/>
      <c r="AT3" s="16" t="s">
        <v>83</v>
      </c>
    </row>
    <row r="4" spans="2:46" ht="36.75" customHeight="1">
      <c r="B4" s="20"/>
      <c r="C4" s="21"/>
      <c r="D4" s="22" t="s">
        <v>107</v>
      </c>
      <c r="E4" s="21"/>
      <c r="F4" s="21"/>
      <c r="G4" s="21"/>
      <c r="H4" s="21"/>
      <c r="I4" s="100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100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100"/>
      <c r="J6" s="21"/>
      <c r="K6" s="23"/>
    </row>
    <row r="7" spans="2:11" ht="20.25" customHeight="1">
      <c r="B7" s="20"/>
      <c r="C7" s="21"/>
      <c r="D7" s="21"/>
      <c r="E7" s="255" t="str">
        <f>'Rekapitulace stavby'!K6</f>
        <v>Aktualizace PD pro realizaci LBK 9-0 a LBK 5-9 v k.ú. Běchary</v>
      </c>
      <c r="F7" s="220"/>
      <c r="G7" s="220"/>
      <c r="H7" s="220"/>
      <c r="I7" s="100"/>
      <c r="J7" s="21"/>
      <c r="K7" s="23"/>
    </row>
    <row r="8" spans="2:11" ht="12.75">
      <c r="B8" s="20"/>
      <c r="C8" s="21"/>
      <c r="D8" s="29" t="s">
        <v>108</v>
      </c>
      <c r="E8" s="21"/>
      <c r="F8" s="21"/>
      <c r="G8" s="21"/>
      <c r="H8" s="21"/>
      <c r="I8" s="100"/>
      <c r="J8" s="21"/>
      <c r="K8" s="23"/>
    </row>
    <row r="9" spans="2:11" s="1" customFormat="1" ht="20.25" customHeight="1">
      <c r="B9" s="33"/>
      <c r="C9" s="34"/>
      <c r="D9" s="34"/>
      <c r="E9" s="255" t="s">
        <v>322</v>
      </c>
      <c r="F9" s="227"/>
      <c r="G9" s="227"/>
      <c r="H9" s="227"/>
      <c r="I9" s="101"/>
      <c r="J9" s="34"/>
      <c r="K9" s="37"/>
    </row>
    <row r="10" spans="2:11" s="1" customFormat="1" ht="12.75">
      <c r="B10" s="33"/>
      <c r="C10" s="34"/>
      <c r="D10" s="29" t="s">
        <v>323</v>
      </c>
      <c r="E10" s="34"/>
      <c r="F10" s="34"/>
      <c r="G10" s="34"/>
      <c r="H10" s="34"/>
      <c r="I10" s="101"/>
      <c r="J10" s="34"/>
      <c r="K10" s="37"/>
    </row>
    <row r="11" spans="2:11" s="1" customFormat="1" ht="36.75" customHeight="1">
      <c r="B11" s="33"/>
      <c r="C11" s="34"/>
      <c r="D11" s="34"/>
      <c r="E11" s="256" t="s">
        <v>324</v>
      </c>
      <c r="F11" s="227"/>
      <c r="G11" s="227"/>
      <c r="H11" s="227"/>
      <c r="I11" s="101"/>
      <c r="J11" s="34"/>
      <c r="K11" s="37"/>
    </row>
    <row r="12" spans="2:11" s="1" customFormat="1" ht="12">
      <c r="B12" s="33"/>
      <c r="C12" s="34"/>
      <c r="D12" s="34"/>
      <c r="E12" s="34"/>
      <c r="F12" s="34"/>
      <c r="G12" s="34"/>
      <c r="H12" s="34"/>
      <c r="I12" s="101"/>
      <c r="J12" s="34"/>
      <c r="K12" s="37"/>
    </row>
    <row r="13" spans="2:11" s="1" customFormat="1" ht="14.25" customHeight="1">
      <c r="B13" s="33"/>
      <c r="C13" s="34"/>
      <c r="D13" s="29" t="s">
        <v>19</v>
      </c>
      <c r="E13" s="34"/>
      <c r="F13" s="27" t="s">
        <v>20</v>
      </c>
      <c r="G13" s="34"/>
      <c r="H13" s="34"/>
      <c r="I13" s="102" t="s">
        <v>21</v>
      </c>
      <c r="J13" s="27" t="s">
        <v>22</v>
      </c>
      <c r="K13" s="37"/>
    </row>
    <row r="14" spans="2:11" s="1" customFormat="1" ht="14.25" customHeight="1">
      <c r="B14" s="33"/>
      <c r="C14" s="34"/>
      <c r="D14" s="29" t="s">
        <v>24</v>
      </c>
      <c r="E14" s="34"/>
      <c r="F14" s="27" t="s">
        <v>25</v>
      </c>
      <c r="G14" s="34"/>
      <c r="H14" s="34"/>
      <c r="I14" s="102" t="s">
        <v>26</v>
      </c>
      <c r="J14" s="103" t="str">
        <f>'Rekapitulace stavby'!AN8</f>
        <v>1.2.2016</v>
      </c>
      <c r="K14" s="37"/>
    </row>
    <row r="15" spans="2:11" s="1" customFormat="1" ht="10.5" customHeight="1">
      <c r="B15" s="33"/>
      <c r="C15" s="34"/>
      <c r="D15" s="34"/>
      <c r="E15" s="34"/>
      <c r="F15" s="34"/>
      <c r="G15" s="34"/>
      <c r="H15" s="34"/>
      <c r="I15" s="101"/>
      <c r="J15" s="34"/>
      <c r="K15" s="37"/>
    </row>
    <row r="16" spans="2:11" s="1" customFormat="1" ht="14.25" customHeight="1">
      <c r="B16" s="33"/>
      <c r="C16" s="34"/>
      <c r="D16" s="29" t="s">
        <v>30</v>
      </c>
      <c r="E16" s="34"/>
      <c r="F16" s="34"/>
      <c r="G16" s="34"/>
      <c r="H16" s="34"/>
      <c r="I16" s="102" t="s">
        <v>31</v>
      </c>
      <c r="J16" s="27" t="s">
        <v>22</v>
      </c>
      <c r="K16" s="37"/>
    </row>
    <row r="17" spans="2:11" s="1" customFormat="1" ht="18" customHeight="1">
      <c r="B17" s="33"/>
      <c r="C17" s="34"/>
      <c r="D17" s="34"/>
      <c r="E17" s="27" t="s">
        <v>32</v>
      </c>
      <c r="F17" s="34"/>
      <c r="G17" s="34"/>
      <c r="H17" s="34"/>
      <c r="I17" s="102" t="s">
        <v>33</v>
      </c>
      <c r="J17" s="27" t="s">
        <v>22</v>
      </c>
      <c r="K17" s="37"/>
    </row>
    <row r="18" spans="2:11" s="1" customFormat="1" ht="6.75" customHeight="1">
      <c r="B18" s="33"/>
      <c r="C18" s="34"/>
      <c r="D18" s="34"/>
      <c r="E18" s="34"/>
      <c r="F18" s="34"/>
      <c r="G18" s="34"/>
      <c r="H18" s="34"/>
      <c r="I18" s="101"/>
      <c r="J18" s="34"/>
      <c r="K18" s="37"/>
    </row>
    <row r="19" spans="2:11" s="1" customFormat="1" ht="14.25" customHeight="1">
      <c r="B19" s="33"/>
      <c r="C19" s="34"/>
      <c r="D19" s="29" t="s">
        <v>34</v>
      </c>
      <c r="E19" s="34"/>
      <c r="F19" s="34"/>
      <c r="G19" s="34"/>
      <c r="H19" s="34"/>
      <c r="I19" s="102" t="s">
        <v>31</v>
      </c>
      <c r="J19" s="27">
        <f>IF('Rekapitulace stavby'!AN13="Vyplň údaj","",IF('Rekapitulace stavby'!AN13="","",'Rekapitulace stavby'!AN13))</f>
      </c>
      <c r="K19" s="37"/>
    </row>
    <row r="20" spans="2:11" s="1" customFormat="1" ht="18" customHeight="1">
      <c r="B20" s="33"/>
      <c r="C20" s="34"/>
      <c r="D20" s="34"/>
      <c r="E20" s="27">
        <f>IF('Rekapitulace stavby'!E14="Vyplň údaj","",IF('Rekapitulace stavby'!E14="","",'Rekapitulace stavby'!E14))</f>
      </c>
      <c r="F20" s="34"/>
      <c r="G20" s="34"/>
      <c r="H20" s="34"/>
      <c r="I20" s="102" t="s">
        <v>33</v>
      </c>
      <c r="J20" s="27">
        <f>IF('Rekapitulace stavby'!AN14="Vyplň údaj","",IF('Rekapitulace stavby'!AN14="","",'Rekapitulace stavby'!AN14))</f>
      </c>
      <c r="K20" s="37"/>
    </row>
    <row r="21" spans="2:11" s="1" customFormat="1" ht="6.75" customHeight="1">
      <c r="B21" s="33"/>
      <c r="C21" s="34"/>
      <c r="D21" s="34"/>
      <c r="E21" s="34"/>
      <c r="F21" s="34"/>
      <c r="G21" s="34"/>
      <c r="H21" s="34"/>
      <c r="I21" s="101"/>
      <c r="J21" s="34"/>
      <c r="K21" s="37"/>
    </row>
    <row r="22" spans="2:11" s="1" customFormat="1" ht="14.25" customHeight="1">
      <c r="B22" s="33"/>
      <c r="C22" s="34"/>
      <c r="D22" s="29" t="s">
        <v>36</v>
      </c>
      <c r="E22" s="34"/>
      <c r="F22" s="34"/>
      <c r="G22" s="34"/>
      <c r="H22" s="34"/>
      <c r="I22" s="102" t="s">
        <v>31</v>
      </c>
      <c r="J22" s="27" t="s">
        <v>22</v>
      </c>
      <c r="K22" s="37"/>
    </row>
    <row r="23" spans="2:11" s="1" customFormat="1" ht="18" customHeight="1">
      <c r="B23" s="33"/>
      <c r="C23" s="34"/>
      <c r="D23" s="34"/>
      <c r="E23" s="27" t="s">
        <v>37</v>
      </c>
      <c r="F23" s="34"/>
      <c r="G23" s="34"/>
      <c r="H23" s="34"/>
      <c r="I23" s="102" t="s">
        <v>33</v>
      </c>
      <c r="J23" s="27" t="s">
        <v>22</v>
      </c>
      <c r="K23" s="37"/>
    </row>
    <row r="24" spans="2:11" s="1" customFormat="1" ht="6.75" customHeight="1">
      <c r="B24" s="33"/>
      <c r="C24" s="34"/>
      <c r="D24" s="34"/>
      <c r="E24" s="34"/>
      <c r="F24" s="34"/>
      <c r="G24" s="34"/>
      <c r="H24" s="34"/>
      <c r="I24" s="101"/>
      <c r="J24" s="34"/>
      <c r="K24" s="37"/>
    </row>
    <row r="25" spans="2:11" s="1" customFormat="1" ht="14.25" customHeight="1">
      <c r="B25" s="33"/>
      <c r="C25" s="34"/>
      <c r="D25" s="29" t="s">
        <v>39</v>
      </c>
      <c r="E25" s="34"/>
      <c r="F25" s="34"/>
      <c r="G25" s="34"/>
      <c r="H25" s="34"/>
      <c r="I25" s="101"/>
      <c r="J25" s="34"/>
      <c r="K25" s="37"/>
    </row>
    <row r="26" spans="2:11" s="7" customFormat="1" ht="20.25" customHeight="1">
      <c r="B26" s="104"/>
      <c r="C26" s="105"/>
      <c r="D26" s="105"/>
      <c r="E26" s="223" t="s">
        <v>22</v>
      </c>
      <c r="F26" s="257"/>
      <c r="G26" s="257"/>
      <c r="H26" s="257"/>
      <c r="I26" s="106"/>
      <c r="J26" s="105"/>
      <c r="K26" s="107"/>
    </row>
    <row r="27" spans="2:11" s="1" customFormat="1" ht="6.75" customHeight="1">
      <c r="B27" s="33"/>
      <c r="C27" s="34"/>
      <c r="D27" s="34"/>
      <c r="E27" s="34"/>
      <c r="F27" s="34"/>
      <c r="G27" s="34"/>
      <c r="H27" s="34"/>
      <c r="I27" s="101"/>
      <c r="J27" s="34"/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8"/>
      <c r="J28" s="60"/>
      <c r="K28" s="109"/>
    </row>
    <row r="29" spans="2:11" s="1" customFormat="1" ht="24.75" customHeight="1">
      <c r="B29" s="33"/>
      <c r="C29" s="34"/>
      <c r="D29" s="110" t="s">
        <v>41</v>
      </c>
      <c r="E29" s="34"/>
      <c r="F29" s="34"/>
      <c r="G29" s="34"/>
      <c r="H29" s="34"/>
      <c r="I29" s="101"/>
      <c r="J29" s="111">
        <f>ROUND(J85,2)</f>
        <v>0</v>
      </c>
      <c r="K29" s="37"/>
    </row>
    <row r="30" spans="2:11" s="1" customFormat="1" ht="6.75" customHeight="1">
      <c r="B30" s="33"/>
      <c r="C30" s="34"/>
      <c r="D30" s="60"/>
      <c r="E30" s="60"/>
      <c r="F30" s="60"/>
      <c r="G30" s="60"/>
      <c r="H30" s="60"/>
      <c r="I30" s="108"/>
      <c r="J30" s="60"/>
      <c r="K30" s="109"/>
    </row>
    <row r="31" spans="2:11" s="1" customFormat="1" ht="14.25" customHeight="1">
      <c r="B31" s="33"/>
      <c r="C31" s="34"/>
      <c r="D31" s="34"/>
      <c r="E31" s="34"/>
      <c r="F31" s="38" t="s">
        <v>43</v>
      </c>
      <c r="G31" s="34"/>
      <c r="H31" s="34"/>
      <c r="I31" s="112" t="s">
        <v>42</v>
      </c>
      <c r="J31" s="38" t="s">
        <v>44</v>
      </c>
      <c r="K31" s="37"/>
    </row>
    <row r="32" spans="2:11" s="1" customFormat="1" ht="14.25" customHeight="1">
      <c r="B32" s="33"/>
      <c r="C32" s="34"/>
      <c r="D32" s="41" t="s">
        <v>45</v>
      </c>
      <c r="E32" s="41" t="s">
        <v>46</v>
      </c>
      <c r="F32" s="113">
        <f>ROUND(SUM(BE85:BE109),2)</f>
        <v>0</v>
      </c>
      <c r="G32" s="34"/>
      <c r="H32" s="34"/>
      <c r="I32" s="114">
        <v>0.21</v>
      </c>
      <c r="J32" s="113">
        <f>ROUND(ROUND((SUM(BE85:BE109)),2)*I32,2)</f>
        <v>0</v>
      </c>
      <c r="K32" s="37"/>
    </row>
    <row r="33" spans="2:11" s="1" customFormat="1" ht="14.25" customHeight="1">
      <c r="B33" s="33"/>
      <c r="C33" s="34"/>
      <c r="D33" s="34"/>
      <c r="E33" s="41" t="s">
        <v>47</v>
      </c>
      <c r="F33" s="113">
        <f>ROUND(SUM(BF85:BF109),2)</f>
        <v>0</v>
      </c>
      <c r="G33" s="34"/>
      <c r="H33" s="34"/>
      <c r="I33" s="114">
        <v>0.15</v>
      </c>
      <c r="J33" s="113">
        <f>ROUND(ROUND((SUM(BF85:BF109)),2)*I33,2)</f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48</v>
      </c>
      <c r="F34" s="113">
        <f>ROUND(SUM(BG85:BG109),2)</f>
        <v>0</v>
      </c>
      <c r="G34" s="34"/>
      <c r="H34" s="34"/>
      <c r="I34" s="114">
        <v>0.21</v>
      </c>
      <c r="J34" s="113">
        <v>0</v>
      </c>
      <c r="K34" s="37"/>
    </row>
    <row r="35" spans="2:11" s="1" customFormat="1" ht="14.25" customHeight="1" hidden="1">
      <c r="B35" s="33"/>
      <c r="C35" s="34"/>
      <c r="D35" s="34"/>
      <c r="E35" s="41" t="s">
        <v>49</v>
      </c>
      <c r="F35" s="113">
        <f>ROUND(SUM(BH85:BH109),2)</f>
        <v>0</v>
      </c>
      <c r="G35" s="34"/>
      <c r="H35" s="34"/>
      <c r="I35" s="114">
        <v>0.15</v>
      </c>
      <c r="J35" s="113">
        <v>0</v>
      </c>
      <c r="K35" s="37"/>
    </row>
    <row r="36" spans="2:11" s="1" customFormat="1" ht="14.25" customHeight="1" hidden="1">
      <c r="B36" s="33"/>
      <c r="C36" s="34"/>
      <c r="D36" s="34"/>
      <c r="E36" s="41" t="s">
        <v>50</v>
      </c>
      <c r="F36" s="113">
        <f>ROUND(SUM(BI85:BI109),2)</f>
        <v>0</v>
      </c>
      <c r="G36" s="34"/>
      <c r="H36" s="34"/>
      <c r="I36" s="114">
        <v>0</v>
      </c>
      <c r="J36" s="113">
        <v>0</v>
      </c>
      <c r="K36" s="37"/>
    </row>
    <row r="37" spans="2:11" s="1" customFormat="1" ht="6.75" customHeight="1">
      <c r="B37" s="33"/>
      <c r="C37" s="34"/>
      <c r="D37" s="34"/>
      <c r="E37" s="34"/>
      <c r="F37" s="34"/>
      <c r="G37" s="34"/>
      <c r="H37" s="34"/>
      <c r="I37" s="101"/>
      <c r="J37" s="34"/>
      <c r="K37" s="37"/>
    </row>
    <row r="38" spans="2:11" s="1" customFormat="1" ht="24.75" customHeight="1">
      <c r="B38" s="33"/>
      <c r="C38" s="115"/>
      <c r="D38" s="116" t="s">
        <v>51</v>
      </c>
      <c r="E38" s="64"/>
      <c r="F38" s="64"/>
      <c r="G38" s="117" t="s">
        <v>52</v>
      </c>
      <c r="H38" s="118" t="s">
        <v>53</v>
      </c>
      <c r="I38" s="119"/>
      <c r="J38" s="120">
        <f>SUM(J29:J36)</f>
        <v>0</v>
      </c>
      <c r="K38" s="121"/>
    </row>
    <row r="39" spans="2:11" s="1" customFormat="1" ht="14.25" customHeight="1">
      <c r="B39" s="48"/>
      <c r="C39" s="49"/>
      <c r="D39" s="49"/>
      <c r="E39" s="49"/>
      <c r="F39" s="49"/>
      <c r="G39" s="49"/>
      <c r="H39" s="49"/>
      <c r="I39" s="122"/>
      <c r="J39" s="49"/>
      <c r="K39" s="50"/>
    </row>
    <row r="43" spans="2:11" s="1" customFormat="1" ht="6.75" customHeight="1">
      <c r="B43" s="51"/>
      <c r="C43" s="52"/>
      <c r="D43" s="52"/>
      <c r="E43" s="52"/>
      <c r="F43" s="52"/>
      <c r="G43" s="52"/>
      <c r="H43" s="52"/>
      <c r="I43" s="123"/>
      <c r="J43" s="52"/>
      <c r="K43" s="124"/>
    </row>
    <row r="44" spans="2:11" s="1" customFormat="1" ht="36.75" customHeight="1">
      <c r="B44" s="33"/>
      <c r="C44" s="22" t="s">
        <v>110</v>
      </c>
      <c r="D44" s="34"/>
      <c r="E44" s="34"/>
      <c r="F44" s="34"/>
      <c r="G44" s="34"/>
      <c r="H44" s="34"/>
      <c r="I44" s="101"/>
      <c r="J44" s="34"/>
      <c r="K44" s="37"/>
    </row>
    <row r="45" spans="2:11" s="1" customFormat="1" ht="6.75" customHeight="1">
      <c r="B45" s="33"/>
      <c r="C45" s="34"/>
      <c r="D45" s="34"/>
      <c r="E45" s="34"/>
      <c r="F45" s="34"/>
      <c r="G45" s="34"/>
      <c r="H45" s="34"/>
      <c r="I45" s="101"/>
      <c r="J45" s="34"/>
      <c r="K45" s="37"/>
    </row>
    <row r="46" spans="2:11" s="1" customFormat="1" ht="14.25" customHeight="1">
      <c r="B46" s="33"/>
      <c r="C46" s="29" t="s">
        <v>16</v>
      </c>
      <c r="D46" s="34"/>
      <c r="E46" s="34"/>
      <c r="F46" s="34"/>
      <c r="G46" s="34"/>
      <c r="H46" s="34"/>
      <c r="I46" s="101"/>
      <c r="J46" s="34"/>
      <c r="K46" s="37"/>
    </row>
    <row r="47" spans="2:11" s="1" customFormat="1" ht="20.25" customHeight="1">
      <c r="B47" s="33"/>
      <c r="C47" s="34"/>
      <c r="D47" s="34"/>
      <c r="E47" s="255" t="str">
        <f>E7</f>
        <v>Aktualizace PD pro realizaci LBK 9-0 a LBK 5-9 v k.ú. Běchary</v>
      </c>
      <c r="F47" s="227"/>
      <c r="G47" s="227"/>
      <c r="H47" s="227"/>
      <c r="I47" s="101"/>
      <c r="J47" s="34"/>
      <c r="K47" s="37"/>
    </row>
    <row r="48" spans="2:11" ht="12.75">
      <c r="B48" s="20"/>
      <c r="C48" s="29" t="s">
        <v>108</v>
      </c>
      <c r="D48" s="21"/>
      <c r="E48" s="21"/>
      <c r="F48" s="21"/>
      <c r="G48" s="21"/>
      <c r="H48" s="21"/>
      <c r="I48" s="100"/>
      <c r="J48" s="21"/>
      <c r="K48" s="23"/>
    </row>
    <row r="49" spans="2:11" s="1" customFormat="1" ht="20.25" customHeight="1">
      <c r="B49" s="33"/>
      <c r="C49" s="34"/>
      <c r="D49" s="34"/>
      <c r="E49" s="255" t="s">
        <v>322</v>
      </c>
      <c r="F49" s="227"/>
      <c r="G49" s="227"/>
      <c r="H49" s="227"/>
      <c r="I49" s="101"/>
      <c r="J49" s="34"/>
      <c r="K49" s="37"/>
    </row>
    <row r="50" spans="2:11" s="1" customFormat="1" ht="14.25" customHeight="1">
      <c r="B50" s="33"/>
      <c r="C50" s="29" t="s">
        <v>323</v>
      </c>
      <c r="D50" s="34"/>
      <c r="E50" s="34"/>
      <c r="F50" s="34"/>
      <c r="G50" s="34"/>
      <c r="H50" s="34"/>
      <c r="I50" s="101"/>
      <c r="J50" s="34"/>
      <c r="K50" s="37"/>
    </row>
    <row r="51" spans="2:11" s="1" customFormat="1" ht="21.75" customHeight="1">
      <c r="B51" s="33"/>
      <c r="C51" s="34"/>
      <c r="D51" s="34"/>
      <c r="E51" s="256" t="str">
        <f>E11</f>
        <v>SO-05.1. - Následná péče 1. rok</v>
      </c>
      <c r="F51" s="227"/>
      <c r="G51" s="227"/>
      <c r="H51" s="227"/>
      <c r="I51" s="101"/>
      <c r="J51" s="34"/>
      <c r="K51" s="37"/>
    </row>
    <row r="52" spans="2:11" s="1" customFormat="1" ht="6.75" customHeight="1">
      <c r="B52" s="33"/>
      <c r="C52" s="34"/>
      <c r="D52" s="34"/>
      <c r="E52" s="34"/>
      <c r="F52" s="34"/>
      <c r="G52" s="34"/>
      <c r="H52" s="34"/>
      <c r="I52" s="101"/>
      <c r="J52" s="34"/>
      <c r="K52" s="37"/>
    </row>
    <row r="53" spans="2:11" s="1" customFormat="1" ht="18" customHeight="1">
      <c r="B53" s="33"/>
      <c r="C53" s="29" t="s">
        <v>24</v>
      </c>
      <c r="D53" s="34"/>
      <c r="E53" s="34"/>
      <c r="F53" s="27" t="str">
        <f>F14</f>
        <v> </v>
      </c>
      <c r="G53" s="34"/>
      <c r="H53" s="34"/>
      <c r="I53" s="102" t="s">
        <v>26</v>
      </c>
      <c r="J53" s="103" t="str">
        <f>IF(J14="","",J14)</f>
        <v>1.2.2016</v>
      </c>
      <c r="K53" s="37"/>
    </row>
    <row r="54" spans="2:11" s="1" customFormat="1" ht="6.75" customHeight="1">
      <c r="B54" s="33"/>
      <c r="C54" s="34"/>
      <c r="D54" s="34"/>
      <c r="E54" s="34"/>
      <c r="F54" s="34"/>
      <c r="G54" s="34"/>
      <c r="H54" s="34"/>
      <c r="I54" s="101"/>
      <c r="J54" s="34"/>
      <c r="K54" s="37"/>
    </row>
    <row r="55" spans="2:11" s="1" customFormat="1" ht="12.75">
      <c r="B55" s="33"/>
      <c r="C55" s="29" t="s">
        <v>30</v>
      </c>
      <c r="D55" s="34"/>
      <c r="E55" s="34"/>
      <c r="F55" s="27" t="str">
        <f>E17</f>
        <v>ČR-SPÚ, Pobočka Jičín</v>
      </c>
      <c r="G55" s="34"/>
      <c r="H55" s="34"/>
      <c r="I55" s="102" t="s">
        <v>36</v>
      </c>
      <c r="J55" s="27" t="str">
        <f>E23</f>
        <v>Agroprojekce Litomyšl, s.r.o.</v>
      </c>
      <c r="K55" s="37"/>
    </row>
    <row r="56" spans="2:11" s="1" customFormat="1" ht="14.25" customHeight="1">
      <c r="B56" s="33"/>
      <c r="C56" s="29" t="s">
        <v>34</v>
      </c>
      <c r="D56" s="34"/>
      <c r="E56" s="34"/>
      <c r="F56" s="27">
        <f>IF(E20="","",E20)</f>
      </c>
      <c r="G56" s="34"/>
      <c r="H56" s="34"/>
      <c r="I56" s="101"/>
      <c r="J56" s="34"/>
      <c r="K56" s="37"/>
    </row>
    <row r="57" spans="2:11" s="1" customFormat="1" ht="9.75" customHeight="1">
      <c r="B57" s="33"/>
      <c r="C57" s="34"/>
      <c r="D57" s="34"/>
      <c r="E57" s="34"/>
      <c r="F57" s="34"/>
      <c r="G57" s="34"/>
      <c r="H57" s="34"/>
      <c r="I57" s="101"/>
      <c r="J57" s="34"/>
      <c r="K57" s="37"/>
    </row>
    <row r="58" spans="2:11" s="1" customFormat="1" ht="29.25" customHeight="1">
      <c r="B58" s="33"/>
      <c r="C58" s="125" t="s">
        <v>111</v>
      </c>
      <c r="D58" s="115"/>
      <c r="E58" s="115"/>
      <c r="F58" s="115"/>
      <c r="G58" s="115"/>
      <c r="H58" s="115"/>
      <c r="I58" s="126"/>
      <c r="J58" s="127" t="s">
        <v>112</v>
      </c>
      <c r="K58" s="128"/>
    </row>
    <row r="59" spans="2:11" s="1" customFormat="1" ht="9.75" customHeight="1">
      <c r="B59" s="33"/>
      <c r="C59" s="34"/>
      <c r="D59" s="34"/>
      <c r="E59" s="34"/>
      <c r="F59" s="34"/>
      <c r="G59" s="34"/>
      <c r="H59" s="34"/>
      <c r="I59" s="101"/>
      <c r="J59" s="34"/>
      <c r="K59" s="37"/>
    </row>
    <row r="60" spans="2:47" s="1" customFormat="1" ht="29.25" customHeight="1">
      <c r="B60" s="33"/>
      <c r="C60" s="129" t="s">
        <v>113</v>
      </c>
      <c r="D60" s="34"/>
      <c r="E60" s="34"/>
      <c r="F60" s="34"/>
      <c r="G60" s="34"/>
      <c r="H60" s="34"/>
      <c r="I60" s="101"/>
      <c r="J60" s="111">
        <f>J85</f>
        <v>0</v>
      </c>
      <c r="K60" s="37"/>
      <c r="AU60" s="16" t="s">
        <v>114</v>
      </c>
    </row>
    <row r="61" spans="2:11" s="8" customFormat="1" ht="24.75" customHeight="1">
      <c r="B61" s="130"/>
      <c r="C61" s="131"/>
      <c r="D61" s="132" t="s">
        <v>115</v>
      </c>
      <c r="E61" s="133"/>
      <c r="F61" s="133"/>
      <c r="G61" s="133"/>
      <c r="H61" s="133"/>
      <c r="I61" s="134"/>
      <c r="J61" s="135">
        <f>J86</f>
        <v>0</v>
      </c>
      <c r="K61" s="136"/>
    </row>
    <row r="62" spans="2:11" s="9" customFormat="1" ht="19.5" customHeight="1">
      <c r="B62" s="137"/>
      <c r="C62" s="138"/>
      <c r="D62" s="139" t="s">
        <v>116</v>
      </c>
      <c r="E62" s="140"/>
      <c r="F62" s="140"/>
      <c r="G62" s="140"/>
      <c r="H62" s="140"/>
      <c r="I62" s="141"/>
      <c r="J62" s="142">
        <f>J87</f>
        <v>0</v>
      </c>
      <c r="K62" s="143"/>
    </row>
    <row r="63" spans="2:11" s="9" customFormat="1" ht="19.5" customHeight="1">
      <c r="B63" s="137"/>
      <c r="C63" s="138"/>
      <c r="D63" s="139" t="s">
        <v>118</v>
      </c>
      <c r="E63" s="140"/>
      <c r="F63" s="140"/>
      <c r="G63" s="140"/>
      <c r="H63" s="140"/>
      <c r="I63" s="141"/>
      <c r="J63" s="142">
        <f>J108</f>
        <v>0</v>
      </c>
      <c r="K63" s="143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101"/>
      <c r="J64" s="34"/>
      <c r="K64" s="37"/>
    </row>
    <row r="65" spans="2:11" s="1" customFormat="1" ht="6.75" customHeight="1">
      <c r="B65" s="48"/>
      <c r="C65" s="49"/>
      <c r="D65" s="49"/>
      <c r="E65" s="49"/>
      <c r="F65" s="49"/>
      <c r="G65" s="49"/>
      <c r="H65" s="49"/>
      <c r="I65" s="122"/>
      <c r="J65" s="49"/>
      <c r="K65" s="50"/>
    </row>
    <row r="69" spans="2:12" s="1" customFormat="1" ht="6.75" customHeight="1">
      <c r="B69" s="51"/>
      <c r="C69" s="52"/>
      <c r="D69" s="52"/>
      <c r="E69" s="52"/>
      <c r="F69" s="52"/>
      <c r="G69" s="52"/>
      <c r="H69" s="52"/>
      <c r="I69" s="123"/>
      <c r="J69" s="52"/>
      <c r="K69" s="52"/>
      <c r="L69" s="33"/>
    </row>
    <row r="70" spans="2:12" s="1" customFormat="1" ht="36.75" customHeight="1">
      <c r="B70" s="33"/>
      <c r="C70" s="53" t="s">
        <v>119</v>
      </c>
      <c r="I70" s="144"/>
      <c r="L70" s="33"/>
    </row>
    <row r="71" spans="2:12" s="1" customFormat="1" ht="6.75" customHeight="1">
      <c r="B71" s="33"/>
      <c r="I71" s="144"/>
      <c r="L71" s="33"/>
    </row>
    <row r="72" spans="2:12" s="1" customFormat="1" ht="14.25" customHeight="1">
      <c r="B72" s="33"/>
      <c r="C72" s="55" t="s">
        <v>16</v>
      </c>
      <c r="I72" s="144"/>
      <c r="L72" s="33"/>
    </row>
    <row r="73" spans="2:12" s="1" customFormat="1" ht="20.25" customHeight="1">
      <c r="B73" s="33"/>
      <c r="E73" s="258" t="str">
        <f>E7</f>
        <v>Aktualizace PD pro realizaci LBK 9-0 a LBK 5-9 v k.ú. Běchary</v>
      </c>
      <c r="F73" s="217"/>
      <c r="G73" s="217"/>
      <c r="H73" s="217"/>
      <c r="I73" s="144"/>
      <c r="L73" s="33"/>
    </row>
    <row r="74" spans="2:12" ht="12.75">
      <c r="B74" s="20"/>
      <c r="C74" s="55" t="s">
        <v>108</v>
      </c>
      <c r="L74" s="20"/>
    </row>
    <row r="75" spans="2:12" s="1" customFormat="1" ht="20.25" customHeight="1">
      <c r="B75" s="33"/>
      <c r="E75" s="258" t="s">
        <v>322</v>
      </c>
      <c r="F75" s="217"/>
      <c r="G75" s="217"/>
      <c r="H75" s="217"/>
      <c r="I75" s="144"/>
      <c r="L75" s="33"/>
    </row>
    <row r="76" spans="2:12" s="1" customFormat="1" ht="14.25" customHeight="1">
      <c r="B76" s="33"/>
      <c r="C76" s="55" t="s">
        <v>323</v>
      </c>
      <c r="I76" s="144"/>
      <c r="L76" s="33"/>
    </row>
    <row r="77" spans="2:12" s="1" customFormat="1" ht="21.75" customHeight="1">
      <c r="B77" s="33"/>
      <c r="E77" s="235" t="str">
        <f>E11</f>
        <v>SO-05.1. - Následná péče 1. rok</v>
      </c>
      <c r="F77" s="217"/>
      <c r="G77" s="217"/>
      <c r="H77" s="217"/>
      <c r="I77" s="144"/>
      <c r="L77" s="33"/>
    </row>
    <row r="78" spans="2:12" s="1" customFormat="1" ht="6.75" customHeight="1">
      <c r="B78" s="33"/>
      <c r="I78" s="144"/>
      <c r="L78" s="33"/>
    </row>
    <row r="79" spans="2:12" s="1" customFormat="1" ht="18" customHeight="1">
      <c r="B79" s="33"/>
      <c r="C79" s="55" t="s">
        <v>24</v>
      </c>
      <c r="F79" s="145" t="str">
        <f>F14</f>
        <v> </v>
      </c>
      <c r="I79" s="146" t="s">
        <v>26</v>
      </c>
      <c r="J79" s="59" t="str">
        <f>IF(J14="","",J14)</f>
        <v>1.2.2016</v>
      </c>
      <c r="L79" s="33"/>
    </row>
    <row r="80" spans="2:12" s="1" customFormat="1" ht="6.75" customHeight="1">
      <c r="B80" s="33"/>
      <c r="I80" s="144"/>
      <c r="L80" s="33"/>
    </row>
    <row r="81" spans="2:12" s="1" customFormat="1" ht="12.75">
      <c r="B81" s="33"/>
      <c r="C81" s="55" t="s">
        <v>30</v>
      </c>
      <c r="F81" s="145" t="str">
        <f>E17</f>
        <v>ČR-SPÚ, Pobočka Jičín</v>
      </c>
      <c r="I81" s="146" t="s">
        <v>36</v>
      </c>
      <c r="J81" s="145" t="str">
        <f>E23</f>
        <v>Agroprojekce Litomyšl, s.r.o.</v>
      </c>
      <c r="L81" s="33"/>
    </row>
    <row r="82" spans="2:12" s="1" customFormat="1" ht="14.25" customHeight="1">
      <c r="B82" s="33"/>
      <c r="C82" s="55" t="s">
        <v>34</v>
      </c>
      <c r="F82" s="145">
        <f>IF(E20="","",E20)</f>
      </c>
      <c r="I82" s="144"/>
      <c r="L82" s="33"/>
    </row>
    <row r="83" spans="2:12" s="1" customFormat="1" ht="9.75" customHeight="1">
      <c r="B83" s="33"/>
      <c r="I83" s="144"/>
      <c r="L83" s="33"/>
    </row>
    <row r="84" spans="2:20" s="10" customFormat="1" ht="29.25" customHeight="1">
      <c r="B84" s="147"/>
      <c r="C84" s="148" t="s">
        <v>120</v>
      </c>
      <c r="D84" s="149" t="s">
        <v>60</v>
      </c>
      <c r="E84" s="149" t="s">
        <v>56</v>
      </c>
      <c r="F84" s="149" t="s">
        <v>121</v>
      </c>
      <c r="G84" s="149" t="s">
        <v>122</v>
      </c>
      <c r="H84" s="149" t="s">
        <v>123</v>
      </c>
      <c r="I84" s="150" t="s">
        <v>124</v>
      </c>
      <c r="J84" s="149" t="s">
        <v>112</v>
      </c>
      <c r="K84" s="151" t="s">
        <v>125</v>
      </c>
      <c r="L84" s="147"/>
      <c r="M84" s="66" t="s">
        <v>126</v>
      </c>
      <c r="N84" s="67" t="s">
        <v>45</v>
      </c>
      <c r="O84" s="67" t="s">
        <v>127</v>
      </c>
      <c r="P84" s="67" t="s">
        <v>128</v>
      </c>
      <c r="Q84" s="67" t="s">
        <v>129</v>
      </c>
      <c r="R84" s="67" t="s">
        <v>130</v>
      </c>
      <c r="S84" s="67" t="s">
        <v>131</v>
      </c>
      <c r="T84" s="68" t="s">
        <v>132</v>
      </c>
    </row>
    <row r="85" spans="2:63" s="1" customFormat="1" ht="29.25" customHeight="1">
      <c r="B85" s="33"/>
      <c r="C85" s="70" t="s">
        <v>113</v>
      </c>
      <c r="I85" s="144"/>
      <c r="J85" s="152">
        <f>BK85</f>
        <v>0</v>
      </c>
      <c r="L85" s="33"/>
      <c r="M85" s="69"/>
      <c r="N85" s="60"/>
      <c r="O85" s="60"/>
      <c r="P85" s="153">
        <f>P86</f>
        <v>0</v>
      </c>
      <c r="Q85" s="60"/>
      <c r="R85" s="153">
        <f>R86</f>
        <v>2.375</v>
      </c>
      <c r="S85" s="60"/>
      <c r="T85" s="154">
        <f>T86</f>
        <v>0</v>
      </c>
      <c r="AT85" s="16" t="s">
        <v>74</v>
      </c>
      <c r="AU85" s="16" t="s">
        <v>114</v>
      </c>
      <c r="BK85" s="155">
        <f>BK86</f>
        <v>0</v>
      </c>
    </row>
    <row r="86" spans="2:63" s="11" customFormat="1" ht="36.75" customHeight="1">
      <c r="B86" s="156"/>
      <c r="D86" s="157" t="s">
        <v>74</v>
      </c>
      <c r="E86" s="158" t="s">
        <v>133</v>
      </c>
      <c r="F86" s="158" t="s">
        <v>134</v>
      </c>
      <c r="I86" s="159"/>
      <c r="J86" s="160">
        <f>BK86</f>
        <v>0</v>
      </c>
      <c r="L86" s="156"/>
      <c r="M86" s="161"/>
      <c r="N86" s="162"/>
      <c r="O86" s="162"/>
      <c r="P86" s="163">
        <f>P87+P108</f>
        <v>0</v>
      </c>
      <c r="Q86" s="162"/>
      <c r="R86" s="163">
        <f>R87+R108</f>
        <v>2.375</v>
      </c>
      <c r="S86" s="162"/>
      <c r="T86" s="164">
        <f>T87+T108</f>
        <v>0</v>
      </c>
      <c r="AR86" s="157" t="s">
        <v>23</v>
      </c>
      <c r="AT86" s="165" t="s">
        <v>74</v>
      </c>
      <c r="AU86" s="165" t="s">
        <v>75</v>
      </c>
      <c r="AY86" s="157" t="s">
        <v>135</v>
      </c>
      <c r="BK86" s="166">
        <f>BK87+BK108</f>
        <v>0</v>
      </c>
    </row>
    <row r="87" spans="2:63" s="11" customFormat="1" ht="19.5" customHeight="1">
      <c r="B87" s="156"/>
      <c r="D87" s="167" t="s">
        <v>74</v>
      </c>
      <c r="E87" s="168" t="s">
        <v>23</v>
      </c>
      <c r="F87" s="168" t="s">
        <v>136</v>
      </c>
      <c r="I87" s="159"/>
      <c r="J87" s="169">
        <f>BK87</f>
        <v>0</v>
      </c>
      <c r="L87" s="156"/>
      <c r="M87" s="161"/>
      <c r="N87" s="162"/>
      <c r="O87" s="162"/>
      <c r="P87" s="163">
        <f>SUM(P88:P107)</f>
        <v>0</v>
      </c>
      <c r="Q87" s="162"/>
      <c r="R87" s="163">
        <f>SUM(R88:R107)</f>
        <v>2.375</v>
      </c>
      <c r="S87" s="162"/>
      <c r="T87" s="164">
        <f>SUM(T88:T107)</f>
        <v>0</v>
      </c>
      <c r="AR87" s="157" t="s">
        <v>23</v>
      </c>
      <c r="AT87" s="165" t="s">
        <v>74</v>
      </c>
      <c r="AU87" s="165" t="s">
        <v>23</v>
      </c>
      <c r="AY87" s="157" t="s">
        <v>135</v>
      </c>
      <c r="BK87" s="166">
        <f>SUM(BK88:BK107)</f>
        <v>0</v>
      </c>
    </row>
    <row r="88" spans="2:65" s="1" customFormat="1" ht="28.5" customHeight="1">
      <c r="B88" s="170"/>
      <c r="C88" s="171" t="s">
        <v>23</v>
      </c>
      <c r="D88" s="171" t="s">
        <v>137</v>
      </c>
      <c r="E88" s="172" t="s">
        <v>325</v>
      </c>
      <c r="F88" s="173" t="s">
        <v>326</v>
      </c>
      <c r="G88" s="174" t="s">
        <v>140</v>
      </c>
      <c r="H88" s="175">
        <v>24480</v>
      </c>
      <c r="I88" s="176"/>
      <c r="J88" s="177">
        <f>ROUND(I88*H88,2)</f>
        <v>0</v>
      </c>
      <c r="K88" s="173" t="s">
        <v>141</v>
      </c>
      <c r="L88" s="33"/>
      <c r="M88" s="178" t="s">
        <v>22</v>
      </c>
      <c r="N88" s="179" t="s">
        <v>46</v>
      </c>
      <c r="O88" s="34"/>
      <c r="P88" s="180">
        <f>O88*H88</f>
        <v>0</v>
      </c>
      <c r="Q88" s="180">
        <v>0</v>
      </c>
      <c r="R88" s="180">
        <f>Q88*H88</f>
        <v>0</v>
      </c>
      <c r="S88" s="180">
        <v>0</v>
      </c>
      <c r="T88" s="181">
        <f>S88*H88</f>
        <v>0</v>
      </c>
      <c r="AR88" s="16" t="s">
        <v>142</v>
      </c>
      <c r="AT88" s="16" t="s">
        <v>137</v>
      </c>
      <c r="AU88" s="16" t="s">
        <v>83</v>
      </c>
      <c r="AY88" s="16" t="s">
        <v>135</v>
      </c>
      <c r="BE88" s="182">
        <f>IF(N88="základní",J88,0)</f>
        <v>0</v>
      </c>
      <c r="BF88" s="182">
        <f>IF(N88="snížená",J88,0)</f>
        <v>0</v>
      </c>
      <c r="BG88" s="182">
        <f>IF(N88="zákl. přenesená",J88,0)</f>
        <v>0</v>
      </c>
      <c r="BH88" s="182">
        <f>IF(N88="sníž. přenesená",J88,0)</f>
        <v>0</v>
      </c>
      <c r="BI88" s="182">
        <f>IF(N88="nulová",J88,0)</f>
        <v>0</v>
      </c>
      <c r="BJ88" s="16" t="s">
        <v>23</v>
      </c>
      <c r="BK88" s="182">
        <f>ROUND(I88*H88,2)</f>
        <v>0</v>
      </c>
      <c r="BL88" s="16" t="s">
        <v>142</v>
      </c>
      <c r="BM88" s="16" t="s">
        <v>327</v>
      </c>
    </row>
    <row r="89" spans="2:51" s="12" customFormat="1" ht="20.25" customHeight="1">
      <c r="B89" s="183"/>
      <c r="D89" s="184" t="s">
        <v>144</v>
      </c>
      <c r="E89" s="185" t="s">
        <v>22</v>
      </c>
      <c r="F89" s="186" t="s">
        <v>328</v>
      </c>
      <c r="H89" s="187">
        <v>24480</v>
      </c>
      <c r="I89" s="188"/>
      <c r="L89" s="183"/>
      <c r="M89" s="189"/>
      <c r="N89" s="190"/>
      <c r="O89" s="190"/>
      <c r="P89" s="190"/>
      <c r="Q89" s="190"/>
      <c r="R89" s="190"/>
      <c r="S89" s="190"/>
      <c r="T89" s="191"/>
      <c r="AT89" s="192" t="s">
        <v>144</v>
      </c>
      <c r="AU89" s="192" t="s">
        <v>83</v>
      </c>
      <c r="AV89" s="12" t="s">
        <v>83</v>
      </c>
      <c r="AW89" s="12" t="s">
        <v>38</v>
      </c>
      <c r="AX89" s="12" t="s">
        <v>23</v>
      </c>
      <c r="AY89" s="192" t="s">
        <v>135</v>
      </c>
    </row>
    <row r="90" spans="2:65" s="1" customFormat="1" ht="20.25" customHeight="1">
      <c r="B90" s="170"/>
      <c r="C90" s="171" t="s">
        <v>83</v>
      </c>
      <c r="D90" s="171" t="s">
        <v>137</v>
      </c>
      <c r="E90" s="172" t="s">
        <v>329</v>
      </c>
      <c r="F90" s="173" t="s">
        <v>330</v>
      </c>
      <c r="G90" s="174" t="s">
        <v>156</v>
      </c>
      <c r="H90" s="175">
        <v>550</v>
      </c>
      <c r="I90" s="176"/>
      <c r="J90" s="177">
        <f>ROUND(I90*H90,2)</f>
        <v>0</v>
      </c>
      <c r="K90" s="173" t="s">
        <v>141</v>
      </c>
      <c r="L90" s="33"/>
      <c r="M90" s="178" t="s">
        <v>22</v>
      </c>
      <c r="N90" s="179" t="s">
        <v>46</v>
      </c>
      <c r="O90" s="34"/>
      <c r="P90" s="180">
        <f>O90*H90</f>
        <v>0</v>
      </c>
      <c r="Q90" s="180">
        <v>0</v>
      </c>
      <c r="R90" s="180">
        <f>Q90*H90</f>
        <v>0</v>
      </c>
      <c r="S90" s="180">
        <v>0</v>
      </c>
      <c r="T90" s="181">
        <f>S90*H90</f>
        <v>0</v>
      </c>
      <c r="AR90" s="16" t="s">
        <v>142</v>
      </c>
      <c r="AT90" s="16" t="s">
        <v>137</v>
      </c>
      <c r="AU90" s="16" t="s">
        <v>83</v>
      </c>
      <c r="AY90" s="16" t="s">
        <v>135</v>
      </c>
      <c r="BE90" s="182">
        <f>IF(N90="základní",J90,0)</f>
        <v>0</v>
      </c>
      <c r="BF90" s="182">
        <f>IF(N90="snížená",J90,0)</f>
        <v>0</v>
      </c>
      <c r="BG90" s="182">
        <f>IF(N90="zákl. přenesená",J90,0)</f>
        <v>0</v>
      </c>
      <c r="BH90" s="182">
        <f>IF(N90="sníž. přenesená",J90,0)</f>
        <v>0</v>
      </c>
      <c r="BI90" s="182">
        <f>IF(N90="nulová",J90,0)</f>
        <v>0</v>
      </c>
      <c r="BJ90" s="16" t="s">
        <v>23</v>
      </c>
      <c r="BK90" s="182">
        <f>ROUND(I90*H90,2)</f>
        <v>0</v>
      </c>
      <c r="BL90" s="16" t="s">
        <v>142</v>
      </c>
      <c r="BM90" s="16" t="s">
        <v>331</v>
      </c>
    </row>
    <row r="91" spans="2:51" s="12" customFormat="1" ht="20.25" customHeight="1">
      <c r="B91" s="183"/>
      <c r="D91" s="184" t="s">
        <v>144</v>
      </c>
      <c r="E91" s="185" t="s">
        <v>22</v>
      </c>
      <c r="F91" s="186" t="s">
        <v>332</v>
      </c>
      <c r="H91" s="187">
        <v>550</v>
      </c>
      <c r="I91" s="188"/>
      <c r="L91" s="183"/>
      <c r="M91" s="189"/>
      <c r="N91" s="190"/>
      <c r="O91" s="190"/>
      <c r="P91" s="190"/>
      <c r="Q91" s="190"/>
      <c r="R91" s="190"/>
      <c r="S91" s="190"/>
      <c r="T91" s="191"/>
      <c r="AT91" s="192" t="s">
        <v>144</v>
      </c>
      <c r="AU91" s="192" t="s">
        <v>83</v>
      </c>
      <c r="AV91" s="12" t="s">
        <v>83</v>
      </c>
      <c r="AW91" s="12" t="s">
        <v>38</v>
      </c>
      <c r="AX91" s="12" t="s">
        <v>23</v>
      </c>
      <c r="AY91" s="192" t="s">
        <v>135</v>
      </c>
    </row>
    <row r="92" spans="2:65" s="1" customFormat="1" ht="28.5" customHeight="1">
      <c r="B92" s="170"/>
      <c r="C92" s="171" t="s">
        <v>153</v>
      </c>
      <c r="D92" s="171" t="s">
        <v>137</v>
      </c>
      <c r="E92" s="172" t="s">
        <v>333</v>
      </c>
      <c r="F92" s="173" t="s">
        <v>334</v>
      </c>
      <c r="G92" s="174" t="s">
        <v>335</v>
      </c>
      <c r="H92" s="175">
        <v>145.35</v>
      </c>
      <c r="I92" s="176"/>
      <c r="J92" s="177">
        <f>ROUND(I92*H92,2)</f>
        <v>0</v>
      </c>
      <c r="K92" s="173" t="s">
        <v>141</v>
      </c>
      <c r="L92" s="33"/>
      <c r="M92" s="178" t="s">
        <v>22</v>
      </c>
      <c r="N92" s="179" t="s">
        <v>46</v>
      </c>
      <c r="O92" s="34"/>
      <c r="P92" s="180">
        <f>O92*H92</f>
        <v>0</v>
      </c>
      <c r="Q92" s="180">
        <v>0</v>
      </c>
      <c r="R92" s="180">
        <f>Q92*H92</f>
        <v>0</v>
      </c>
      <c r="S92" s="180">
        <v>0</v>
      </c>
      <c r="T92" s="181">
        <f>S92*H92</f>
        <v>0</v>
      </c>
      <c r="AR92" s="16" t="s">
        <v>142</v>
      </c>
      <c r="AT92" s="16" t="s">
        <v>137</v>
      </c>
      <c r="AU92" s="16" t="s">
        <v>83</v>
      </c>
      <c r="AY92" s="16" t="s">
        <v>135</v>
      </c>
      <c r="BE92" s="182">
        <f>IF(N92="základní",J92,0)</f>
        <v>0</v>
      </c>
      <c r="BF92" s="182">
        <f>IF(N92="snížená",J92,0)</f>
        <v>0</v>
      </c>
      <c r="BG92" s="182">
        <f>IF(N92="zákl. přenesená",J92,0)</f>
        <v>0</v>
      </c>
      <c r="BH92" s="182">
        <f>IF(N92="sníž. přenesená",J92,0)</f>
        <v>0</v>
      </c>
      <c r="BI92" s="182">
        <f>IF(N92="nulová",J92,0)</f>
        <v>0</v>
      </c>
      <c r="BJ92" s="16" t="s">
        <v>23</v>
      </c>
      <c r="BK92" s="182">
        <f>ROUND(I92*H92,2)</f>
        <v>0</v>
      </c>
      <c r="BL92" s="16" t="s">
        <v>142</v>
      </c>
      <c r="BM92" s="16" t="s">
        <v>336</v>
      </c>
    </row>
    <row r="93" spans="2:51" s="12" customFormat="1" ht="20.25" customHeight="1">
      <c r="B93" s="183"/>
      <c r="D93" s="184" t="s">
        <v>144</v>
      </c>
      <c r="E93" s="185" t="s">
        <v>22</v>
      </c>
      <c r="F93" s="186" t="s">
        <v>337</v>
      </c>
      <c r="H93" s="187">
        <v>145.35</v>
      </c>
      <c r="I93" s="188"/>
      <c r="L93" s="183"/>
      <c r="M93" s="189"/>
      <c r="N93" s="190"/>
      <c r="O93" s="190"/>
      <c r="P93" s="190"/>
      <c r="Q93" s="190"/>
      <c r="R93" s="190"/>
      <c r="S93" s="190"/>
      <c r="T93" s="191"/>
      <c r="AT93" s="192" t="s">
        <v>144</v>
      </c>
      <c r="AU93" s="192" t="s">
        <v>83</v>
      </c>
      <c r="AV93" s="12" t="s">
        <v>83</v>
      </c>
      <c r="AW93" s="12" t="s">
        <v>38</v>
      </c>
      <c r="AX93" s="12" t="s">
        <v>23</v>
      </c>
      <c r="AY93" s="192" t="s">
        <v>135</v>
      </c>
    </row>
    <row r="94" spans="2:65" s="1" customFormat="1" ht="28.5" customHeight="1">
      <c r="B94" s="170"/>
      <c r="C94" s="171" t="s">
        <v>142</v>
      </c>
      <c r="D94" s="171" t="s">
        <v>137</v>
      </c>
      <c r="E94" s="172" t="s">
        <v>338</v>
      </c>
      <c r="F94" s="173" t="s">
        <v>339</v>
      </c>
      <c r="G94" s="174" t="s">
        <v>335</v>
      </c>
      <c r="H94" s="175">
        <v>27.51</v>
      </c>
      <c r="I94" s="176"/>
      <c r="J94" s="177">
        <f>ROUND(I94*H94,2)</f>
        <v>0</v>
      </c>
      <c r="K94" s="173" t="s">
        <v>141</v>
      </c>
      <c r="L94" s="33"/>
      <c r="M94" s="178" t="s">
        <v>22</v>
      </c>
      <c r="N94" s="179" t="s">
        <v>46</v>
      </c>
      <c r="O94" s="34"/>
      <c r="P94" s="180">
        <f>O94*H94</f>
        <v>0</v>
      </c>
      <c r="Q94" s="180">
        <v>0</v>
      </c>
      <c r="R94" s="180">
        <f>Q94*H94</f>
        <v>0</v>
      </c>
      <c r="S94" s="180">
        <v>0</v>
      </c>
      <c r="T94" s="181">
        <f>S94*H94</f>
        <v>0</v>
      </c>
      <c r="AR94" s="16" t="s">
        <v>142</v>
      </c>
      <c r="AT94" s="16" t="s">
        <v>137</v>
      </c>
      <c r="AU94" s="16" t="s">
        <v>83</v>
      </c>
      <c r="AY94" s="16" t="s">
        <v>135</v>
      </c>
      <c r="BE94" s="182">
        <f>IF(N94="základní",J94,0)</f>
        <v>0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16" t="s">
        <v>23</v>
      </c>
      <c r="BK94" s="182">
        <f>ROUND(I94*H94,2)</f>
        <v>0</v>
      </c>
      <c r="BL94" s="16" t="s">
        <v>142</v>
      </c>
      <c r="BM94" s="16" t="s">
        <v>340</v>
      </c>
    </row>
    <row r="95" spans="2:51" s="12" customFormat="1" ht="20.25" customHeight="1">
      <c r="B95" s="183"/>
      <c r="D95" s="184" t="s">
        <v>144</v>
      </c>
      <c r="E95" s="185" t="s">
        <v>22</v>
      </c>
      <c r="F95" s="186" t="s">
        <v>341</v>
      </c>
      <c r="H95" s="187">
        <v>27.51</v>
      </c>
      <c r="I95" s="188"/>
      <c r="L95" s="183"/>
      <c r="M95" s="189"/>
      <c r="N95" s="190"/>
      <c r="O95" s="190"/>
      <c r="P95" s="190"/>
      <c r="Q95" s="190"/>
      <c r="R95" s="190"/>
      <c r="S95" s="190"/>
      <c r="T95" s="191"/>
      <c r="AT95" s="192" t="s">
        <v>144</v>
      </c>
      <c r="AU95" s="192" t="s">
        <v>83</v>
      </c>
      <c r="AV95" s="12" t="s">
        <v>83</v>
      </c>
      <c r="AW95" s="12" t="s">
        <v>38</v>
      </c>
      <c r="AX95" s="12" t="s">
        <v>23</v>
      </c>
      <c r="AY95" s="192" t="s">
        <v>135</v>
      </c>
    </row>
    <row r="96" spans="2:65" s="1" customFormat="1" ht="20.25" customHeight="1">
      <c r="B96" s="170"/>
      <c r="C96" s="171" t="s">
        <v>163</v>
      </c>
      <c r="D96" s="171" t="s">
        <v>137</v>
      </c>
      <c r="E96" s="172" t="s">
        <v>342</v>
      </c>
      <c r="F96" s="173" t="s">
        <v>343</v>
      </c>
      <c r="G96" s="174" t="s">
        <v>344</v>
      </c>
      <c r="H96" s="175">
        <v>1</v>
      </c>
      <c r="I96" s="176"/>
      <c r="J96" s="177">
        <f>ROUND(I96*H96,2)</f>
        <v>0</v>
      </c>
      <c r="K96" s="173" t="s">
        <v>22</v>
      </c>
      <c r="L96" s="33"/>
      <c r="M96" s="178" t="s">
        <v>22</v>
      </c>
      <c r="N96" s="179" t="s">
        <v>46</v>
      </c>
      <c r="O96" s="34"/>
      <c r="P96" s="180">
        <f>O96*H96</f>
        <v>0</v>
      </c>
      <c r="Q96" s="180">
        <v>0</v>
      </c>
      <c r="R96" s="180">
        <f>Q96*H96</f>
        <v>0</v>
      </c>
      <c r="S96" s="180">
        <v>0</v>
      </c>
      <c r="T96" s="181">
        <f>S96*H96</f>
        <v>0</v>
      </c>
      <c r="AR96" s="16" t="s">
        <v>142</v>
      </c>
      <c r="AT96" s="16" t="s">
        <v>137</v>
      </c>
      <c r="AU96" s="16" t="s">
        <v>83</v>
      </c>
      <c r="AY96" s="16" t="s">
        <v>135</v>
      </c>
      <c r="BE96" s="182">
        <f>IF(N96="základní",J96,0)</f>
        <v>0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16" t="s">
        <v>23</v>
      </c>
      <c r="BK96" s="182">
        <f>ROUND(I96*H96,2)</f>
        <v>0</v>
      </c>
      <c r="BL96" s="16" t="s">
        <v>142</v>
      </c>
      <c r="BM96" s="16" t="s">
        <v>345</v>
      </c>
    </row>
    <row r="97" spans="2:65" s="1" customFormat="1" ht="20.25" customHeight="1">
      <c r="B97" s="170"/>
      <c r="C97" s="171" t="s">
        <v>167</v>
      </c>
      <c r="D97" s="171" t="s">
        <v>137</v>
      </c>
      <c r="E97" s="172" t="s">
        <v>346</v>
      </c>
      <c r="F97" s="173" t="s">
        <v>347</v>
      </c>
      <c r="G97" s="174" t="s">
        <v>186</v>
      </c>
      <c r="H97" s="175">
        <v>485</v>
      </c>
      <c r="I97" s="176"/>
      <c r="J97" s="177">
        <f>ROUND(I97*H97,2)</f>
        <v>0</v>
      </c>
      <c r="K97" s="173" t="s">
        <v>22</v>
      </c>
      <c r="L97" s="33"/>
      <c r="M97" s="178" t="s">
        <v>22</v>
      </c>
      <c r="N97" s="179" t="s">
        <v>46</v>
      </c>
      <c r="O97" s="34"/>
      <c r="P97" s="180">
        <f>O97*H97</f>
        <v>0</v>
      </c>
      <c r="Q97" s="180">
        <v>0.003</v>
      </c>
      <c r="R97" s="180">
        <f>Q97*H97</f>
        <v>1.455</v>
      </c>
      <c r="S97" s="180">
        <v>0</v>
      </c>
      <c r="T97" s="181">
        <f>S97*H97</f>
        <v>0</v>
      </c>
      <c r="AR97" s="16" t="s">
        <v>142</v>
      </c>
      <c r="AT97" s="16" t="s">
        <v>137</v>
      </c>
      <c r="AU97" s="16" t="s">
        <v>83</v>
      </c>
      <c r="AY97" s="16" t="s">
        <v>135</v>
      </c>
      <c r="BE97" s="182">
        <f>IF(N97="základní",J97,0)</f>
        <v>0</v>
      </c>
      <c r="BF97" s="182">
        <f>IF(N97="snížená",J97,0)</f>
        <v>0</v>
      </c>
      <c r="BG97" s="182">
        <f>IF(N97="zákl. přenesená",J97,0)</f>
        <v>0</v>
      </c>
      <c r="BH97" s="182">
        <f>IF(N97="sníž. přenesená",J97,0)</f>
        <v>0</v>
      </c>
      <c r="BI97" s="182">
        <f>IF(N97="nulová",J97,0)</f>
        <v>0</v>
      </c>
      <c r="BJ97" s="16" t="s">
        <v>23</v>
      </c>
      <c r="BK97" s="182">
        <f>ROUND(I97*H97,2)</f>
        <v>0</v>
      </c>
      <c r="BL97" s="16" t="s">
        <v>142</v>
      </c>
      <c r="BM97" s="16" t="s">
        <v>348</v>
      </c>
    </row>
    <row r="98" spans="2:51" s="12" customFormat="1" ht="20.25" customHeight="1">
      <c r="B98" s="183"/>
      <c r="D98" s="184" t="s">
        <v>144</v>
      </c>
      <c r="E98" s="185" t="s">
        <v>22</v>
      </c>
      <c r="F98" s="186" t="s">
        <v>349</v>
      </c>
      <c r="H98" s="187">
        <v>485</v>
      </c>
      <c r="I98" s="188"/>
      <c r="L98" s="183"/>
      <c r="M98" s="189"/>
      <c r="N98" s="190"/>
      <c r="O98" s="190"/>
      <c r="P98" s="190"/>
      <c r="Q98" s="190"/>
      <c r="R98" s="190"/>
      <c r="S98" s="190"/>
      <c r="T98" s="191"/>
      <c r="AT98" s="192" t="s">
        <v>144</v>
      </c>
      <c r="AU98" s="192" t="s">
        <v>83</v>
      </c>
      <c r="AV98" s="12" t="s">
        <v>83</v>
      </c>
      <c r="AW98" s="12" t="s">
        <v>38</v>
      </c>
      <c r="AX98" s="12" t="s">
        <v>23</v>
      </c>
      <c r="AY98" s="192" t="s">
        <v>135</v>
      </c>
    </row>
    <row r="99" spans="2:65" s="1" customFormat="1" ht="20.25" customHeight="1">
      <c r="B99" s="170"/>
      <c r="C99" s="171" t="s">
        <v>171</v>
      </c>
      <c r="D99" s="171" t="s">
        <v>137</v>
      </c>
      <c r="E99" s="172" t="s">
        <v>350</v>
      </c>
      <c r="F99" s="173" t="s">
        <v>351</v>
      </c>
      <c r="G99" s="174" t="s">
        <v>186</v>
      </c>
      <c r="H99" s="175">
        <v>92</v>
      </c>
      <c r="I99" s="176"/>
      <c r="J99" s="177">
        <f>ROUND(I99*H99,2)</f>
        <v>0</v>
      </c>
      <c r="K99" s="173" t="s">
        <v>22</v>
      </c>
      <c r="L99" s="33"/>
      <c r="M99" s="178" t="s">
        <v>22</v>
      </c>
      <c r="N99" s="179" t="s">
        <v>46</v>
      </c>
      <c r="O99" s="34"/>
      <c r="P99" s="180">
        <f>O99*H99</f>
        <v>0</v>
      </c>
      <c r="Q99" s="180">
        <v>0.01</v>
      </c>
      <c r="R99" s="180">
        <f>Q99*H99</f>
        <v>0.92</v>
      </c>
      <c r="S99" s="180">
        <v>0</v>
      </c>
      <c r="T99" s="181">
        <f>S99*H99</f>
        <v>0</v>
      </c>
      <c r="AR99" s="16" t="s">
        <v>142</v>
      </c>
      <c r="AT99" s="16" t="s">
        <v>137</v>
      </c>
      <c r="AU99" s="16" t="s">
        <v>83</v>
      </c>
      <c r="AY99" s="16" t="s">
        <v>135</v>
      </c>
      <c r="BE99" s="182">
        <f>IF(N99="základní",J99,0)</f>
        <v>0</v>
      </c>
      <c r="BF99" s="182">
        <f>IF(N99="snížená",J99,0)</f>
        <v>0</v>
      </c>
      <c r="BG99" s="182">
        <f>IF(N99="zákl. přenesená",J99,0)</f>
        <v>0</v>
      </c>
      <c r="BH99" s="182">
        <f>IF(N99="sníž. přenesená",J99,0)</f>
        <v>0</v>
      </c>
      <c r="BI99" s="182">
        <f>IF(N99="nulová",J99,0)</f>
        <v>0</v>
      </c>
      <c r="BJ99" s="16" t="s">
        <v>23</v>
      </c>
      <c r="BK99" s="182">
        <f>ROUND(I99*H99,2)</f>
        <v>0</v>
      </c>
      <c r="BL99" s="16" t="s">
        <v>142</v>
      </c>
      <c r="BM99" s="16" t="s">
        <v>352</v>
      </c>
    </row>
    <row r="100" spans="2:51" s="12" customFormat="1" ht="20.25" customHeight="1">
      <c r="B100" s="183"/>
      <c r="D100" s="184" t="s">
        <v>144</v>
      </c>
      <c r="E100" s="185" t="s">
        <v>22</v>
      </c>
      <c r="F100" s="186" t="s">
        <v>353</v>
      </c>
      <c r="H100" s="187">
        <v>92</v>
      </c>
      <c r="I100" s="188"/>
      <c r="L100" s="183"/>
      <c r="M100" s="189"/>
      <c r="N100" s="190"/>
      <c r="O100" s="190"/>
      <c r="P100" s="190"/>
      <c r="Q100" s="190"/>
      <c r="R100" s="190"/>
      <c r="S100" s="190"/>
      <c r="T100" s="191"/>
      <c r="AT100" s="192" t="s">
        <v>144</v>
      </c>
      <c r="AU100" s="192" t="s">
        <v>83</v>
      </c>
      <c r="AV100" s="12" t="s">
        <v>83</v>
      </c>
      <c r="AW100" s="12" t="s">
        <v>38</v>
      </c>
      <c r="AX100" s="12" t="s">
        <v>23</v>
      </c>
      <c r="AY100" s="192" t="s">
        <v>135</v>
      </c>
    </row>
    <row r="101" spans="2:65" s="1" customFormat="1" ht="20.25" customHeight="1">
      <c r="B101" s="170"/>
      <c r="C101" s="171" t="s">
        <v>150</v>
      </c>
      <c r="D101" s="171" t="s">
        <v>137</v>
      </c>
      <c r="E101" s="172" t="s">
        <v>354</v>
      </c>
      <c r="F101" s="173" t="s">
        <v>355</v>
      </c>
      <c r="G101" s="174" t="s">
        <v>291</v>
      </c>
      <c r="H101" s="175">
        <v>166.975</v>
      </c>
      <c r="I101" s="176"/>
      <c r="J101" s="177">
        <f>ROUND(I101*H101,2)</f>
        <v>0</v>
      </c>
      <c r="K101" s="173" t="s">
        <v>141</v>
      </c>
      <c r="L101" s="33"/>
      <c r="M101" s="178" t="s">
        <v>22</v>
      </c>
      <c r="N101" s="179" t="s">
        <v>46</v>
      </c>
      <c r="O101" s="34"/>
      <c r="P101" s="180">
        <f>O101*H101</f>
        <v>0</v>
      </c>
      <c r="Q101" s="180">
        <v>0</v>
      </c>
      <c r="R101" s="180">
        <f>Q101*H101</f>
        <v>0</v>
      </c>
      <c r="S101" s="180">
        <v>0</v>
      </c>
      <c r="T101" s="181">
        <f>S101*H101</f>
        <v>0</v>
      </c>
      <c r="AR101" s="16" t="s">
        <v>142</v>
      </c>
      <c r="AT101" s="16" t="s">
        <v>137</v>
      </c>
      <c r="AU101" s="16" t="s">
        <v>83</v>
      </c>
      <c r="AY101" s="16" t="s">
        <v>135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16" t="s">
        <v>23</v>
      </c>
      <c r="BK101" s="182">
        <f>ROUND(I101*H101,2)</f>
        <v>0</v>
      </c>
      <c r="BL101" s="16" t="s">
        <v>142</v>
      </c>
      <c r="BM101" s="16" t="s">
        <v>356</v>
      </c>
    </row>
    <row r="102" spans="2:51" s="12" customFormat="1" ht="20.25" customHeight="1">
      <c r="B102" s="183"/>
      <c r="D102" s="203" t="s">
        <v>144</v>
      </c>
      <c r="E102" s="192" t="s">
        <v>22</v>
      </c>
      <c r="F102" s="204" t="s">
        <v>357</v>
      </c>
      <c r="H102" s="205">
        <v>121.125</v>
      </c>
      <c r="I102" s="188"/>
      <c r="L102" s="183"/>
      <c r="M102" s="189"/>
      <c r="N102" s="190"/>
      <c r="O102" s="190"/>
      <c r="P102" s="190"/>
      <c r="Q102" s="190"/>
      <c r="R102" s="190"/>
      <c r="S102" s="190"/>
      <c r="T102" s="191"/>
      <c r="AT102" s="192" t="s">
        <v>144</v>
      </c>
      <c r="AU102" s="192" t="s">
        <v>83</v>
      </c>
      <c r="AV102" s="12" t="s">
        <v>83</v>
      </c>
      <c r="AW102" s="12" t="s">
        <v>38</v>
      </c>
      <c r="AX102" s="12" t="s">
        <v>75</v>
      </c>
      <c r="AY102" s="192" t="s">
        <v>135</v>
      </c>
    </row>
    <row r="103" spans="2:51" s="12" customFormat="1" ht="20.25" customHeight="1">
      <c r="B103" s="183"/>
      <c r="D103" s="184" t="s">
        <v>144</v>
      </c>
      <c r="E103" s="185" t="s">
        <v>22</v>
      </c>
      <c r="F103" s="186" t="s">
        <v>358</v>
      </c>
      <c r="H103" s="187">
        <v>45.85</v>
      </c>
      <c r="I103" s="188"/>
      <c r="L103" s="183"/>
      <c r="M103" s="189"/>
      <c r="N103" s="190"/>
      <c r="O103" s="190"/>
      <c r="P103" s="190"/>
      <c r="Q103" s="190"/>
      <c r="R103" s="190"/>
      <c r="S103" s="190"/>
      <c r="T103" s="191"/>
      <c r="AT103" s="192" t="s">
        <v>144</v>
      </c>
      <c r="AU103" s="192" t="s">
        <v>83</v>
      </c>
      <c r="AV103" s="12" t="s">
        <v>83</v>
      </c>
      <c r="AW103" s="12" t="s">
        <v>38</v>
      </c>
      <c r="AX103" s="12" t="s">
        <v>75</v>
      </c>
      <c r="AY103" s="192" t="s">
        <v>135</v>
      </c>
    </row>
    <row r="104" spans="2:65" s="1" customFormat="1" ht="20.25" customHeight="1">
      <c r="B104" s="170"/>
      <c r="C104" s="171" t="s">
        <v>180</v>
      </c>
      <c r="D104" s="171" t="s">
        <v>137</v>
      </c>
      <c r="E104" s="172" t="s">
        <v>359</v>
      </c>
      <c r="F104" s="173" t="s">
        <v>360</v>
      </c>
      <c r="G104" s="174" t="s">
        <v>291</v>
      </c>
      <c r="H104" s="175">
        <v>167</v>
      </c>
      <c r="I104" s="176"/>
      <c r="J104" s="177">
        <f>ROUND(I104*H104,2)</f>
        <v>0</v>
      </c>
      <c r="K104" s="173" t="s">
        <v>141</v>
      </c>
      <c r="L104" s="33"/>
      <c r="M104" s="178" t="s">
        <v>22</v>
      </c>
      <c r="N104" s="179" t="s">
        <v>46</v>
      </c>
      <c r="O104" s="34"/>
      <c r="P104" s="180">
        <f>O104*H104</f>
        <v>0</v>
      </c>
      <c r="Q104" s="180">
        <v>0</v>
      </c>
      <c r="R104" s="180">
        <f>Q104*H104</f>
        <v>0</v>
      </c>
      <c r="S104" s="180">
        <v>0</v>
      </c>
      <c r="T104" s="181">
        <f>S104*H104</f>
        <v>0</v>
      </c>
      <c r="AR104" s="16" t="s">
        <v>142</v>
      </c>
      <c r="AT104" s="16" t="s">
        <v>137</v>
      </c>
      <c r="AU104" s="16" t="s">
        <v>83</v>
      </c>
      <c r="AY104" s="16" t="s">
        <v>135</v>
      </c>
      <c r="BE104" s="182">
        <f>IF(N104="základní",J104,0)</f>
        <v>0</v>
      </c>
      <c r="BF104" s="182">
        <f>IF(N104="snížená",J104,0)</f>
        <v>0</v>
      </c>
      <c r="BG104" s="182">
        <f>IF(N104="zákl. přenesená",J104,0)</f>
        <v>0</v>
      </c>
      <c r="BH104" s="182">
        <f>IF(N104="sníž. přenesená",J104,0)</f>
        <v>0</v>
      </c>
      <c r="BI104" s="182">
        <f>IF(N104="nulová",J104,0)</f>
        <v>0</v>
      </c>
      <c r="BJ104" s="16" t="s">
        <v>23</v>
      </c>
      <c r="BK104" s="182">
        <f>ROUND(I104*H104,2)</f>
        <v>0</v>
      </c>
      <c r="BL104" s="16" t="s">
        <v>142</v>
      </c>
      <c r="BM104" s="16" t="s">
        <v>361</v>
      </c>
    </row>
    <row r="105" spans="2:65" s="1" customFormat="1" ht="20.25" customHeight="1">
      <c r="B105" s="170"/>
      <c r="C105" s="171" t="s">
        <v>28</v>
      </c>
      <c r="D105" s="171" t="s">
        <v>137</v>
      </c>
      <c r="E105" s="172" t="s">
        <v>362</v>
      </c>
      <c r="F105" s="173" t="s">
        <v>363</v>
      </c>
      <c r="G105" s="174" t="s">
        <v>291</v>
      </c>
      <c r="H105" s="175">
        <v>334</v>
      </c>
      <c r="I105" s="176"/>
      <c r="J105" s="177">
        <f>ROUND(I105*H105,2)</f>
        <v>0</v>
      </c>
      <c r="K105" s="173" t="s">
        <v>141</v>
      </c>
      <c r="L105" s="33"/>
      <c r="M105" s="178" t="s">
        <v>22</v>
      </c>
      <c r="N105" s="179" t="s">
        <v>46</v>
      </c>
      <c r="O105" s="34"/>
      <c r="P105" s="180">
        <f>O105*H105</f>
        <v>0</v>
      </c>
      <c r="Q105" s="180">
        <v>0</v>
      </c>
      <c r="R105" s="180">
        <f>Q105*H105</f>
        <v>0</v>
      </c>
      <c r="S105" s="180">
        <v>0</v>
      </c>
      <c r="T105" s="181">
        <f>S105*H105</f>
        <v>0</v>
      </c>
      <c r="AR105" s="16" t="s">
        <v>142</v>
      </c>
      <c r="AT105" s="16" t="s">
        <v>137</v>
      </c>
      <c r="AU105" s="16" t="s">
        <v>83</v>
      </c>
      <c r="AY105" s="16" t="s">
        <v>135</v>
      </c>
      <c r="BE105" s="182">
        <f>IF(N105="základní",J105,0)</f>
        <v>0</v>
      </c>
      <c r="BF105" s="182">
        <f>IF(N105="snížená",J105,0)</f>
        <v>0</v>
      </c>
      <c r="BG105" s="182">
        <f>IF(N105="zákl. přenesená",J105,0)</f>
        <v>0</v>
      </c>
      <c r="BH105" s="182">
        <f>IF(N105="sníž. přenesená",J105,0)</f>
        <v>0</v>
      </c>
      <c r="BI105" s="182">
        <f>IF(N105="nulová",J105,0)</f>
        <v>0</v>
      </c>
      <c r="BJ105" s="16" t="s">
        <v>23</v>
      </c>
      <c r="BK105" s="182">
        <f>ROUND(I105*H105,2)</f>
        <v>0</v>
      </c>
      <c r="BL105" s="16" t="s">
        <v>142</v>
      </c>
      <c r="BM105" s="16" t="s">
        <v>364</v>
      </c>
    </row>
    <row r="106" spans="2:51" s="12" customFormat="1" ht="20.25" customHeight="1">
      <c r="B106" s="183"/>
      <c r="D106" s="184" t="s">
        <v>144</v>
      </c>
      <c r="E106" s="185" t="s">
        <v>22</v>
      </c>
      <c r="F106" s="186" t="s">
        <v>365</v>
      </c>
      <c r="H106" s="187">
        <v>334</v>
      </c>
      <c r="I106" s="188"/>
      <c r="L106" s="183"/>
      <c r="M106" s="189"/>
      <c r="N106" s="190"/>
      <c r="O106" s="190"/>
      <c r="P106" s="190"/>
      <c r="Q106" s="190"/>
      <c r="R106" s="190"/>
      <c r="S106" s="190"/>
      <c r="T106" s="191"/>
      <c r="AT106" s="192" t="s">
        <v>144</v>
      </c>
      <c r="AU106" s="192" t="s">
        <v>83</v>
      </c>
      <c r="AV106" s="12" t="s">
        <v>83</v>
      </c>
      <c r="AW106" s="12" t="s">
        <v>38</v>
      </c>
      <c r="AX106" s="12" t="s">
        <v>23</v>
      </c>
      <c r="AY106" s="192" t="s">
        <v>135</v>
      </c>
    </row>
    <row r="107" spans="2:65" s="1" customFormat="1" ht="20.25" customHeight="1">
      <c r="B107" s="170"/>
      <c r="C107" s="193" t="s">
        <v>188</v>
      </c>
      <c r="D107" s="193" t="s">
        <v>146</v>
      </c>
      <c r="E107" s="194" t="s">
        <v>366</v>
      </c>
      <c r="F107" s="195" t="s">
        <v>367</v>
      </c>
      <c r="G107" s="196" t="s">
        <v>291</v>
      </c>
      <c r="H107" s="197">
        <v>167</v>
      </c>
      <c r="I107" s="198"/>
      <c r="J107" s="199">
        <f>ROUND(I107*H107,2)</f>
        <v>0</v>
      </c>
      <c r="K107" s="195" t="s">
        <v>141</v>
      </c>
      <c r="L107" s="200"/>
      <c r="M107" s="201" t="s">
        <v>22</v>
      </c>
      <c r="N107" s="202" t="s">
        <v>46</v>
      </c>
      <c r="O107" s="34"/>
      <c r="P107" s="180">
        <f>O107*H107</f>
        <v>0</v>
      </c>
      <c r="Q107" s="180">
        <v>0</v>
      </c>
      <c r="R107" s="180">
        <f>Q107*H107</f>
        <v>0</v>
      </c>
      <c r="S107" s="180">
        <v>0</v>
      </c>
      <c r="T107" s="181">
        <f>S107*H107</f>
        <v>0</v>
      </c>
      <c r="AR107" s="16" t="s">
        <v>150</v>
      </c>
      <c r="AT107" s="16" t="s">
        <v>146</v>
      </c>
      <c r="AU107" s="16" t="s">
        <v>83</v>
      </c>
      <c r="AY107" s="16" t="s">
        <v>135</v>
      </c>
      <c r="BE107" s="182">
        <f>IF(N107="základní",J107,0)</f>
        <v>0</v>
      </c>
      <c r="BF107" s="182">
        <f>IF(N107="snížená",J107,0)</f>
        <v>0</v>
      </c>
      <c r="BG107" s="182">
        <f>IF(N107="zákl. přenesená",J107,0)</f>
        <v>0</v>
      </c>
      <c r="BH107" s="182">
        <f>IF(N107="sníž. přenesená",J107,0)</f>
        <v>0</v>
      </c>
      <c r="BI107" s="182">
        <f>IF(N107="nulová",J107,0)</f>
        <v>0</v>
      </c>
      <c r="BJ107" s="16" t="s">
        <v>23</v>
      </c>
      <c r="BK107" s="182">
        <f>ROUND(I107*H107,2)</f>
        <v>0</v>
      </c>
      <c r="BL107" s="16" t="s">
        <v>142</v>
      </c>
      <c r="BM107" s="16" t="s">
        <v>368</v>
      </c>
    </row>
    <row r="108" spans="2:63" s="11" customFormat="1" ht="29.25" customHeight="1">
      <c r="B108" s="156"/>
      <c r="D108" s="167" t="s">
        <v>74</v>
      </c>
      <c r="E108" s="168" t="s">
        <v>262</v>
      </c>
      <c r="F108" s="168" t="s">
        <v>263</v>
      </c>
      <c r="I108" s="159"/>
      <c r="J108" s="169">
        <f>BK108</f>
        <v>0</v>
      </c>
      <c r="L108" s="156"/>
      <c r="M108" s="161"/>
      <c r="N108" s="162"/>
      <c r="O108" s="162"/>
      <c r="P108" s="163">
        <f>P109</f>
        <v>0</v>
      </c>
      <c r="Q108" s="162"/>
      <c r="R108" s="163">
        <f>R109</f>
        <v>0</v>
      </c>
      <c r="S108" s="162"/>
      <c r="T108" s="164">
        <f>T109</f>
        <v>0</v>
      </c>
      <c r="AR108" s="157" t="s">
        <v>23</v>
      </c>
      <c r="AT108" s="165" t="s">
        <v>74</v>
      </c>
      <c r="AU108" s="165" t="s">
        <v>23</v>
      </c>
      <c r="AY108" s="157" t="s">
        <v>135</v>
      </c>
      <c r="BK108" s="166">
        <f>BK109</f>
        <v>0</v>
      </c>
    </row>
    <row r="109" spans="2:65" s="1" customFormat="1" ht="20.25" customHeight="1">
      <c r="B109" s="170"/>
      <c r="C109" s="171" t="s">
        <v>192</v>
      </c>
      <c r="D109" s="171" t="s">
        <v>137</v>
      </c>
      <c r="E109" s="172" t="s">
        <v>265</v>
      </c>
      <c r="F109" s="173" t="s">
        <v>266</v>
      </c>
      <c r="G109" s="174" t="s">
        <v>267</v>
      </c>
      <c r="H109" s="175">
        <v>2.375</v>
      </c>
      <c r="I109" s="176"/>
      <c r="J109" s="177">
        <f>ROUND(I109*H109,2)</f>
        <v>0</v>
      </c>
      <c r="K109" s="173" t="s">
        <v>141</v>
      </c>
      <c r="L109" s="33"/>
      <c r="M109" s="178" t="s">
        <v>22</v>
      </c>
      <c r="N109" s="207" t="s">
        <v>46</v>
      </c>
      <c r="O109" s="208"/>
      <c r="P109" s="209">
        <f>O109*H109</f>
        <v>0</v>
      </c>
      <c r="Q109" s="209">
        <v>0</v>
      </c>
      <c r="R109" s="209">
        <f>Q109*H109</f>
        <v>0</v>
      </c>
      <c r="S109" s="209">
        <v>0</v>
      </c>
      <c r="T109" s="210">
        <f>S109*H109</f>
        <v>0</v>
      </c>
      <c r="AR109" s="16" t="s">
        <v>142</v>
      </c>
      <c r="AT109" s="16" t="s">
        <v>137</v>
      </c>
      <c r="AU109" s="16" t="s">
        <v>83</v>
      </c>
      <c r="AY109" s="16" t="s">
        <v>135</v>
      </c>
      <c r="BE109" s="182">
        <f>IF(N109="základní",J109,0)</f>
        <v>0</v>
      </c>
      <c r="BF109" s="182">
        <f>IF(N109="snížená",J109,0)</f>
        <v>0</v>
      </c>
      <c r="BG109" s="182">
        <f>IF(N109="zákl. přenesená",J109,0)</f>
        <v>0</v>
      </c>
      <c r="BH109" s="182">
        <f>IF(N109="sníž. přenesená",J109,0)</f>
        <v>0</v>
      </c>
      <c r="BI109" s="182">
        <f>IF(N109="nulová",J109,0)</f>
        <v>0</v>
      </c>
      <c r="BJ109" s="16" t="s">
        <v>23</v>
      </c>
      <c r="BK109" s="182">
        <f>ROUND(I109*H109,2)</f>
        <v>0</v>
      </c>
      <c r="BL109" s="16" t="s">
        <v>142</v>
      </c>
      <c r="BM109" s="16" t="s">
        <v>369</v>
      </c>
    </row>
    <row r="110" spans="2:12" s="1" customFormat="1" ht="6.75" customHeight="1">
      <c r="B110" s="48"/>
      <c r="C110" s="49"/>
      <c r="D110" s="49"/>
      <c r="E110" s="49"/>
      <c r="F110" s="49"/>
      <c r="G110" s="49"/>
      <c r="H110" s="49"/>
      <c r="I110" s="122"/>
      <c r="J110" s="49"/>
      <c r="K110" s="49"/>
      <c r="L110" s="33"/>
    </row>
    <row r="139" ht="12">
      <c r="AT139" s="211"/>
    </row>
  </sheetData>
  <sheetProtection password="CC35" sheet="1" objects="1" scenarios="1" formatColumns="0" formatRows="0" sort="0" autoFilter="0"/>
  <autoFilter ref="C84:K84"/>
  <mergeCells count="12"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8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409</v>
      </c>
      <c r="G1" s="268" t="s">
        <v>410</v>
      </c>
      <c r="H1" s="268"/>
      <c r="I1" s="269"/>
      <c r="J1" s="263" t="s">
        <v>411</v>
      </c>
      <c r="K1" s="261" t="s">
        <v>106</v>
      </c>
      <c r="L1" s="263" t="s">
        <v>412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99</v>
      </c>
    </row>
    <row r="3" spans="2:46" ht="6.75" customHeight="1">
      <c r="B3" s="17"/>
      <c r="C3" s="18"/>
      <c r="D3" s="18"/>
      <c r="E3" s="18"/>
      <c r="F3" s="18"/>
      <c r="G3" s="18"/>
      <c r="H3" s="18"/>
      <c r="I3" s="99"/>
      <c r="J3" s="18"/>
      <c r="K3" s="19"/>
      <c r="AT3" s="16" t="s">
        <v>83</v>
      </c>
    </row>
    <row r="4" spans="2:46" ht="36.75" customHeight="1">
      <c r="B4" s="20"/>
      <c r="C4" s="21"/>
      <c r="D4" s="22" t="s">
        <v>107</v>
      </c>
      <c r="E4" s="21"/>
      <c r="F4" s="21"/>
      <c r="G4" s="21"/>
      <c r="H4" s="21"/>
      <c r="I4" s="100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100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100"/>
      <c r="J6" s="21"/>
      <c r="K6" s="23"/>
    </row>
    <row r="7" spans="2:11" ht="20.25" customHeight="1">
      <c r="B7" s="20"/>
      <c r="C7" s="21"/>
      <c r="D7" s="21"/>
      <c r="E7" s="255" t="str">
        <f>'Rekapitulace stavby'!K6</f>
        <v>Aktualizace PD pro realizaci LBK 9-0 a LBK 5-9 v k.ú. Běchary</v>
      </c>
      <c r="F7" s="220"/>
      <c r="G7" s="220"/>
      <c r="H7" s="220"/>
      <c r="I7" s="100"/>
      <c r="J7" s="21"/>
      <c r="K7" s="23"/>
    </row>
    <row r="8" spans="2:11" ht="12.75">
      <c r="B8" s="20"/>
      <c r="C8" s="21"/>
      <c r="D8" s="29" t="s">
        <v>108</v>
      </c>
      <c r="E8" s="21"/>
      <c r="F8" s="21"/>
      <c r="G8" s="21"/>
      <c r="H8" s="21"/>
      <c r="I8" s="100"/>
      <c r="J8" s="21"/>
      <c r="K8" s="23"/>
    </row>
    <row r="9" spans="2:11" s="1" customFormat="1" ht="20.25" customHeight="1">
      <c r="B9" s="33"/>
      <c r="C9" s="34"/>
      <c r="D9" s="34"/>
      <c r="E9" s="255" t="s">
        <v>322</v>
      </c>
      <c r="F9" s="227"/>
      <c r="G9" s="227"/>
      <c r="H9" s="227"/>
      <c r="I9" s="101"/>
      <c r="J9" s="34"/>
      <c r="K9" s="37"/>
    </row>
    <row r="10" spans="2:11" s="1" customFormat="1" ht="12.75">
      <c r="B10" s="33"/>
      <c r="C10" s="34"/>
      <c r="D10" s="29" t="s">
        <v>323</v>
      </c>
      <c r="E10" s="34"/>
      <c r="F10" s="34"/>
      <c r="G10" s="34"/>
      <c r="H10" s="34"/>
      <c r="I10" s="101"/>
      <c r="J10" s="34"/>
      <c r="K10" s="37"/>
    </row>
    <row r="11" spans="2:11" s="1" customFormat="1" ht="36.75" customHeight="1">
      <c r="B11" s="33"/>
      <c r="C11" s="34"/>
      <c r="D11" s="34"/>
      <c r="E11" s="256" t="s">
        <v>370</v>
      </c>
      <c r="F11" s="227"/>
      <c r="G11" s="227"/>
      <c r="H11" s="227"/>
      <c r="I11" s="101"/>
      <c r="J11" s="34"/>
      <c r="K11" s="37"/>
    </row>
    <row r="12" spans="2:11" s="1" customFormat="1" ht="12">
      <c r="B12" s="33"/>
      <c r="C12" s="34"/>
      <c r="D12" s="34"/>
      <c r="E12" s="34"/>
      <c r="F12" s="34"/>
      <c r="G12" s="34"/>
      <c r="H12" s="34"/>
      <c r="I12" s="101"/>
      <c r="J12" s="34"/>
      <c r="K12" s="37"/>
    </row>
    <row r="13" spans="2:11" s="1" customFormat="1" ht="14.25" customHeight="1">
      <c r="B13" s="33"/>
      <c r="C13" s="34"/>
      <c r="D13" s="29" t="s">
        <v>19</v>
      </c>
      <c r="E13" s="34"/>
      <c r="F13" s="27" t="s">
        <v>20</v>
      </c>
      <c r="G13" s="34"/>
      <c r="H13" s="34"/>
      <c r="I13" s="102" t="s">
        <v>21</v>
      </c>
      <c r="J13" s="27" t="s">
        <v>22</v>
      </c>
      <c r="K13" s="37"/>
    </row>
    <row r="14" spans="2:11" s="1" customFormat="1" ht="14.25" customHeight="1">
      <c r="B14" s="33"/>
      <c r="C14" s="34"/>
      <c r="D14" s="29" t="s">
        <v>24</v>
      </c>
      <c r="E14" s="34"/>
      <c r="F14" s="27" t="s">
        <v>25</v>
      </c>
      <c r="G14" s="34"/>
      <c r="H14" s="34"/>
      <c r="I14" s="102" t="s">
        <v>26</v>
      </c>
      <c r="J14" s="103" t="str">
        <f>'Rekapitulace stavby'!AN8</f>
        <v>1.2.2016</v>
      </c>
      <c r="K14" s="37"/>
    </row>
    <row r="15" spans="2:11" s="1" customFormat="1" ht="10.5" customHeight="1">
      <c r="B15" s="33"/>
      <c r="C15" s="34"/>
      <c r="D15" s="34"/>
      <c r="E15" s="34"/>
      <c r="F15" s="34"/>
      <c r="G15" s="34"/>
      <c r="H15" s="34"/>
      <c r="I15" s="101"/>
      <c r="J15" s="34"/>
      <c r="K15" s="37"/>
    </row>
    <row r="16" spans="2:11" s="1" customFormat="1" ht="14.25" customHeight="1">
      <c r="B16" s="33"/>
      <c r="C16" s="34"/>
      <c r="D16" s="29" t="s">
        <v>30</v>
      </c>
      <c r="E16" s="34"/>
      <c r="F16" s="34"/>
      <c r="G16" s="34"/>
      <c r="H16" s="34"/>
      <c r="I16" s="102" t="s">
        <v>31</v>
      </c>
      <c r="J16" s="27" t="s">
        <v>22</v>
      </c>
      <c r="K16" s="37"/>
    </row>
    <row r="17" spans="2:11" s="1" customFormat="1" ht="18" customHeight="1">
      <c r="B17" s="33"/>
      <c r="C17" s="34"/>
      <c r="D17" s="34"/>
      <c r="E17" s="27" t="s">
        <v>32</v>
      </c>
      <c r="F17" s="34"/>
      <c r="G17" s="34"/>
      <c r="H17" s="34"/>
      <c r="I17" s="102" t="s">
        <v>33</v>
      </c>
      <c r="J17" s="27" t="s">
        <v>22</v>
      </c>
      <c r="K17" s="37"/>
    </row>
    <row r="18" spans="2:11" s="1" customFormat="1" ht="6.75" customHeight="1">
      <c r="B18" s="33"/>
      <c r="C18" s="34"/>
      <c r="D18" s="34"/>
      <c r="E18" s="34"/>
      <c r="F18" s="34"/>
      <c r="G18" s="34"/>
      <c r="H18" s="34"/>
      <c r="I18" s="101"/>
      <c r="J18" s="34"/>
      <c r="K18" s="37"/>
    </row>
    <row r="19" spans="2:11" s="1" customFormat="1" ht="14.25" customHeight="1">
      <c r="B19" s="33"/>
      <c r="C19" s="34"/>
      <c r="D19" s="29" t="s">
        <v>34</v>
      </c>
      <c r="E19" s="34"/>
      <c r="F19" s="34"/>
      <c r="G19" s="34"/>
      <c r="H19" s="34"/>
      <c r="I19" s="102" t="s">
        <v>31</v>
      </c>
      <c r="J19" s="27">
        <f>IF('Rekapitulace stavby'!AN13="Vyplň údaj","",IF('Rekapitulace stavby'!AN13="","",'Rekapitulace stavby'!AN13))</f>
      </c>
      <c r="K19" s="37"/>
    </row>
    <row r="20" spans="2:11" s="1" customFormat="1" ht="18" customHeight="1">
      <c r="B20" s="33"/>
      <c r="C20" s="34"/>
      <c r="D20" s="34"/>
      <c r="E20" s="27">
        <f>IF('Rekapitulace stavby'!E14="Vyplň údaj","",IF('Rekapitulace stavby'!E14="","",'Rekapitulace stavby'!E14))</f>
      </c>
      <c r="F20" s="34"/>
      <c r="G20" s="34"/>
      <c r="H20" s="34"/>
      <c r="I20" s="102" t="s">
        <v>33</v>
      </c>
      <c r="J20" s="27">
        <f>IF('Rekapitulace stavby'!AN14="Vyplň údaj","",IF('Rekapitulace stavby'!AN14="","",'Rekapitulace stavby'!AN14))</f>
      </c>
      <c r="K20" s="37"/>
    </row>
    <row r="21" spans="2:11" s="1" customFormat="1" ht="6.75" customHeight="1">
      <c r="B21" s="33"/>
      <c r="C21" s="34"/>
      <c r="D21" s="34"/>
      <c r="E21" s="34"/>
      <c r="F21" s="34"/>
      <c r="G21" s="34"/>
      <c r="H21" s="34"/>
      <c r="I21" s="101"/>
      <c r="J21" s="34"/>
      <c r="K21" s="37"/>
    </row>
    <row r="22" spans="2:11" s="1" customFormat="1" ht="14.25" customHeight="1">
      <c r="B22" s="33"/>
      <c r="C22" s="34"/>
      <c r="D22" s="29" t="s">
        <v>36</v>
      </c>
      <c r="E22" s="34"/>
      <c r="F22" s="34"/>
      <c r="G22" s="34"/>
      <c r="H22" s="34"/>
      <c r="I22" s="102" t="s">
        <v>31</v>
      </c>
      <c r="J22" s="27" t="s">
        <v>22</v>
      </c>
      <c r="K22" s="37"/>
    </row>
    <row r="23" spans="2:11" s="1" customFormat="1" ht="18" customHeight="1">
      <c r="B23" s="33"/>
      <c r="C23" s="34"/>
      <c r="D23" s="34"/>
      <c r="E23" s="27" t="s">
        <v>37</v>
      </c>
      <c r="F23" s="34"/>
      <c r="G23" s="34"/>
      <c r="H23" s="34"/>
      <c r="I23" s="102" t="s">
        <v>33</v>
      </c>
      <c r="J23" s="27" t="s">
        <v>22</v>
      </c>
      <c r="K23" s="37"/>
    </row>
    <row r="24" spans="2:11" s="1" customFormat="1" ht="6.75" customHeight="1">
      <c r="B24" s="33"/>
      <c r="C24" s="34"/>
      <c r="D24" s="34"/>
      <c r="E24" s="34"/>
      <c r="F24" s="34"/>
      <c r="G24" s="34"/>
      <c r="H24" s="34"/>
      <c r="I24" s="101"/>
      <c r="J24" s="34"/>
      <c r="K24" s="37"/>
    </row>
    <row r="25" spans="2:11" s="1" customFormat="1" ht="14.25" customHeight="1">
      <c r="B25" s="33"/>
      <c r="C25" s="34"/>
      <c r="D25" s="29" t="s">
        <v>39</v>
      </c>
      <c r="E25" s="34"/>
      <c r="F25" s="34"/>
      <c r="G25" s="34"/>
      <c r="H25" s="34"/>
      <c r="I25" s="101"/>
      <c r="J25" s="34"/>
      <c r="K25" s="37"/>
    </row>
    <row r="26" spans="2:11" s="7" customFormat="1" ht="20.25" customHeight="1">
      <c r="B26" s="104"/>
      <c r="C26" s="105"/>
      <c r="D26" s="105"/>
      <c r="E26" s="223" t="s">
        <v>22</v>
      </c>
      <c r="F26" s="257"/>
      <c r="G26" s="257"/>
      <c r="H26" s="257"/>
      <c r="I26" s="106"/>
      <c r="J26" s="105"/>
      <c r="K26" s="107"/>
    </row>
    <row r="27" spans="2:11" s="1" customFormat="1" ht="6.75" customHeight="1">
      <c r="B27" s="33"/>
      <c r="C27" s="34"/>
      <c r="D27" s="34"/>
      <c r="E27" s="34"/>
      <c r="F27" s="34"/>
      <c r="G27" s="34"/>
      <c r="H27" s="34"/>
      <c r="I27" s="101"/>
      <c r="J27" s="34"/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8"/>
      <c r="J28" s="60"/>
      <c r="K28" s="109"/>
    </row>
    <row r="29" spans="2:11" s="1" customFormat="1" ht="24.75" customHeight="1">
      <c r="B29" s="33"/>
      <c r="C29" s="34"/>
      <c r="D29" s="110" t="s">
        <v>41</v>
      </c>
      <c r="E29" s="34"/>
      <c r="F29" s="34"/>
      <c r="G29" s="34"/>
      <c r="H29" s="34"/>
      <c r="I29" s="101"/>
      <c r="J29" s="111">
        <f>ROUND(J85,2)</f>
        <v>0</v>
      </c>
      <c r="K29" s="37"/>
    </row>
    <row r="30" spans="2:11" s="1" customFormat="1" ht="6.75" customHeight="1">
      <c r="B30" s="33"/>
      <c r="C30" s="34"/>
      <c r="D30" s="60"/>
      <c r="E30" s="60"/>
      <c r="F30" s="60"/>
      <c r="G30" s="60"/>
      <c r="H30" s="60"/>
      <c r="I30" s="108"/>
      <c r="J30" s="60"/>
      <c r="K30" s="109"/>
    </row>
    <row r="31" spans="2:11" s="1" customFormat="1" ht="14.25" customHeight="1">
      <c r="B31" s="33"/>
      <c r="C31" s="34"/>
      <c r="D31" s="34"/>
      <c r="E31" s="34"/>
      <c r="F31" s="38" t="s">
        <v>43</v>
      </c>
      <c r="G31" s="34"/>
      <c r="H31" s="34"/>
      <c r="I31" s="112" t="s">
        <v>42</v>
      </c>
      <c r="J31" s="38" t="s">
        <v>44</v>
      </c>
      <c r="K31" s="37"/>
    </row>
    <row r="32" spans="2:11" s="1" customFormat="1" ht="14.25" customHeight="1">
      <c r="B32" s="33"/>
      <c r="C32" s="34"/>
      <c r="D32" s="41" t="s">
        <v>45</v>
      </c>
      <c r="E32" s="41" t="s">
        <v>46</v>
      </c>
      <c r="F32" s="113">
        <f>ROUND(SUM(BE85:BE109),2)</f>
        <v>0</v>
      </c>
      <c r="G32" s="34"/>
      <c r="H32" s="34"/>
      <c r="I32" s="114">
        <v>0.21</v>
      </c>
      <c r="J32" s="113">
        <f>ROUND(ROUND((SUM(BE85:BE109)),2)*I32,2)</f>
        <v>0</v>
      </c>
      <c r="K32" s="37"/>
    </row>
    <row r="33" spans="2:11" s="1" customFormat="1" ht="14.25" customHeight="1">
      <c r="B33" s="33"/>
      <c r="C33" s="34"/>
      <c r="D33" s="34"/>
      <c r="E33" s="41" t="s">
        <v>47</v>
      </c>
      <c r="F33" s="113">
        <f>ROUND(SUM(BF85:BF109),2)</f>
        <v>0</v>
      </c>
      <c r="G33" s="34"/>
      <c r="H33" s="34"/>
      <c r="I33" s="114">
        <v>0.15</v>
      </c>
      <c r="J33" s="113">
        <f>ROUND(ROUND((SUM(BF85:BF109)),2)*I33,2)</f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48</v>
      </c>
      <c r="F34" s="113">
        <f>ROUND(SUM(BG85:BG109),2)</f>
        <v>0</v>
      </c>
      <c r="G34" s="34"/>
      <c r="H34" s="34"/>
      <c r="I34" s="114">
        <v>0.21</v>
      </c>
      <c r="J34" s="113">
        <v>0</v>
      </c>
      <c r="K34" s="37"/>
    </row>
    <row r="35" spans="2:11" s="1" customFormat="1" ht="14.25" customHeight="1" hidden="1">
      <c r="B35" s="33"/>
      <c r="C35" s="34"/>
      <c r="D35" s="34"/>
      <c r="E35" s="41" t="s">
        <v>49</v>
      </c>
      <c r="F35" s="113">
        <f>ROUND(SUM(BH85:BH109),2)</f>
        <v>0</v>
      </c>
      <c r="G35" s="34"/>
      <c r="H35" s="34"/>
      <c r="I35" s="114">
        <v>0.15</v>
      </c>
      <c r="J35" s="113">
        <v>0</v>
      </c>
      <c r="K35" s="37"/>
    </row>
    <row r="36" spans="2:11" s="1" customFormat="1" ht="14.25" customHeight="1" hidden="1">
      <c r="B36" s="33"/>
      <c r="C36" s="34"/>
      <c r="D36" s="34"/>
      <c r="E36" s="41" t="s">
        <v>50</v>
      </c>
      <c r="F36" s="113">
        <f>ROUND(SUM(BI85:BI109),2)</f>
        <v>0</v>
      </c>
      <c r="G36" s="34"/>
      <c r="H36" s="34"/>
      <c r="I36" s="114">
        <v>0</v>
      </c>
      <c r="J36" s="113">
        <v>0</v>
      </c>
      <c r="K36" s="37"/>
    </row>
    <row r="37" spans="2:11" s="1" customFormat="1" ht="6.75" customHeight="1">
      <c r="B37" s="33"/>
      <c r="C37" s="34"/>
      <c r="D37" s="34"/>
      <c r="E37" s="34"/>
      <c r="F37" s="34"/>
      <c r="G37" s="34"/>
      <c r="H37" s="34"/>
      <c r="I37" s="101"/>
      <c r="J37" s="34"/>
      <c r="K37" s="37"/>
    </row>
    <row r="38" spans="2:11" s="1" customFormat="1" ht="24.75" customHeight="1">
      <c r="B38" s="33"/>
      <c r="C38" s="115"/>
      <c r="D38" s="116" t="s">
        <v>51</v>
      </c>
      <c r="E38" s="64"/>
      <c r="F38" s="64"/>
      <c r="G38" s="117" t="s">
        <v>52</v>
      </c>
      <c r="H38" s="118" t="s">
        <v>53</v>
      </c>
      <c r="I38" s="119"/>
      <c r="J38" s="120">
        <f>SUM(J29:J36)</f>
        <v>0</v>
      </c>
      <c r="K38" s="121"/>
    </row>
    <row r="39" spans="2:11" s="1" customFormat="1" ht="14.25" customHeight="1">
      <c r="B39" s="48"/>
      <c r="C39" s="49"/>
      <c r="D39" s="49"/>
      <c r="E39" s="49"/>
      <c r="F39" s="49"/>
      <c r="G39" s="49"/>
      <c r="H39" s="49"/>
      <c r="I39" s="122"/>
      <c r="J39" s="49"/>
      <c r="K39" s="50"/>
    </row>
    <row r="43" spans="2:11" s="1" customFormat="1" ht="6.75" customHeight="1">
      <c r="B43" s="51"/>
      <c r="C43" s="52"/>
      <c r="D43" s="52"/>
      <c r="E43" s="52"/>
      <c r="F43" s="52"/>
      <c r="G43" s="52"/>
      <c r="H43" s="52"/>
      <c r="I43" s="123"/>
      <c r="J43" s="52"/>
      <c r="K43" s="124"/>
    </row>
    <row r="44" spans="2:11" s="1" customFormat="1" ht="36.75" customHeight="1">
      <c r="B44" s="33"/>
      <c r="C44" s="22" t="s">
        <v>110</v>
      </c>
      <c r="D44" s="34"/>
      <c r="E44" s="34"/>
      <c r="F44" s="34"/>
      <c r="G44" s="34"/>
      <c r="H44" s="34"/>
      <c r="I44" s="101"/>
      <c r="J44" s="34"/>
      <c r="K44" s="37"/>
    </row>
    <row r="45" spans="2:11" s="1" customFormat="1" ht="6.75" customHeight="1">
      <c r="B45" s="33"/>
      <c r="C45" s="34"/>
      <c r="D45" s="34"/>
      <c r="E45" s="34"/>
      <c r="F45" s="34"/>
      <c r="G45" s="34"/>
      <c r="H45" s="34"/>
      <c r="I45" s="101"/>
      <c r="J45" s="34"/>
      <c r="K45" s="37"/>
    </row>
    <row r="46" spans="2:11" s="1" customFormat="1" ht="14.25" customHeight="1">
      <c r="B46" s="33"/>
      <c r="C46" s="29" t="s">
        <v>16</v>
      </c>
      <c r="D46" s="34"/>
      <c r="E46" s="34"/>
      <c r="F46" s="34"/>
      <c r="G46" s="34"/>
      <c r="H46" s="34"/>
      <c r="I46" s="101"/>
      <c r="J46" s="34"/>
      <c r="K46" s="37"/>
    </row>
    <row r="47" spans="2:11" s="1" customFormat="1" ht="20.25" customHeight="1">
      <c r="B47" s="33"/>
      <c r="C47" s="34"/>
      <c r="D47" s="34"/>
      <c r="E47" s="255" t="str">
        <f>E7</f>
        <v>Aktualizace PD pro realizaci LBK 9-0 a LBK 5-9 v k.ú. Běchary</v>
      </c>
      <c r="F47" s="227"/>
      <c r="G47" s="227"/>
      <c r="H47" s="227"/>
      <c r="I47" s="101"/>
      <c r="J47" s="34"/>
      <c r="K47" s="37"/>
    </row>
    <row r="48" spans="2:11" ht="12.75">
      <c r="B48" s="20"/>
      <c r="C48" s="29" t="s">
        <v>108</v>
      </c>
      <c r="D48" s="21"/>
      <c r="E48" s="21"/>
      <c r="F48" s="21"/>
      <c r="G48" s="21"/>
      <c r="H48" s="21"/>
      <c r="I48" s="100"/>
      <c r="J48" s="21"/>
      <c r="K48" s="23"/>
    </row>
    <row r="49" spans="2:11" s="1" customFormat="1" ht="20.25" customHeight="1">
      <c r="B49" s="33"/>
      <c r="C49" s="34"/>
      <c r="D49" s="34"/>
      <c r="E49" s="255" t="s">
        <v>322</v>
      </c>
      <c r="F49" s="227"/>
      <c r="G49" s="227"/>
      <c r="H49" s="227"/>
      <c r="I49" s="101"/>
      <c r="J49" s="34"/>
      <c r="K49" s="37"/>
    </row>
    <row r="50" spans="2:11" s="1" customFormat="1" ht="14.25" customHeight="1">
      <c r="B50" s="33"/>
      <c r="C50" s="29" t="s">
        <v>323</v>
      </c>
      <c r="D50" s="34"/>
      <c r="E50" s="34"/>
      <c r="F50" s="34"/>
      <c r="G50" s="34"/>
      <c r="H50" s="34"/>
      <c r="I50" s="101"/>
      <c r="J50" s="34"/>
      <c r="K50" s="37"/>
    </row>
    <row r="51" spans="2:11" s="1" customFormat="1" ht="21.75" customHeight="1">
      <c r="B51" s="33"/>
      <c r="C51" s="34"/>
      <c r="D51" s="34"/>
      <c r="E51" s="256" t="str">
        <f>E11</f>
        <v>SO-05.2. - Následná péče 2. rok</v>
      </c>
      <c r="F51" s="227"/>
      <c r="G51" s="227"/>
      <c r="H51" s="227"/>
      <c r="I51" s="101"/>
      <c r="J51" s="34"/>
      <c r="K51" s="37"/>
    </row>
    <row r="52" spans="2:11" s="1" customFormat="1" ht="6.75" customHeight="1">
      <c r="B52" s="33"/>
      <c r="C52" s="34"/>
      <c r="D52" s="34"/>
      <c r="E52" s="34"/>
      <c r="F52" s="34"/>
      <c r="G52" s="34"/>
      <c r="H52" s="34"/>
      <c r="I52" s="101"/>
      <c r="J52" s="34"/>
      <c r="K52" s="37"/>
    </row>
    <row r="53" spans="2:11" s="1" customFormat="1" ht="18" customHeight="1">
      <c r="B53" s="33"/>
      <c r="C53" s="29" t="s">
        <v>24</v>
      </c>
      <c r="D53" s="34"/>
      <c r="E53" s="34"/>
      <c r="F53" s="27" t="str">
        <f>F14</f>
        <v> </v>
      </c>
      <c r="G53" s="34"/>
      <c r="H53" s="34"/>
      <c r="I53" s="102" t="s">
        <v>26</v>
      </c>
      <c r="J53" s="103" t="str">
        <f>IF(J14="","",J14)</f>
        <v>1.2.2016</v>
      </c>
      <c r="K53" s="37"/>
    </row>
    <row r="54" spans="2:11" s="1" customFormat="1" ht="6.75" customHeight="1">
      <c r="B54" s="33"/>
      <c r="C54" s="34"/>
      <c r="D54" s="34"/>
      <c r="E54" s="34"/>
      <c r="F54" s="34"/>
      <c r="G54" s="34"/>
      <c r="H54" s="34"/>
      <c r="I54" s="101"/>
      <c r="J54" s="34"/>
      <c r="K54" s="37"/>
    </row>
    <row r="55" spans="2:11" s="1" customFormat="1" ht="12.75">
      <c r="B55" s="33"/>
      <c r="C55" s="29" t="s">
        <v>30</v>
      </c>
      <c r="D55" s="34"/>
      <c r="E55" s="34"/>
      <c r="F55" s="27" t="str">
        <f>E17</f>
        <v>ČR-SPÚ, Pobočka Jičín</v>
      </c>
      <c r="G55" s="34"/>
      <c r="H55" s="34"/>
      <c r="I55" s="102" t="s">
        <v>36</v>
      </c>
      <c r="J55" s="27" t="str">
        <f>E23</f>
        <v>Agroprojekce Litomyšl, s.r.o.</v>
      </c>
      <c r="K55" s="37"/>
    </row>
    <row r="56" spans="2:11" s="1" customFormat="1" ht="14.25" customHeight="1">
      <c r="B56" s="33"/>
      <c r="C56" s="29" t="s">
        <v>34</v>
      </c>
      <c r="D56" s="34"/>
      <c r="E56" s="34"/>
      <c r="F56" s="27">
        <f>IF(E20="","",E20)</f>
      </c>
      <c r="G56" s="34"/>
      <c r="H56" s="34"/>
      <c r="I56" s="101"/>
      <c r="J56" s="34"/>
      <c r="K56" s="37"/>
    </row>
    <row r="57" spans="2:11" s="1" customFormat="1" ht="9.75" customHeight="1">
      <c r="B57" s="33"/>
      <c r="C57" s="34"/>
      <c r="D57" s="34"/>
      <c r="E57" s="34"/>
      <c r="F57" s="34"/>
      <c r="G57" s="34"/>
      <c r="H57" s="34"/>
      <c r="I57" s="101"/>
      <c r="J57" s="34"/>
      <c r="K57" s="37"/>
    </row>
    <row r="58" spans="2:11" s="1" customFormat="1" ht="29.25" customHeight="1">
      <c r="B58" s="33"/>
      <c r="C58" s="125" t="s">
        <v>111</v>
      </c>
      <c r="D58" s="115"/>
      <c r="E58" s="115"/>
      <c r="F58" s="115"/>
      <c r="G58" s="115"/>
      <c r="H58" s="115"/>
      <c r="I58" s="126"/>
      <c r="J58" s="127" t="s">
        <v>112</v>
      </c>
      <c r="K58" s="128"/>
    </row>
    <row r="59" spans="2:11" s="1" customFormat="1" ht="9.75" customHeight="1">
      <c r="B59" s="33"/>
      <c r="C59" s="34"/>
      <c r="D59" s="34"/>
      <c r="E59" s="34"/>
      <c r="F59" s="34"/>
      <c r="G59" s="34"/>
      <c r="H59" s="34"/>
      <c r="I59" s="101"/>
      <c r="J59" s="34"/>
      <c r="K59" s="37"/>
    </row>
    <row r="60" spans="2:47" s="1" customFormat="1" ht="29.25" customHeight="1">
      <c r="B60" s="33"/>
      <c r="C60" s="129" t="s">
        <v>113</v>
      </c>
      <c r="D60" s="34"/>
      <c r="E60" s="34"/>
      <c r="F60" s="34"/>
      <c r="G60" s="34"/>
      <c r="H60" s="34"/>
      <c r="I60" s="101"/>
      <c r="J60" s="111">
        <f>J85</f>
        <v>0</v>
      </c>
      <c r="K60" s="37"/>
      <c r="AU60" s="16" t="s">
        <v>114</v>
      </c>
    </row>
    <row r="61" spans="2:11" s="8" customFormat="1" ht="24.75" customHeight="1">
      <c r="B61" s="130"/>
      <c r="C61" s="131"/>
      <c r="D61" s="132" t="s">
        <v>115</v>
      </c>
      <c r="E61" s="133"/>
      <c r="F61" s="133"/>
      <c r="G61" s="133"/>
      <c r="H61" s="133"/>
      <c r="I61" s="134"/>
      <c r="J61" s="135">
        <f>J86</f>
        <v>0</v>
      </c>
      <c r="K61" s="136"/>
    </row>
    <row r="62" spans="2:11" s="9" customFormat="1" ht="19.5" customHeight="1">
      <c r="B62" s="137"/>
      <c r="C62" s="138"/>
      <c r="D62" s="139" t="s">
        <v>116</v>
      </c>
      <c r="E62" s="140"/>
      <c r="F62" s="140"/>
      <c r="G62" s="140"/>
      <c r="H62" s="140"/>
      <c r="I62" s="141"/>
      <c r="J62" s="142">
        <f>J87</f>
        <v>0</v>
      </c>
      <c r="K62" s="143"/>
    </row>
    <row r="63" spans="2:11" s="9" customFormat="1" ht="19.5" customHeight="1">
      <c r="B63" s="137"/>
      <c r="C63" s="138"/>
      <c r="D63" s="139" t="s">
        <v>118</v>
      </c>
      <c r="E63" s="140"/>
      <c r="F63" s="140"/>
      <c r="G63" s="140"/>
      <c r="H63" s="140"/>
      <c r="I63" s="141"/>
      <c r="J63" s="142">
        <f>J108</f>
        <v>0</v>
      </c>
      <c r="K63" s="143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101"/>
      <c r="J64" s="34"/>
      <c r="K64" s="37"/>
    </row>
    <row r="65" spans="2:11" s="1" customFormat="1" ht="6.75" customHeight="1">
      <c r="B65" s="48"/>
      <c r="C65" s="49"/>
      <c r="D65" s="49"/>
      <c r="E65" s="49"/>
      <c r="F65" s="49"/>
      <c r="G65" s="49"/>
      <c r="H65" s="49"/>
      <c r="I65" s="122"/>
      <c r="J65" s="49"/>
      <c r="K65" s="50"/>
    </row>
    <row r="69" spans="2:12" s="1" customFormat="1" ht="6.75" customHeight="1">
      <c r="B69" s="51"/>
      <c r="C69" s="52"/>
      <c r="D69" s="52"/>
      <c r="E69" s="52"/>
      <c r="F69" s="52"/>
      <c r="G69" s="52"/>
      <c r="H69" s="52"/>
      <c r="I69" s="123"/>
      <c r="J69" s="52"/>
      <c r="K69" s="52"/>
      <c r="L69" s="33"/>
    </row>
    <row r="70" spans="2:12" s="1" customFormat="1" ht="36.75" customHeight="1">
      <c r="B70" s="33"/>
      <c r="C70" s="53" t="s">
        <v>119</v>
      </c>
      <c r="I70" s="144"/>
      <c r="L70" s="33"/>
    </row>
    <row r="71" spans="2:12" s="1" customFormat="1" ht="6.75" customHeight="1">
      <c r="B71" s="33"/>
      <c r="I71" s="144"/>
      <c r="L71" s="33"/>
    </row>
    <row r="72" spans="2:12" s="1" customFormat="1" ht="14.25" customHeight="1">
      <c r="B72" s="33"/>
      <c r="C72" s="55" t="s">
        <v>16</v>
      </c>
      <c r="I72" s="144"/>
      <c r="L72" s="33"/>
    </row>
    <row r="73" spans="2:12" s="1" customFormat="1" ht="20.25" customHeight="1">
      <c r="B73" s="33"/>
      <c r="E73" s="258" t="str">
        <f>E7</f>
        <v>Aktualizace PD pro realizaci LBK 9-0 a LBK 5-9 v k.ú. Běchary</v>
      </c>
      <c r="F73" s="217"/>
      <c r="G73" s="217"/>
      <c r="H73" s="217"/>
      <c r="I73" s="144"/>
      <c r="L73" s="33"/>
    </row>
    <row r="74" spans="2:12" ht="12.75">
      <c r="B74" s="20"/>
      <c r="C74" s="55" t="s">
        <v>108</v>
      </c>
      <c r="L74" s="20"/>
    </row>
    <row r="75" spans="2:12" s="1" customFormat="1" ht="20.25" customHeight="1">
      <c r="B75" s="33"/>
      <c r="E75" s="258" t="s">
        <v>322</v>
      </c>
      <c r="F75" s="217"/>
      <c r="G75" s="217"/>
      <c r="H75" s="217"/>
      <c r="I75" s="144"/>
      <c r="L75" s="33"/>
    </row>
    <row r="76" spans="2:12" s="1" customFormat="1" ht="14.25" customHeight="1">
      <c r="B76" s="33"/>
      <c r="C76" s="55" t="s">
        <v>323</v>
      </c>
      <c r="I76" s="144"/>
      <c r="L76" s="33"/>
    </row>
    <row r="77" spans="2:12" s="1" customFormat="1" ht="21.75" customHeight="1">
      <c r="B77" s="33"/>
      <c r="E77" s="235" t="str">
        <f>E11</f>
        <v>SO-05.2. - Následná péče 2. rok</v>
      </c>
      <c r="F77" s="217"/>
      <c r="G77" s="217"/>
      <c r="H77" s="217"/>
      <c r="I77" s="144"/>
      <c r="L77" s="33"/>
    </row>
    <row r="78" spans="2:12" s="1" customFormat="1" ht="6.75" customHeight="1">
      <c r="B78" s="33"/>
      <c r="I78" s="144"/>
      <c r="L78" s="33"/>
    </row>
    <row r="79" spans="2:12" s="1" customFormat="1" ht="18" customHeight="1">
      <c r="B79" s="33"/>
      <c r="C79" s="55" t="s">
        <v>24</v>
      </c>
      <c r="F79" s="145" t="str">
        <f>F14</f>
        <v> </v>
      </c>
      <c r="I79" s="146" t="s">
        <v>26</v>
      </c>
      <c r="J79" s="59" t="str">
        <f>IF(J14="","",J14)</f>
        <v>1.2.2016</v>
      </c>
      <c r="L79" s="33"/>
    </row>
    <row r="80" spans="2:12" s="1" customFormat="1" ht="6.75" customHeight="1">
      <c r="B80" s="33"/>
      <c r="I80" s="144"/>
      <c r="L80" s="33"/>
    </row>
    <row r="81" spans="2:12" s="1" customFormat="1" ht="12.75">
      <c r="B81" s="33"/>
      <c r="C81" s="55" t="s">
        <v>30</v>
      </c>
      <c r="F81" s="145" t="str">
        <f>E17</f>
        <v>ČR-SPÚ, Pobočka Jičín</v>
      </c>
      <c r="I81" s="146" t="s">
        <v>36</v>
      </c>
      <c r="J81" s="145" t="str">
        <f>E23</f>
        <v>Agroprojekce Litomyšl, s.r.o.</v>
      </c>
      <c r="L81" s="33"/>
    </row>
    <row r="82" spans="2:12" s="1" customFormat="1" ht="14.25" customHeight="1">
      <c r="B82" s="33"/>
      <c r="C82" s="55" t="s">
        <v>34</v>
      </c>
      <c r="F82" s="145">
        <f>IF(E20="","",E20)</f>
      </c>
      <c r="I82" s="144"/>
      <c r="L82" s="33"/>
    </row>
    <row r="83" spans="2:12" s="1" customFormat="1" ht="9.75" customHeight="1">
      <c r="B83" s="33"/>
      <c r="I83" s="144"/>
      <c r="L83" s="33"/>
    </row>
    <row r="84" spans="2:20" s="10" customFormat="1" ht="29.25" customHeight="1">
      <c r="B84" s="147"/>
      <c r="C84" s="148" t="s">
        <v>120</v>
      </c>
      <c r="D84" s="149" t="s">
        <v>60</v>
      </c>
      <c r="E84" s="149" t="s">
        <v>56</v>
      </c>
      <c r="F84" s="149" t="s">
        <v>121</v>
      </c>
      <c r="G84" s="149" t="s">
        <v>122</v>
      </c>
      <c r="H84" s="149" t="s">
        <v>123</v>
      </c>
      <c r="I84" s="150" t="s">
        <v>124</v>
      </c>
      <c r="J84" s="149" t="s">
        <v>112</v>
      </c>
      <c r="K84" s="151" t="s">
        <v>125</v>
      </c>
      <c r="L84" s="147"/>
      <c r="M84" s="66" t="s">
        <v>126</v>
      </c>
      <c r="N84" s="67" t="s">
        <v>45</v>
      </c>
      <c r="O84" s="67" t="s">
        <v>127</v>
      </c>
      <c r="P84" s="67" t="s">
        <v>128</v>
      </c>
      <c r="Q84" s="67" t="s">
        <v>129</v>
      </c>
      <c r="R84" s="67" t="s">
        <v>130</v>
      </c>
      <c r="S84" s="67" t="s">
        <v>131</v>
      </c>
      <c r="T84" s="68" t="s">
        <v>132</v>
      </c>
    </row>
    <row r="85" spans="2:63" s="1" customFormat="1" ht="29.25" customHeight="1">
      <c r="B85" s="33"/>
      <c r="C85" s="70" t="s">
        <v>113</v>
      </c>
      <c r="I85" s="144"/>
      <c r="J85" s="152">
        <f>BK85</f>
        <v>0</v>
      </c>
      <c r="L85" s="33"/>
      <c r="M85" s="69"/>
      <c r="N85" s="60"/>
      <c r="O85" s="60"/>
      <c r="P85" s="153">
        <f>P86</f>
        <v>0</v>
      </c>
      <c r="Q85" s="60"/>
      <c r="R85" s="153">
        <f>R86</f>
        <v>2.375</v>
      </c>
      <c r="S85" s="60"/>
      <c r="T85" s="154">
        <f>T86</f>
        <v>0</v>
      </c>
      <c r="AT85" s="16" t="s">
        <v>74</v>
      </c>
      <c r="AU85" s="16" t="s">
        <v>114</v>
      </c>
      <c r="BK85" s="155">
        <f>BK86</f>
        <v>0</v>
      </c>
    </row>
    <row r="86" spans="2:63" s="11" customFormat="1" ht="36.75" customHeight="1">
      <c r="B86" s="156"/>
      <c r="D86" s="157" t="s">
        <v>74</v>
      </c>
      <c r="E86" s="158" t="s">
        <v>133</v>
      </c>
      <c r="F86" s="158" t="s">
        <v>134</v>
      </c>
      <c r="I86" s="159"/>
      <c r="J86" s="160">
        <f>BK86</f>
        <v>0</v>
      </c>
      <c r="L86" s="156"/>
      <c r="M86" s="161"/>
      <c r="N86" s="162"/>
      <c r="O86" s="162"/>
      <c r="P86" s="163">
        <f>P87+P108</f>
        <v>0</v>
      </c>
      <c r="Q86" s="162"/>
      <c r="R86" s="163">
        <f>R87+R108</f>
        <v>2.375</v>
      </c>
      <c r="S86" s="162"/>
      <c r="T86" s="164">
        <f>T87+T108</f>
        <v>0</v>
      </c>
      <c r="AR86" s="157" t="s">
        <v>23</v>
      </c>
      <c r="AT86" s="165" t="s">
        <v>74</v>
      </c>
      <c r="AU86" s="165" t="s">
        <v>75</v>
      </c>
      <c r="AY86" s="157" t="s">
        <v>135</v>
      </c>
      <c r="BK86" s="166">
        <f>BK87+BK108</f>
        <v>0</v>
      </c>
    </row>
    <row r="87" spans="2:63" s="11" customFormat="1" ht="19.5" customHeight="1">
      <c r="B87" s="156"/>
      <c r="D87" s="167" t="s">
        <v>74</v>
      </c>
      <c r="E87" s="168" t="s">
        <v>23</v>
      </c>
      <c r="F87" s="168" t="s">
        <v>136</v>
      </c>
      <c r="I87" s="159"/>
      <c r="J87" s="169">
        <f>BK87</f>
        <v>0</v>
      </c>
      <c r="L87" s="156"/>
      <c r="M87" s="161"/>
      <c r="N87" s="162"/>
      <c r="O87" s="162"/>
      <c r="P87" s="163">
        <f>SUM(P88:P107)</f>
        <v>0</v>
      </c>
      <c r="Q87" s="162"/>
      <c r="R87" s="163">
        <f>SUM(R88:R107)</f>
        <v>2.375</v>
      </c>
      <c r="S87" s="162"/>
      <c r="T87" s="164">
        <f>SUM(T88:T107)</f>
        <v>0</v>
      </c>
      <c r="AR87" s="157" t="s">
        <v>23</v>
      </c>
      <c r="AT87" s="165" t="s">
        <v>74</v>
      </c>
      <c r="AU87" s="165" t="s">
        <v>23</v>
      </c>
      <c r="AY87" s="157" t="s">
        <v>135</v>
      </c>
      <c r="BK87" s="166">
        <f>SUM(BK88:BK107)</f>
        <v>0</v>
      </c>
    </row>
    <row r="88" spans="2:65" s="1" customFormat="1" ht="28.5" customHeight="1">
      <c r="B88" s="170"/>
      <c r="C88" s="171" t="s">
        <v>23</v>
      </c>
      <c r="D88" s="171" t="s">
        <v>137</v>
      </c>
      <c r="E88" s="172" t="s">
        <v>325</v>
      </c>
      <c r="F88" s="173" t="s">
        <v>326</v>
      </c>
      <c r="G88" s="174" t="s">
        <v>140</v>
      </c>
      <c r="H88" s="175">
        <v>24480</v>
      </c>
      <c r="I88" s="176"/>
      <c r="J88" s="177">
        <f>ROUND(I88*H88,2)</f>
        <v>0</v>
      </c>
      <c r="K88" s="173" t="s">
        <v>141</v>
      </c>
      <c r="L88" s="33"/>
      <c r="M88" s="178" t="s">
        <v>22</v>
      </c>
      <c r="N88" s="179" t="s">
        <v>46</v>
      </c>
      <c r="O88" s="34"/>
      <c r="P88" s="180">
        <f>O88*H88</f>
        <v>0</v>
      </c>
      <c r="Q88" s="180">
        <v>0</v>
      </c>
      <c r="R88" s="180">
        <f>Q88*H88</f>
        <v>0</v>
      </c>
      <c r="S88" s="180">
        <v>0</v>
      </c>
      <c r="T88" s="181">
        <f>S88*H88</f>
        <v>0</v>
      </c>
      <c r="AR88" s="16" t="s">
        <v>142</v>
      </c>
      <c r="AT88" s="16" t="s">
        <v>137</v>
      </c>
      <c r="AU88" s="16" t="s">
        <v>83</v>
      </c>
      <c r="AY88" s="16" t="s">
        <v>135</v>
      </c>
      <c r="BE88" s="182">
        <f>IF(N88="základní",J88,0)</f>
        <v>0</v>
      </c>
      <c r="BF88" s="182">
        <f>IF(N88="snížená",J88,0)</f>
        <v>0</v>
      </c>
      <c r="BG88" s="182">
        <f>IF(N88="zákl. přenesená",J88,0)</f>
        <v>0</v>
      </c>
      <c r="BH88" s="182">
        <f>IF(N88="sníž. přenesená",J88,0)</f>
        <v>0</v>
      </c>
      <c r="BI88" s="182">
        <f>IF(N88="nulová",J88,0)</f>
        <v>0</v>
      </c>
      <c r="BJ88" s="16" t="s">
        <v>23</v>
      </c>
      <c r="BK88" s="182">
        <f>ROUND(I88*H88,2)</f>
        <v>0</v>
      </c>
      <c r="BL88" s="16" t="s">
        <v>142</v>
      </c>
      <c r="BM88" s="16" t="s">
        <v>327</v>
      </c>
    </row>
    <row r="89" spans="2:51" s="12" customFormat="1" ht="20.25" customHeight="1">
      <c r="B89" s="183"/>
      <c r="D89" s="184" t="s">
        <v>144</v>
      </c>
      <c r="E89" s="185" t="s">
        <v>22</v>
      </c>
      <c r="F89" s="186" t="s">
        <v>328</v>
      </c>
      <c r="H89" s="187">
        <v>24480</v>
      </c>
      <c r="I89" s="188"/>
      <c r="L89" s="183"/>
      <c r="M89" s="189"/>
      <c r="N89" s="190"/>
      <c r="O89" s="190"/>
      <c r="P89" s="190"/>
      <c r="Q89" s="190"/>
      <c r="R89" s="190"/>
      <c r="S89" s="190"/>
      <c r="T89" s="191"/>
      <c r="AT89" s="192" t="s">
        <v>144</v>
      </c>
      <c r="AU89" s="192" t="s">
        <v>83</v>
      </c>
      <c r="AV89" s="12" t="s">
        <v>83</v>
      </c>
      <c r="AW89" s="12" t="s">
        <v>38</v>
      </c>
      <c r="AX89" s="12" t="s">
        <v>23</v>
      </c>
      <c r="AY89" s="192" t="s">
        <v>135</v>
      </c>
    </row>
    <row r="90" spans="2:65" s="1" customFormat="1" ht="20.25" customHeight="1">
      <c r="B90" s="170"/>
      <c r="C90" s="171" t="s">
        <v>83</v>
      </c>
      <c r="D90" s="171" t="s">
        <v>137</v>
      </c>
      <c r="E90" s="172" t="s">
        <v>329</v>
      </c>
      <c r="F90" s="173" t="s">
        <v>330</v>
      </c>
      <c r="G90" s="174" t="s">
        <v>156</v>
      </c>
      <c r="H90" s="175">
        <v>550</v>
      </c>
      <c r="I90" s="176"/>
      <c r="J90" s="177">
        <f>ROUND(I90*H90,2)</f>
        <v>0</v>
      </c>
      <c r="K90" s="173" t="s">
        <v>141</v>
      </c>
      <c r="L90" s="33"/>
      <c r="M90" s="178" t="s">
        <v>22</v>
      </c>
      <c r="N90" s="179" t="s">
        <v>46</v>
      </c>
      <c r="O90" s="34"/>
      <c r="P90" s="180">
        <f>O90*H90</f>
        <v>0</v>
      </c>
      <c r="Q90" s="180">
        <v>0</v>
      </c>
      <c r="R90" s="180">
        <f>Q90*H90</f>
        <v>0</v>
      </c>
      <c r="S90" s="180">
        <v>0</v>
      </c>
      <c r="T90" s="181">
        <f>S90*H90</f>
        <v>0</v>
      </c>
      <c r="AR90" s="16" t="s">
        <v>142</v>
      </c>
      <c r="AT90" s="16" t="s">
        <v>137</v>
      </c>
      <c r="AU90" s="16" t="s">
        <v>83</v>
      </c>
      <c r="AY90" s="16" t="s">
        <v>135</v>
      </c>
      <c r="BE90" s="182">
        <f>IF(N90="základní",J90,0)</f>
        <v>0</v>
      </c>
      <c r="BF90" s="182">
        <f>IF(N90="snížená",J90,0)</f>
        <v>0</v>
      </c>
      <c r="BG90" s="182">
        <f>IF(N90="zákl. přenesená",J90,0)</f>
        <v>0</v>
      </c>
      <c r="BH90" s="182">
        <f>IF(N90="sníž. přenesená",J90,0)</f>
        <v>0</v>
      </c>
      <c r="BI90" s="182">
        <f>IF(N90="nulová",J90,0)</f>
        <v>0</v>
      </c>
      <c r="BJ90" s="16" t="s">
        <v>23</v>
      </c>
      <c r="BK90" s="182">
        <f>ROUND(I90*H90,2)</f>
        <v>0</v>
      </c>
      <c r="BL90" s="16" t="s">
        <v>142</v>
      </c>
      <c r="BM90" s="16" t="s">
        <v>331</v>
      </c>
    </row>
    <row r="91" spans="2:51" s="12" customFormat="1" ht="20.25" customHeight="1">
      <c r="B91" s="183"/>
      <c r="D91" s="184" t="s">
        <v>144</v>
      </c>
      <c r="E91" s="185" t="s">
        <v>22</v>
      </c>
      <c r="F91" s="186" t="s">
        <v>332</v>
      </c>
      <c r="H91" s="187">
        <v>550</v>
      </c>
      <c r="I91" s="188"/>
      <c r="L91" s="183"/>
      <c r="M91" s="189"/>
      <c r="N91" s="190"/>
      <c r="O91" s="190"/>
      <c r="P91" s="190"/>
      <c r="Q91" s="190"/>
      <c r="R91" s="190"/>
      <c r="S91" s="190"/>
      <c r="T91" s="191"/>
      <c r="AT91" s="192" t="s">
        <v>144</v>
      </c>
      <c r="AU91" s="192" t="s">
        <v>83</v>
      </c>
      <c r="AV91" s="12" t="s">
        <v>83</v>
      </c>
      <c r="AW91" s="12" t="s">
        <v>38</v>
      </c>
      <c r="AX91" s="12" t="s">
        <v>23</v>
      </c>
      <c r="AY91" s="192" t="s">
        <v>135</v>
      </c>
    </row>
    <row r="92" spans="2:65" s="1" customFormat="1" ht="28.5" customHeight="1">
      <c r="B92" s="170"/>
      <c r="C92" s="171" t="s">
        <v>153</v>
      </c>
      <c r="D92" s="171" t="s">
        <v>137</v>
      </c>
      <c r="E92" s="172" t="s">
        <v>333</v>
      </c>
      <c r="F92" s="173" t="s">
        <v>334</v>
      </c>
      <c r="G92" s="174" t="s">
        <v>335</v>
      </c>
      <c r="H92" s="175">
        <v>145.35</v>
      </c>
      <c r="I92" s="176"/>
      <c r="J92" s="177">
        <f>ROUND(I92*H92,2)</f>
        <v>0</v>
      </c>
      <c r="K92" s="173" t="s">
        <v>141</v>
      </c>
      <c r="L92" s="33"/>
      <c r="M92" s="178" t="s">
        <v>22</v>
      </c>
      <c r="N92" s="179" t="s">
        <v>46</v>
      </c>
      <c r="O92" s="34"/>
      <c r="P92" s="180">
        <f>O92*H92</f>
        <v>0</v>
      </c>
      <c r="Q92" s="180">
        <v>0</v>
      </c>
      <c r="R92" s="180">
        <f>Q92*H92</f>
        <v>0</v>
      </c>
      <c r="S92" s="180">
        <v>0</v>
      </c>
      <c r="T92" s="181">
        <f>S92*H92</f>
        <v>0</v>
      </c>
      <c r="AR92" s="16" t="s">
        <v>142</v>
      </c>
      <c r="AT92" s="16" t="s">
        <v>137</v>
      </c>
      <c r="AU92" s="16" t="s">
        <v>83</v>
      </c>
      <c r="AY92" s="16" t="s">
        <v>135</v>
      </c>
      <c r="BE92" s="182">
        <f>IF(N92="základní",J92,0)</f>
        <v>0</v>
      </c>
      <c r="BF92" s="182">
        <f>IF(N92="snížená",J92,0)</f>
        <v>0</v>
      </c>
      <c r="BG92" s="182">
        <f>IF(N92="zákl. přenesená",J92,0)</f>
        <v>0</v>
      </c>
      <c r="BH92" s="182">
        <f>IF(N92="sníž. přenesená",J92,0)</f>
        <v>0</v>
      </c>
      <c r="BI92" s="182">
        <f>IF(N92="nulová",J92,0)</f>
        <v>0</v>
      </c>
      <c r="BJ92" s="16" t="s">
        <v>23</v>
      </c>
      <c r="BK92" s="182">
        <f>ROUND(I92*H92,2)</f>
        <v>0</v>
      </c>
      <c r="BL92" s="16" t="s">
        <v>142</v>
      </c>
      <c r="BM92" s="16" t="s">
        <v>336</v>
      </c>
    </row>
    <row r="93" spans="2:51" s="12" customFormat="1" ht="20.25" customHeight="1">
      <c r="B93" s="183"/>
      <c r="D93" s="184" t="s">
        <v>144</v>
      </c>
      <c r="E93" s="185" t="s">
        <v>22</v>
      </c>
      <c r="F93" s="186" t="s">
        <v>337</v>
      </c>
      <c r="H93" s="187">
        <v>145.35</v>
      </c>
      <c r="I93" s="188"/>
      <c r="L93" s="183"/>
      <c r="M93" s="189"/>
      <c r="N93" s="190"/>
      <c r="O93" s="190"/>
      <c r="P93" s="190"/>
      <c r="Q93" s="190"/>
      <c r="R93" s="190"/>
      <c r="S93" s="190"/>
      <c r="T93" s="191"/>
      <c r="AT93" s="192" t="s">
        <v>144</v>
      </c>
      <c r="AU93" s="192" t="s">
        <v>83</v>
      </c>
      <c r="AV93" s="12" t="s">
        <v>83</v>
      </c>
      <c r="AW93" s="12" t="s">
        <v>38</v>
      </c>
      <c r="AX93" s="12" t="s">
        <v>23</v>
      </c>
      <c r="AY93" s="192" t="s">
        <v>135</v>
      </c>
    </row>
    <row r="94" spans="2:65" s="1" customFormat="1" ht="28.5" customHeight="1">
      <c r="B94" s="170"/>
      <c r="C94" s="171" t="s">
        <v>142</v>
      </c>
      <c r="D94" s="171" t="s">
        <v>137</v>
      </c>
      <c r="E94" s="172" t="s">
        <v>338</v>
      </c>
      <c r="F94" s="173" t="s">
        <v>339</v>
      </c>
      <c r="G94" s="174" t="s">
        <v>335</v>
      </c>
      <c r="H94" s="175">
        <v>27.51</v>
      </c>
      <c r="I94" s="176"/>
      <c r="J94" s="177">
        <f>ROUND(I94*H94,2)</f>
        <v>0</v>
      </c>
      <c r="K94" s="173" t="s">
        <v>141</v>
      </c>
      <c r="L94" s="33"/>
      <c r="M94" s="178" t="s">
        <v>22</v>
      </c>
      <c r="N94" s="179" t="s">
        <v>46</v>
      </c>
      <c r="O94" s="34"/>
      <c r="P94" s="180">
        <f>O94*H94</f>
        <v>0</v>
      </c>
      <c r="Q94" s="180">
        <v>0</v>
      </c>
      <c r="R94" s="180">
        <f>Q94*H94</f>
        <v>0</v>
      </c>
      <c r="S94" s="180">
        <v>0</v>
      </c>
      <c r="T94" s="181">
        <f>S94*H94</f>
        <v>0</v>
      </c>
      <c r="AR94" s="16" t="s">
        <v>142</v>
      </c>
      <c r="AT94" s="16" t="s">
        <v>137</v>
      </c>
      <c r="AU94" s="16" t="s">
        <v>83</v>
      </c>
      <c r="AY94" s="16" t="s">
        <v>135</v>
      </c>
      <c r="BE94" s="182">
        <f>IF(N94="základní",J94,0)</f>
        <v>0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16" t="s">
        <v>23</v>
      </c>
      <c r="BK94" s="182">
        <f>ROUND(I94*H94,2)</f>
        <v>0</v>
      </c>
      <c r="BL94" s="16" t="s">
        <v>142</v>
      </c>
      <c r="BM94" s="16" t="s">
        <v>340</v>
      </c>
    </row>
    <row r="95" spans="2:51" s="12" customFormat="1" ht="20.25" customHeight="1">
      <c r="B95" s="183"/>
      <c r="D95" s="184" t="s">
        <v>144</v>
      </c>
      <c r="E95" s="185" t="s">
        <v>22</v>
      </c>
      <c r="F95" s="186" t="s">
        <v>341</v>
      </c>
      <c r="H95" s="187">
        <v>27.51</v>
      </c>
      <c r="I95" s="188"/>
      <c r="L95" s="183"/>
      <c r="M95" s="189"/>
      <c r="N95" s="190"/>
      <c r="O95" s="190"/>
      <c r="P95" s="190"/>
      <c r="Q95" s="190"/>
      <c r="R95" s="190"/>
      <c r="S95" s="190"/>
      <c r="T95" s="191"/>
      <c r="AT95" s="192" t="s">
        <v>144</v>
      </c>
      <c r="AU95" s="192" t="s">
        <v>83</v>
      </c>
      <c r="AV95" s="12" t="s">
        <v>83</v>
      </c>
      <c r="AW95" s="12" t="s">
        <v>38</v>
      </c>
      <c r="AX95" s="12" t="s">
        <v>23</v>
      </c>
      <c r="AY95" s="192" t="s">
        <v>135</v>
      </c>
    </row>
    <row r="96" spans="2:65" s="1" customFormat="1" ht="20.25" customHeight="1">
      <c r="B96" s="170"/>
      <c r="C96" s="171" t="s">
        <v>163</v>
      </c>
      <c r="D96" s="171" t="s">
        <v>137</v>
      </c>
      <c r="E96" s="172" t="s">
        <v>342</v>
      </c>
      <c r="F96" s="173" t="s">
        <v>343</v>
      </c>
      <c r="G96" s="174" t="s">
        <v>344</v>
      </c>
      <c r="H96" s="175">
        <v>1</v>
      </c>
      <c r="I96" s="176"/>
      <c r="J96" s="177">
        <f>ROUND(I96*H96,2)</f>
        <v>0</v>
      </c>
      <c r="K96" s="173" t="s">
        <v>22</v>
      </c>
      <c r="L96" s="33"/>
      <c r="M96" s="178" t="s">
        <v>22</v>
      </c>
      <c r="N96" s="179" t="s">
        <v>46</v>
      </c>
      <c r="O96" s="34"/>
      <c r="P96" s="180">
        <f>O96*H96</f>
        <v>0</v>
      </c>
      <c r="Q96" s="180">
        <v>0</v>
      </c>
      <c r="R96" s="180">
        <f>Q96*H96</f>
        <v>0</v>
      </c>
      <c r="S96" s="180">
        <v>0</v>
      </c>
      <c r="T96" s="181">
        <f>S96*H96</f>
        <v>0</v>
      </c>
      <c r="AR96" s="16" t="s">
        <v>142</v>
      </c>
      <c r="AT96" s="16" t="s">
        <v>137</v>
      </c>
      <c r="AU96" s="16" t="s">
        <v>83</v>
      </c>
      <c r="AY96" s="16" t="s">
        <v>135</v>
      </c>
      <c r="BE96" s="182">
        <f>IF(N96="základní",J96,0)</f>
        <v>0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16" t="s">
        <v>23</v>
      </c>
      <c r="BK96" s="182">
        <f>ROUND(I96*H96,2)</f>
        <v>0</v>
      </c>
      <c r="BL96" s="16" t="s">
        <v>142</v>
      </c>
      <c r="BM96" s="16" t="s">
        <v>345</v>
      </c>
    </row>
    <row r="97" spans="2:65" s="1" customFormat="1" ht="20.25" customHeight="1">
      <c r="B97" s="170"/>
      <c r="C97" s="171" t="s">
        <v>167</v>
      </c>
      <c r="D97" s="171" t="s">
        <v>137</v>
      </c>
      <c r="E97" s="172" t="s">
        <v>346</v>
      </c>
      <c r="F97" s="173" t="s">
        <v>347</v>
      </c>
      <c r="G97" s="174" t="s">
        <v>186</v>
      </c>
      <c r="H97" s="175">
        <v>485</v>
      </c>
      <c r="I97" s="176"/>
      <c r="J97" s="177">
        <f>ROUND(I97*H97,2)</f>
        <v>0</v>
      </c>
      <c r="K97" s="173" t="s">
        <v>22</v>
      </c>
      <c r="L97" s="33"/>
      <c r="M97" s="178" t="s">
        <v>22</v>
      </c>
      <c r="N97" s="179" t="s">
        <v>46</v>
      </c>
      <c r="O97" s="34"/>
      <c r="P97" s="180">
        <f>O97*H97</f>
        <v>0</v>
      </c>
      <c r="Q97" s="180">
        <v>0.003</v>
      </c>
      <c r="R97" s="180">
        <f>Q97*H97</f>
        <v>1.455</v>
      </c>
      <c r="S97" s="180">
        <v>0</v>
      </c>
      <c r="T97" s="181">
        <f>S97*H97</f>
        <v>0</v>
      </c>
      <c r="AR97" s="16" t="s">
        <v>142</v>
      </c>
      <c r="AT97" s="16" t="s">
        <v>137</v>
      </c>
      <c r="AU97" s="16" t="s">
        <v>83</v>
      </c>
      <c r="AY97" s="16" t="s">
        <v>135</v>
      </c>
      <c r="BE97" s="182">
        <f>IF(N97="základní",J97,0)</f>
        <v>0</v>
      </c>
      <c r="BF97" s="182">
        <f>IF(N97="snížená",J97,0)</f>
        <v>0</v>
      </c>
      <c r="BG97" s="182">
        <f>IF(N97="zákl. přenesená",J97,0)</f>
        <v>0</v>
      </c>
      <c r="BH97" s="182">
        <f>IF(N97="sníž. přenesená",J97,0)</f>
        <v>0</v>
      </c>
      <c r="BI97" s="182">
        <f>IF(N97="nulová",J97,0)</f>
        <v>0</v>
      </c>
      <c r="BJ97" s="16" t="s">
        <v>23</v>
      </c>
      <c r="BK97" s="182">
        <f>ROUND(I97*H97,2)</f>
        <v>0</v>
      </c>
      <c r="BL97" s="16" t="s">
        <v>142</v>
      </c>
      <c r="BM97" s="16" t="s">
        <v>348</v>
      </c>
    </row>
    <row r="98" spans="2:51" s="12" customFormat="1" ht="20.25" customHeight="1">
      <c r="B98" s="183"/>
      <c r="D98" s="184" t="s">
        <v>144</v>
      </c>
      <c r="E98" s="185" t="s">
        <v>22</v>
      </c>
      <c r="F98" s="186" t="s">
        <v>349</v>
      </c>
      <c r="H98" s="187">
        <v>485</v>
      </c>
      <c r="I98" s="188"/>
      <c r="L98" s="183"/>
      <c r="M98" s="189"/>
      <c r="N98" s="190"/>
      <c r="O98" s="190"/>
      <c r="P98" s="190"/>
      <c r="Q98" s="190"/>
      <c r="R98" s="190"/>
      <c r="S98" s="190"/>
      <c r="T98" s="191"/>
      <c r="AT98" s="192" t="s">
        <v>144</v>
      </c>
      <c r="AU98" s="192" t="s">
        <v>83</v>
      </c>
      <c r="AV98" s="12" t="s">
        <v>83</v>
      </c>
      <c r="AW98" s="12" t="s">
        <v>38</v>
      </c>
      <c r="AX98" s="12" t="s">
        <v>23</v>
      </c>
      <c r="AY98" s="192" t="s">
        <v>135</v>
      </c>
    </row>
    <row r="99" spans="2:65" s="1" customFormat="1" ht="20.25" customHeight="1">
      <c r="B99" s="170"/>
      <c r="C99" s="171" t="s">
        <v>171</v>
      </c>
      <c r="D99" s="171" t="s">
        <v>137</v>
      </c>
      <c r="E99" s="172" t="s">
        <v>350</v>
      </c>
      <c r="F99" s="173" t="s">
        <v>351</v>
      </c>
      <c r="G99" s="174" t="s">
        <v>186</v>
      </c>
      <c r="H99" s="175">
        <v>92</v>
      </c>
      <c r="I99" s="176"/>
      <c r="J99" s="177">
        <f>ROUND(I99*H99,2)</f>
        <v>0</v>
      </c>
      <c r="K99" s="173" t="s">
        <v>22</v>
      </c>
      <c r="L99" s="33"/>
      <c r="M99" s="178" t="s">
        <v>22</v>
      </c>
      <c r="N99" s="179" t="s">
        <v>46</v>
      </c>
      <c r="O99" s="34"/>
      <c r="P99" s="180">
        <f>O99*H99</f>
        <v>0</v>
      </c>
      <c r="Q99" s="180">
        <v>0.01</v>
      </c>
      <c r="R99" s="180">
        <f>Q99*H99</f>
        <v>0.92</v>
      </c>
      <c r="S99" s="180">
        <v>0</v>
      </c>
      <c r="T99" s="181">
        <f>S99*H99</f>
        <v>0</v>
      </c>
      <c r="AR99" s="16" t="s">
        <v>142</v>
      </c>
      <c r="AT99" s="16" t="s">
        <v>137</v>
      </c>
      <c r="AU99" s="16" t="s">
        <v>83</v>
      </c>
      <c r="AY99" s="16" t="s">
        <v>135</v>
      </c>
      <c r="BE99" s="182">
        <f>IF(N99="základní",J99,0)</f>
        <v>0</v>
      </c>
      <c r="BF99" s="182">
        <f>IF(N99="snížená",J99,0)</f>
        <v>0</v>
      </c>
      <c r="BG99" s="182">
        <f>IF(N99="zákl. přenesená",J99,0)</f>
        <v>0</v>
      </c>
      <c r="BH99" s="182">
        <f>IF(N99="sníž. přenesená",J99,0)</f>
        <v>0</v>
      </c>
      <c r="BI99" s="182">
        <f>IF(N99="nulová",J99,0)</f>
        <v>0</v>
      </c>
      <c r="BJ99" s="16" t="s">
        <v>23</v>
      </c>
      <c r="BK99" s="182">
        <f>ROUND(I99*H99,2)</f>
        <v>0</v>
      </c>
      <c r="BL99" s="16" t="s">
        <v>142</v>
      </c>
      <c r="BM99" s="16" t="s">
        <v>352</v>
      </c>
    </row>
    <row r="100" spans="2:51" s="12" customFormat="1" ht="20.25" customHeight="1">
      <c r="B100" s="183"/>
      <c r="D100" s="184" t="s">
        <v>144</v>
      </c>
      <c r="E100" s="185" t="s">
        <v>22</v>
      </c>
      <c r="F100" s="186" t="s">
        <v>353</v>
      </c>
      <c r="H100" s="187">
        <v>92</v>
      </c>
      <c r="I100" s="188"/>
      <c r="L100" s="183"/>
      <c r="M100" s="189"/>
      <c r="N100" s="190"/>
      <c r="O100" s="190"/>
      <c r="P100" s="190"/>
      <c r="Q100" s="190"/>
      <c r="R100" s="190"/>
      <c r="S100" s="190"/>
      <c r="T100" s="191"/>
      <c r="AT100" s="192" t="s">
        <v>144</v>
      </c>
      <c r="AU100" s="192" t="s">
        <v>83</v>
      </c>
      <c r="AV100" s="12" t="s">
        <v>83</v>
      </c>
      <c r="AW100" s="12" t="s">
        <v>38</v>
      </c>
      <c r="AX100" s="12" t="s">
        <v>23</v>
      </c>
      <c r="AY100" s="192" t="s">
        <v>135</v>
      </c>
    </row>
    <row r="101" spans="2:65" s="1" customFormat="1" ht="20.25" customHeight="1">
      <c r="B101" s="170"/>
      <c r="C101" s="171" t="s">
        <v>150</v>
      </c>
      <c r="D101" s="171" t="s">
        <v>137</v>
      </c>
      <c r="E101" s="172" t="s">
        <v>354</v>
      </c>
      <c r="F101" s="173" t="s">
        <v>355</v>
      </c>
      <c r="G101" s="174" t="s">
        <v>291</v>
      </c>
      <c r="H101" s="175">
        <v>166.975</v>
      </c>
      <c r="I101" s="176"/>
      <c r="J101" s="177">
        <f>ROUND(I101*H101,2)</f>
        <v>0</v>
      </c>
      <c r="K101" s="173" t="s">
        <v>141</v>
      </c>
      <c r="L101" s="33"/>
      <c r="M101" s="178" t="s">
        <v>22</v>
      </c>
      <c r="N101" s="179" t="s">
        <v>46</v>
      </c>
      <c r="O101" s="34"/>
      <c r="P101" s="180">
        <f>O101*H101</f>
        <v>0</v>
      </c>
      <c r="Q101" s="180">
        <v>0</v>
      </c>
      <c r="R101" s="180">
        <f>Q101*H101</f>
        <v>0</v>
      </c>
      <c r="S101" s="180">
        <v>0</v>
      </c>
      <c r="T101" s="181">
        <f>S101*H101</f>
        <v>0</v>
      </c>
      <c r="AR101" s="16" t="s">
        <v>142</v>
      </c>
      <c r="AT101" s="16" t="s">
        <v>137</v>
      </c>
      <c r="AU101" s="16" t="s">
        <v>83</v>
      </c>
      <c r="AY101" s="16" t="s">
        <v>135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16" t="s">
        <v>23</v>
      </c>
      <c r="BK101" s="182">
        <f>ROUND(I101*H101,2)</f>
        <v>0</v>
      </c>
      <c r="BL101" s="16" t="s">
        <v>142</v>
      </c>
      <c r="BM101" s="16" t="s">
        <v>356</v>
      </c>
    </row>
    <row r="102" spans="2:51" s="12" customFormat="1" ht="20.25" customHeight="1">
      <c r="B102" s="183"/>
      <c r="D102" s="203" t="s">
        <v>144</v>
      </c>
      <c r="E102" s="192" t="s">
        <v>22</v>
      </c>
      <c r="F102" s="204" t="s">
        <v>357</v>
      </c>
      <c r="H102" s="205">
        <v>121.125</v>
      </c>
      <c r="I102" s="188"/>
      <c r="L102" s="183"/>
      <c r="M102" s="189"/>
      <c r="N102" s="190"/>
      <c r="O102" s="190"/>
      <c r="P102" s="190"/>
      <c r="Q102" s="190"/>
      <c r="R102" s="190"/>
      <c r="S102" s="190"/>
      <c r="T102" s="191"/>
      <c r="AT102" s="192" t="s">
        <v>144</v>
      </c>
      <c r="AU102" s="192" t="s">
        <v>83</v>
      </c>
      <c r="AV102" s="12" t="s">
        <v>83</v>
      </c>
      <c r="AW102" s="12" t="s">
        <v>38</v>
      </c>
      <c r="AX102" s="12" t="s">
        <v>75</v>
      </c>
      <c r="AY102" s="192" t="s">
        <v>135</v>
      </c>
    </row>
    <row r="103" spans="2:51" s="12" customFormat="1" ht="20.25" customHeight="1">
      <c r="B103" s="183"/>
      <c r="D103" s="184" t="s">
        <v>144</v>
      </c>
      <c r="E103" s="185" t="s">
        <v>22</v>
      </c>
      <c r="F103" s="186" t="s">
        <v>358</v>
      </c>
      <c r="H103" s="187">
        <v>45.85</v>
      </c>
      <c r="I103" s="188"/>
      <c r="L103" s="183"/>
      <c r="M103" s="189"/>
      <c r="N103" s="190"/>
      <c r="O103" s="190"/>
      <c r="P103" s="190"/>
      <c r="Q103" s="190"/>
      <c r="R103" s="190"/>
      <c r="S103" s="190"/>
      <c r="T103" s="191"/>
      <c r="AT103" s="192" t="s">
        <v>144</v>
      </c>
      <c r="AU103" s="192" t="s">
        <v>83</v>
      </c>
      <c r="AV103" s="12" t="s">
        <v>83</v>
      </c>
      <c r="AW103" s="12" t="s">
        <v>38</v>
      </c>
      <c r="AX103" s="12" t="s">
        <v>75</v>
      </c>
      <c r="AY103" s="192" t="s">
        <v>135</v>
      </c>
    </row>
    <row r="104" spans="2:65" s="1" customFormat="1" ht="20.25" customHeight="1">
      <c r="B104" s="170"/>
      <c r="C104" s="171" t="s">
        <v>180</v>
      </c>
      <c r="D104" s="171" t="s">
        <v>137</v>
      </c>
      <c r="E104" s="172" t="s">
        <v>359</v>
      </c>
      <c r="F104" s="173" t="s">
        <v>360</v>
      </c>
      <c r="G104" s="174" t="s">
        <v>291</v>
      </c>
      <c r="H104" s="175">
        <v>167</v>
      </c>
      <c r="I104" s="176"/>
      <c r="J104" s="177">
        <f>ROUND(I104*H104,2)</f>
        <v>0</v>
      </c>
      <c r="K104" s="173" t="s">
        <v>141</v>
      </c>
      <c r="L104" s="33"/>
      <c r="M104" s="178" t="s">
        <v>22</v>
      </c>
      <c r="N104" s="179" t="s">
        <v>46</v>
      </c>
      <c r="O104" s="34"/>
      <c r="P104" s="180">
        <f>O104*H104</f>
        <v>0</v>
      </c>
      <c r="Q104" s="180">
        <v>0</v>
      </c>
      <c r="R104" s="180">
        <f>Q104*H104</f>
        <v>0</v>
      </c>
      <c r="S104" s="180">
        <v>0</v>
      </c>
      <c r="T104" s="181">
        <f>S104*H104</f>
        <v>0</v>
      </c>
      <c r="AR104" s="16" t="s">
        <v>142</v>
      </c>
      <c r="AT104" s="16" t="s">
        <v>137</v>
      </c>
      <c r="AU104" s="16" t="s">
        <v>83</v>
      </c>
      <c r="AY104" s="16" t="s">
        <v>135</v>
      </c>
      <c r="BE104" s="182">
        <f>IF(N104="základní",J104,0)</f>
        <v>0</v>
      </c>
      <c r="BF104" s="182">
        <f>IF(N104="snížená",J104,0)</f>
        <v>0</v>
      </c>
      <c r="BG104" s="182">
        <f>IF(N104="zákl. přenesená",J104,0)</f>
        <v>0</v>
      </c>
      <c r="BH104" s="182">
        <f>IF(N104="sníž. přenesená",J104,0)</f>
        <v>0</v>
      </c>
      <c r="BI104" s="182">
        <f>IF(N104="nulová",J104,0)</f>
        <v>0</v>
      </c>
      <c r="BJ104" s="16" t="s">
        <v>23</v>
      </c>
      <c r="BK104" s="182">
        <f>ROUND(I104*H104,2)</f>
        <v>0</v>
      </c>
      <c r="BL104" s="16" t="s">
        <v>142</v>
      </c>
      <c r="BM104" s="16" t="s">
        <v>361</v>
      </c>
    </row>
    <row r="105" spans="2:65" s="1" customFormat="1" ht="20.25" customHeight="1">
      <c r="B105" s="170"/>
      <c r="C105" s="171" t="s">
        <v>28</v>
      </c>
      <c r="D105" s="171" t="s">
        <v>137</v>
      </c>
      <c r="E105" s="172" t="s">
        <v>362</v>
      </c>
      <c r="F105" s="173" t="s">
        <v>363</v>
      </c>
      <c r="G105" s="174" t="s">
        <v>291</v>
      </c>
      <c r="H105" s="175">
        <v>334</v>
      </c>
      <c r="I105" s="176"/>
      <c r="J105" s="177">
        <f>ROUND(I105*H105,2)</f>
        <v>0</v>
      </c>
      <c r="K105" s="173" t="s">
        <v>141</v>
      </c>
      <c r="L105" s="33"/>
      <c r="M105" s="178" t="s">
        <v>22</v>
      </c>
      <c r="N105" s="179" t="s">
        <v>46</v>
      </c>
      <c r="O105" s="34"/>
      <c r="P105" s="180">
        <f>O105*H105</f>
        <v>0</v>
      </c>
      <c r="Q105" s="180">
        <v>0</v>
      </c>
      <c r="R105" s="180">
        <f>Q105*H105</f>
        <v>0</v>
      </c>
      <c r="S105" s="180">
        <v>0</v>
      </c>
      <c r="T105" s="181">
        <f>S105*H105</f>
        <v>0</v>
      </c>
      <c r="AR105" s="16" t="s">
        <v>142</v>
      </c>
      <c r="AT105" s="16" t="s">
        <v>137</v>
      </c>
      <c r="AU105" s="16" t="s">
        <v>83</v>
      </c>
      <c r="AY105" s="16" t="s">
        <v>135</v>
      </c>
      <c r="BE105" s="182">
        <f>IF(N105="základní",J105,0)</f>
        <v>0</v>
      </c>
      <c r="BF105" s="182">
        <f>IF(N105="snížená",J105,0)</f>
        <v>0</v>
      </c>
      <c r="BG105" s="182">
        <f>IF(N105="zákl. přenesená",J105,0)</f>
        <v>0</v>
      </c>
      <c r="BH105" s="182">
        <f>IF(N105="sníž. přenesená",J105,0)</f>
        <v>0</v>
      </c>
      <c r="BI105" s="182">
        <f>IF(N105="nulová",J105,0)</f>
        <v>0</v>
      </c>
      <c r="BJ105" s="16" t="s">
        <v>23</v>
      </c>
      <c r="BK105" s="182">
        <f>ROUND(I105*H105,2)</f>
        <v>0</v>
      </c>
      <c r="BL105" s="16" t="s">
        <v>142</v>
      </c>
      <c r="BM105" s="16" t="s">
        <v>364</v>
      </c>
    </row>
    <row r="106" spans="2:51" s="12" customFormat="1" ht="20.25" customHeight="1">
      <c r="B106" s="183"/>
      <c r="D106" s="184" t="s">
        <v>144</v>
      </c>
      <c r="E106" s="185" t="s">
        <v>22</v>
      </c>
      <c r="F106" s="186" t="s">
        <v>365</v>
      </c>
      <c r="H106" s="187">
        <v>334</v>
      </c>
      <c r="I106" s="188"/>
      <c r="L106" s="183"/>
      <c r="M106" s="189"/>
      <c r="N106" s="190"/>
      <c r="O106" s="190"/>
      <c r="P106" s="190"/>
      <c r="Q106" s="190"/>
      <c r="R106" s="190"/>
      <c r="S106" s="190"/>
      <c r="T106" s="191"/>
      <c r="AT106" s="192" t="s">
        <v>144</v>
      </c>
      <c r="AU106" s="192" t="s">
        <v>83</v>
      </c>
      <c r="AV106" s="12" t="s">
        <v>83</v>
      </c>
      <c r="AW106" s="12" t="s">
        <v>38</v>
      </c>
      <c r="AX106" s="12" t="s">
        <v>23</v>
      </c>
      <c r="AY106" s="192" t="s">
        <v>135</v>
      </c>
    </row>
    <row r="107" spans="2:65" s="1" customFormat="1" ht="20.25" customHeight="1">
      <c r="B107" s="170"/>
      <c r="C107" s="193" t="s">
        <v>188</v>
      </c>
      <c r="D107" s="193" t="s">
        <v>146</v>
      </c>
      <c r="E107" s="194" t="s">
        <v>366</v>
      </c>
      <c r="F107" s="195" t="s">
        <v>367</v>
      </c>
      <c r="G107" s="196" t="s">
        <v>291</v>
      </c>
      <c r="H107" s="197">
        <v>167</v>
      </c>
      <c r="I107" s="198"/>
      <c r="J107" s="199">
        <f>ROUND(I107*H107,2)</f>
        <v>0</v>
      </c>
      <c r="K107" s="195" t="s">
        <v>141</v>
      </c>
      <c r="L107" s="200"/>
      <c r="M107" s="201" t="s">
        <v>22</v>
      </c>
      <c r="N107" s="202" t="s">
        <v>46</v>
      </c>
      <c r="O107" s="34"/>
      <c r="P107" s="180">
        <f>O107*H107</f>
        <v>0</v>
      </c>
      <c r="Q107" s="180">
        <v>0</v>
      </c>
      <c r="R107" s="180">
        <f>Q107*H107</f>
        <v>0</v>
      </c>
      <c r="S107" s="180">
        <v>0</v>
      </c>
      <c r="T107" s="181">
        <f>S107*H107</f>
        <v>0</v>
      </c>
      <c r="AR107" s="16" t="s">
        <v>150</v>
      </c>
      <c r="AT107" s="16" t="s">
        <v>146</v>
      </c>
      <c r="AU107" s="16" t="s">
        <v>83</v>
      </c>
      <c r="AY107" s="16" t="s">
        <v>135</v>
      </c>
      <c r="BE107" s="182">
        <f>IF(N107="základní",J107,0)</f>
        <v>0</v>
      </c>
      <c r="BF107" s="182">
        <f>IF(N107="snížená",J107,0)</f>
        <v>0</v>
      </c>
      <c r="BG107" s="182">
        <f>IF(N107="zákl. přenesená",J107,0)</f>
        <v>0</v>
      </c>
      <c r="BH107" s="182">
        <f>IF(N107="sníž. přenesená",J107,0)</f>
        <v>0</v>
      </c>
      <c r="BI107" s="182">
        <f>IF(N107="nulová",J107,0)</f>
        <v>0</v>
      </c>
      <c r="BJ107" s="16" t="s">
        <v>23</v>
      </c>
      <c r="BK107" s="182">
        <f>ROUND(I107*H107,2)</f>
        <v>0</v>
      </c>
      <c r="BL107" s="16" t="s">
        <v>142</v>
      </c>
      <c r="BM107" s="16" t="s">
        <v>368</v>
      </c>
    </row>
    <row r="108" spans="2:63" s="11" customFormat="1" ht="29.25" customHeight="1">
      <c r="B108" s="156"/>
      <c r="D108" s="167" t="s">
        <v>74</v>
      </c>
      <c r="E108" s="168" t="s">
        <v>262</v>
      </c>
      <c r="F108" s="168" t="s">
        <v>263</v>
      </c>
      <c r="I108" s="159"/>
      <c r="J108" s="169">
        <f>BK108</f>
        <v>0</v>
      </c>
      <c r="L108" s="156"/>
      <c r="M108" s="161"/>
      <c r="N108" s="162"/>
      <c r="O108" s="162"/>
      <c r="P108" s="163">
        <f>P109</f>
        <v>0</v>
      </c>
      <c r="Q108" s="162"/>
      <c r="R108" s="163">
        <f>R109</f>
        <v>0</v>
      </c>
      <c r="S108" s="162"/>
      <c r="T108" s="164">
        <f>T109</f>
        <v>0</v>
      </c>
      <c r="AR108" s="157" t="s">
        <v>23</v>
      </c>
      <c r="AT108" s="165" t="s">
        <v>74</v>
      </c>
      <c r="AU108" s="165" t="s">
        <v>23</v>
      </c>
      <c r="AY108" s="157" t="s">
        <v>135</v>
      </c>
      <c r="BK108" s="166">
        <f>BK109</f>
        <v>0</v>
      </c>
    </row>
    <row r="109" spans="2:65" s="1" customFormat="1" ht="20.25" customHeight="1">
      <c r="B109" s="170"/>
      <c r="C109" s="171" t="s">
        <v>192</v>
      </c>
      <c r="D109" s="171" t="s">
        <v>137</v>
      </c>
      <c r="E109" s="172" t="s">
        <v>265</v>
      </c>
      <c r="F109" s="173" t="s">
        <v>266</v>
      </c>
      <c r="G109" s="174" t="s">
        <v>267</v>
      </c>
      <c r="H109" s="175">
        <v>2.375</v>
      </c>
      <c r="I109" s="176"/>
      <c r="J109" s="177">
        <f>ROUND(I109*H109,2)</f>
        <v>0</v>
      </c>
      <c r="K109" s="173" t="s">
        <v>141</v>
      </c>
      <c r="L109" s="33"/>
      <c r="M109" s="178" t="s">
        <v>22</v>
      </c>
      <c r="N109" s="207" t="s">
        <v>46</v>
      </c>
      <c r="O109" s="208"/>
      <c r="P109" s="209">
        <f>O109*H109</f>
        <v>0</v>
      </c>
      <c r="Q109" s="209">
        <v>0</v>
      </c>
      <c r="R109" s="209">
        <f>Q109*H109</f>
        <v>0</v>
      </c>
      <c r="S109" s="209">
        <v>0</v>
      </c>
      <c r="T109" s="210">
        <f>S109*H109</f>
        <v>0</v>
      </c>
      <c r="AR109" s="16" t="s">
        <v>142</v>
      </c>
      <c r="AT109" s="16" t="s">
        <v>137</v>
      </c>
      <c r="AU109" s="16" t="s">
        <v>83</v>
      </c>
      <c r="AY109" s="16" t="s">
        <v>135</v>
      </c>
      <c r="BE109" s="182">
        <f>IF(N109="základní",J109,0)</f>
        <v>0</v>
      </c>
      <c r="BF109" s="182">
        <f>IF(N109="snížená",J109,0)</f>
        <v>0</v>
      </c>
      <c r="BG109" s="182">
        <f>IF(N109="zákl. přenesená",J109,0)</f>
        <v>0</v>
      </c>
      <c r="BH109" s="182">
        <f>IF(N109="sníž. přenesená",J109,0)</f>
        <v>0</v>
      </c>
      <c r="BI109" s="182">
        <f>IF(N109="nulová",J109,0)</f>
        <v>0</v>
      </c>
      <c r="BJ109" s="16" t="s">
        <v>23</v>
      </c>
      <c r="BK109" s="182">
        <f>ROUND(I109*H109,2)</f>
        <v>0</v>
      </c>
      <c r="BL109" s="16" t="s">
        <v>142</v>
      </c>
      <c r="BM109" s="16" t="s">
        <v>369</v>
      </c>
    </row>
    <row r="110" spans="2:12" s="1" customFormat="1" ht="6.75" customHeight="1">
      <c r="B110" s="48"/>
      <c r="C110" s="49"/>
      <c r="D110" s="49"/>
      <c r="E110" s="49"/>
      <c r="F110" s="49"/>
      <c r="G110" s="49"/>
      <c r="H110" s="49"/>
      <c r="I110" s="122"/>
      <c r="J110" s="49"/>
      <c r="K110" s="49"/>
      <c r="L110" s="33"/>
    </row>
    <row r="139" ht="12">
      <c r="AT139" s="211"/>
    </row>
  </sheetData>
  <sheetProtection password="CC35" sheet="1" objects="1" scenarios="1" formatColumns="0" formatRows="0" sort="0" autoFilter="0"/>
  <autoFilter ref="C84:K84"/>
  <mergeCells count="12"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8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409</v>
      </c>
      <c r="G1" s="268" t="s">
        <v>410</v>
      </c>
      <c r="H1" s="268"/>
      <c r="I1" s="269"/>
      <c r="J1" s="263" t="s">
        <v>411</v>
      </c>
      <c r="K1" s="261" t="s">
        <v>106</v>
      </c>
      <c r="L1" s="263" t="s">
        <v>412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102</v>
      </c>
    </row>
    <row r="3" spans="2:46" ht="6.75" customHeight="1">
      <c r="B3" s="17"/>
      <c r="C3" s="18"/>
      <c r="D3" s="18"/>
      <c r="E3" s="18"/>
      <c r="F3" s="18"/>
      <c r="G3" s="18"/>
      <c r="H3" s="18"/>
      <c r="I3" s="99"/>
      <c r="J3" s="18"/>
      <c r="K3" s="19"/>
      <c r="AT3" s="16" t="s">
        <v>83</v>
      </c>
    </row>
    <row r="4" spans="2:46" ht="36.75" customHeight="1">
      <c r="B4" s="20"/>
      <c r="C4" s="21"/>
      <c r="D4" s="22" t="s">
        <v>107</v>
      </c>
      <c r="E4" s="21"/>
      <c r="F4" s="21"/>
      <c r="G4" s="21"/>
      <c r="H4" s="21"/>
      <c r="I4" s="100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100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100"/>
      <c r="J6" s="21"/>
      <c r="K6" s="23"/>
    </row>
    <row r="7" spans="2:11" ht="20.25" customHeight="1">
      <c r="B7" s="20"/>
      <c r="C7" s="21"/>
      <c r="D7" s="21"/>
      <c r="E7" s="255" t="str">
        <f>'Rekapitulace stavby'!K6</f>
        <v>Aktualizace PD pro realizaci LBK 9-0 a LBK 5-9 v k.ú. Běchary</v>
      </c>
      <c r="F7" s="220"/>
      <c r="G7" s="220"/>
      <c r="H7" s="220"/>
      <c r="I7" s="100"/>
      <c r="J7" s="21"/>
      <c r="K7" s="23"/>
    </row>
    <row r="8" spans="2:11" ht="12.75">
      <c r="B8" s="20"/>
      <c r="C8" s="21"/>
      <c r="D8" s="29" t="s">
        <v>108</v>
      </c>
      <c r="E8" s="21"/>
      <c r="F8" s="21"/>
      <c r="G8" s="21"/>
      <c r="H8" s="21"/>
      <c r="I8" s="100"/>
      <c r="J8" s="21"/>
      <c r="K8" s="23"/>
    </row>
    <row r="9" spans="2:11" s="1" customFormat="1" ht="20.25" customHeight="1">
      <c r="B9" s="33"/>
      <c r="C9" s="34"/>
      <c r="D9" s="34"/>
      <c r="E9" s="255" t="s">
        <v>322</v>
      </c>
      <c r="F9" s="227"/>
      <c r="G9" s="227"/>
      <c r="H9" s="227"/>
      <c r="I9" s="101"/>
      <c r="J9" s="34"/>
      <c r="K9" s="37"/>
    </row>
    <row r="10" spans="2:11" s="1" customFormat="1" ht="12.75">
      <c r="B10" s="33"/>
      <c r="C10" s="34"/>
      <c r="D10" s="29" t="s">
        <v>323</v>
      </c>
      <c r="E10" s="34"/>
      <c r="F10" s="34"/>
      <c r="G10" s="34"/>
      <c r="H10" s="34"/>
      <c r="I10" s="101"/>
      <c r="J10" s="34"/>
      <c r="K10" s="37"/>
    </row>
    <row r="11" spans="2:11" s="1" customFormat="1" ht="36.75" customHeight="1">
      <c r="B11" s="33"/>
      <c r="C11" s="34"/>
      <c r="D11" s="34"/>
      <c r="E11" s="256" t="s">
        <v>371</v>
      </c>
      <c r="F11" s="227"/>
      <c r="G11" s="227"/>
      <c r="H11" s="227"/>
      <c r="I11" s="101"/>
      <c r="J11" s="34"/>
      <c r="K11" s="37"/>
    </row>
    <row r="12" spans="2:11" s="1" customFormat="1" ht="12">
      <c r="B12" s="33"/>
      <c r="C12" s="34"/>
      <c r="D12" s="34"/>
      <c r="E12" s="34"/>
      <c r="F12" s="34"/>
      <c r="G12" s="34"/>
      <c r="H12" s="34"/>
      <c r="I12" s="101"/>
      <c r="J12" s="34"/>
      <c r="K12" s="37"/>
    </row>
    <row r="13" spans="2:11" s="1" customFormat="1" ht="14.25" customHeight="1">
      <c r="B13" s="33"/>
      <c r="C13" s="34"/>
      <c r="D13" s="29" t="s">
        <v>19</v>
      </c>
      <c r="E13" s="34"/>
      <c r="F13" s="27" t="s">
        <v>20</v>
      </c>
      <c r="G13" s="34"/>
      <c r="H13" s="34"/>
      <c r="I13" s="102" t="s">
        <v>21</v>
      </c>
      <c r="J13" s="27" t="s">
        <v>22</v>
      </c>
      <c r="K13" s="37"/>
    </row>
    <row r="14" spans="2:11" s="1" customFormat="1" ht="14.25" customHeight="1">
      <c r="B14" s="33"/>
      <c r="C14" s="34"/>
      <c r="D14" s="29" t="s">
        <v>24</v>
      </c>
      <c r="E14" s="34"/>
      <c r="F14" s="27" t="s">
        <v>25</v>
      </c>
      <c r="G14" s="34"/>
      <c r="H14" s="34"/>
      <c r="I14" s="102" t="s">
        <v>26</v>
      </c>
      <c r="J14" s="103" t="str">
        <f>'Rekapitulace stavby'!AN8</f>
        <v>1.2.2016</v>
      </c>
      <c r="K14" s="37"/>
    </row>
    <row r="15" spans="2:11" s="1" customFormat="1" ht="10.5" customHeight="1">
      <c r="B15" s="33"/>
      <c r="C15" s="34"/>
      <c r="D15" s="34"/>
      <c r="E15" s="34"/>
      <c r="F15" s="34"/>
      <c r="G15" s="34"/>
      <c r="H15" s="34"/>
      <c r="I15" s="101"/>
      <c r="J15" s="34"/>
      <c r="K15" s="37"/>
    </row>
    <row r="16" spans="2:11" s="1" customFormat="1" ht="14.25" customHeight="1">
      <c r="B16" s="33"/>
      <c r="C16" s="34"/>
      <c r="D16" s="29" t="s">
        <v>30</v>
      </c>
      <c r="E16" s="34"/>
      <c r="F16" s="34"/>
      <c r="G16" s="34"/>
      <c r="H16" s="34"/>
      <c r="I16" s="102" t="s">
        <v>31</v>
      </c>
      <c r="J16" s="27" t="s">
        <v>22</v>
      </c>
      <c r="K16" s="37"/>
    </row>
    <row r="17" spans="2:11" s="1" customFormat="1" ht="18" customHeight="1">
      <c r="B17" s="33"/>
      <c r="C17" s="34"/>
      <c r="D17" s="34"/>
      <c r="E17" s="27" t="s">
        <v>32</v>
      </c>
      <c r="F17" s="34"/>
      <c r="G17" s="34"/>
      <c r="H17" s="34"/>
      <c r="I17" s="102" t="s">
        <v>33</v>
      </c>
      <c r="J17" s="27" t="s">
        <v>22</v>
      </c>
      <c r="K17" s="37"/>
    </row>
    <row r="18" spans="2:11" s="1" customFormat="1" ht="6.75" customHeight="1">
      <c r="B18" s="33"/>
      <c r="C18" s="34"/>
      <c r="D18" s="34"/>
      <c r="E18" s="34"/>
      <c r="F18" s="34"/>
      <c r="G18" s="34"/>
      <c r="H18" s="34"/>
      <c r="I18" s="101"/>
      <c r="J18" s="34"/>
      <c r="K18" s="37"/>
    </row>
    <row r="19" spans="2:11" s="1" customFormat="1" ht="14.25" customHeight="1">
      <c r="B19" s="33"/>
      <c r="C19" s="34"/>
      <c r="D19" s="29" t="s">
        <v>34</v>
      </c>
      <c r="E19" s="34"/>
      <c r="F19" s="34"/>
      <c r="G19" s="34"/>
      <c r="H19" s="34"/>
      <c r="I19" s="102" t="s">
        <v>31</v>
      </c>
      <c r="J19" s="27">
        <f>IF('Rekapitulace stavby'!AN13="Vyplň údaj","",IF('Rekapitulace stavby'!AN13="","",'Rekapitulace stavby'!AN13))</f>
      </c>
      <c r="K19" s="37"/>
    </row>
    <row r="20" spans="2:11" s="1" customFormat="1" ht="18" customHeight="1">
      <c r="B20" s="33"/>
      <c r="C20" s="34"/>
      <c r="D20" s="34"/>
      <c r="E20" s="27">
        <f>IF('Rekapitulace stavby'!E14="Vyplň údaj","",IF('Rekapitulace stavby'!E14="","",'Rekapitulace stavby'!E14))</f>
      </c>
      <c r="F20" s="34"/>
      <c r="G20" s="34"/>
      <c r="H20" s="34"/>
      <c r="I20" s="102" t="s">
        <v>33</v>
      </c>
      <c r="J20" s="27">
        <f>IF('Rekapitulace stavby'!AN14="Vyplň údaj","",IF('Rekapitulace stavby'!AN14="","",'Rekapitulace stavby'!AN14))</f>
      </c>
      <c r="K20" s="37"/>
    </row>
    <row r="21" spans="2:11" s="1" customFormat="1" ht="6.75" customHeight="1">
      <c r="B21" s="33"/>
      <c r="C21" s="34"/>
      <c r="D21" s="34"/>
      <c r="E21" s="34"/>
      <c r="F21" s="34"/>
      <c r="G21" s="34"/>
      <c r="H21" s="34"/>
      <c r="I21" s="101"/>
      <c r="J21" s="34"/>
      <c r="K21" s="37"/>
    </row>
    <row r="22" spans="2:11" s="1" customFormat="1" ht="14.25" customHeight="1">
      <c r="B22" s="33"/>
      <c r="C22" s="34"/>
      <c r="D22" s="29" t="s">
        <v>36</v>
      </c>
      <c r="E22" s="34"/>
      <c r="F22" s="34"/>
      <c r="G22" s="34"/>
      <c r="H22" s="34"/>
      <c r="I22" s="102" t="s">
        <v>31</v>
      </c>
      <c r="J22" s="27" t="s">
        <v>22</v>
      </c>
      <c r="K22" s="37"/>
    </row>
    <row r="23" spans="2:11" s="1" customFormat="1" ht="18" customHeight="1">
      <c r="B23" s="33"/>
      <c r="C23" s="34"/>
      <c r="D23" s="34"/>
      <c r="E23" s="27" t="s">
        <v>37</v>
      </c>
      <c r="F23" s="34"/>
      <c r="G23" s="34"/>
      <c r="H23" s="34"/>
      <c r="I23" s="102" t="s">
        <v>33</v>
      </c>
      <c r="J23" s="27" t="s">
        <v>22</v>
      </c>
      <c r="K23" s="37"/>
    </row>
    <row r="24" spans="2:11" s="1" customFormat="1" ht="6.75" customHeight="1">
      <c r="B24" s="33"/>
      <c r="C24" s="34"/>
      <c r="D24" s="34"/>
      <c r="E24" s="34"/>
      <c r="F24" s="34"/>
      <c r="G24" s="34"/>
      <c r="H24" s="34"/>
      <c r="I24" s="101"/>
      <c r="J24" s="34"/>
      <c r="K24" s="37"/>
    </row>
    <row r="25" spans="2:11" s="1" customFormat="1" ht="14.25" customHeight="1">
      <c r="B25" s="33"/>
      <c r="C25" s="34"/>
      <c r="D25" s="29" t="s">
        <v>39</v>
      </c>
      <c r="E25" s="34"/>
      <c r="F25" s="34"/>
      <c r="G25" s="34"/>
      <c r="H25" s="34"/>
      <c r="I25" s="101"/>
      <c r="J25" s="34"/>
      <c r="K25" s="37"/>
    </row>
    <row r="26" spans="2:11" s="7" customFormat="1" ht="20.25" customHeight="1">
      <c r="B26" s="104"/>
      <c r="C26" s="105"/>
      <c r="D26" s="105"/>
      <c r="E26" s="223" t="s">
        <v>22</v>
      </c>
      <c r="F26" s="257"/>
      <c r="G26" s="257"/>
      <c r="H26" s="257"/>
      <c r="I26" s="106"/>
      <c r="J26" s="105"/>
      <c r="K26" s="107"/>
    </row>
    <row r="27" spans="2:11" s="1" customFormat="1" ht="6.75" customHeight="1">
      <c r="B27" s="33"/>
      <c r="C27" s="34"/>
      <c r="D27" s="34"/>
      <c r="E27" s="34"/>
      <c r="F27" s="34"/>
      <c r="G27" s="34"/>
      <c r="H27" s="34"/>
      <c r="I27" s="101"/>
      <c r="J27" s="34"/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8"/>
      <c r="J28" s="60"/>
      <c r="K28" s="109"/>
    </row>
    <row r="29" spans="2:11" s="1" customFormat="1" ht="24.75" customHeight="1">
      <c r="B29" s="33"/>
      <c r="C29" s="34"/>
      <c r="D29" s="110" t="s">
        <v>41</v>
      </c>
      <c r="E29" s="34"/>
      <c r="F29" s="34"/>
      <c r="G29" s="34"/>
      <c r="H29" s="34"/>
      <c r="I29" s="101"/>
      <c r="J29" s="111">
        <f>ROUND(J85,2)</f>
        <v>0</v>
      </c>
      <c r="K29" s="37"/>
    </row>
    <row r="30" spans="2:11" s="1" customFormat="1" ht="6.75" customHeight="1">
      <c r="B30" s="33"/>
      <c r="C30" s="34"/>
      <c r="D30" s="60"/>
      <c r="E30" s="60"/>
      <c r="F30" s="60"/>
      <c r="G30" s="60"/>
      <c r="H30" s="60"/>
      <c r="I30" s="108"/>
      <c r="J30" s="60"/>
      <c r="K30" s="109"/>
    </row>
    <row r="31" spans="2:11" s="1" customFormat="1" ht="14.25" customHeight="1">
      <c r="B31" s="33"/>
      <c r="C31" s="34"/>
      <c r="D31" s="34"/>
      <c r="E31" s="34"/>
      <c r="F31" s="38" t="s">
        <v>43</v>
      </c>
      <c r="G31" s="34"/>
      <c r="H31" s="34"/>
      <c r="I31" s="112" t="s">
        <v>42</v>
      </c>
      <c r="J31" s="38" t="s">
        <v>44</v>
      </c>
      <c r="K31" s="37"/>
    </row>
    <row r="32" spans="2:11" s="1" customFormat="1" ht="14.25" customHeight="1">
      <c r="B32" s="33"/>
      <c r="C32" s="34"/>
      <c r="D32" s="41" t="s">
        <v>45</v>
      </c>
      <c r="E32" s="41" t="s">
        <v>46</v>
      </c>
      <c r="F32" s="113">
        <f>ROUND(SUM(BE85:BE109),2)</f>
        <v>0</v>
      </c>
      <c r="G32" s="34"/>
      <c r="H32" s="34"/>
      <c r="I32" s="114">
        <v>0.21</v>
      </c>
      <c r="J32" s="113">
        <f>ROUND(ROUND((SUM(BE85:BE109)),2)*I32,2)</f>
        <v>0</v>
      </c>
      <c r="K32" s="37"/>
    </row>
    <row r="33" spans="2:11" s="1" customFormat="1" ht="14.25" customHeight="1">
      <c r="B33" s="33"/>
      <c r="C33" s="34"/>
      <c r="D33" s="34"/>
      <c r="E33" s="41" t="s">
        <v>47</v>
      </c>
      <c r="F33" s="113">
        <f>ROUND(SUM(BF85:BF109),2)</f>
        <v>0</v>
      </c>
      <c r="G33" s="34"/>
      <c r="H33" s="34"/>
      <c r="I33" s="114">
        <v>0.15</v>
      </c>
      <c r="J33" s="113">
        <f>ROUND(ROUND((SUM(BF85:BF109)),2)*I33,2)</f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48</v>
      </c>
      <c r="F34" s="113">
        <f>ROUND(SUM(BG85:BG109),2)</f>
        <v>0</v>
      </c>
      <c r="G34" s="34"/>
      <c r="H34" s="34"/>
      <c r="I34" s="114">
        <v>0.21</v>
      </c>
      <c r="J34" s="113">
        <v>0</v>
      </c>
      <c r="K34" s="37"/>
    </row>
    <row r="35" spans="2:11" s="1" customFormat="1" ht="14.25" customHeight="1" hidden="1">
      <c r="B35" s="33"/>
      <c r="C35" s="34"/>
      <c r="D35" s="34"/>
      <c r="E35" s="41" t="s">
        <v>49</v>
      </c>
      <c r="F35" s="113">
        <f>ROUND(SUM(BH85:BH109),2)</f>
        <v>0</v>
      </c>
      <c r="G35" s="34"/>
      <c r="H35" s="34"/>
      <c r="I35" s="114">
        <v>0.15</v>
      </c>
      <c r="J35" s="113">
        <v>0</v>
      </c>
      <c r="K35" s="37"/>
    </row>
    <row r="36" spans="2:11" s="1" customFormat="1" ht="14.25" customHeight="1" hidden="1">
      <c r="B36" s="33"/>
      <c r="C36" s="34"/>
      <c r="D36" s="34"/>
      <c r="E36" s="41" t="s">
        <v>50</v>
      </c>
      <c r="F36" s="113">
        <f>ROUND(SUM(BI85:BI109),2)</f>
        <v>0</v>
      </c>
      <c r="G36" s="34"/>
      <c r="H36" s="34"/>
      <c r="I36" s="114">
        <v>0</v>
      </c>
      <c r="J36" s="113">
        <v>0</v>
      </c>
      <c r="K36" s="37"/>
    </row>
    <row r="37" spans="2:11" s="1" customFormat="1" ht="6.75" customHeight="1">
      <c r="B37" s="33"/>
      <c r="C37" s="34"/>
      <c r="D37" s="34"/>
      <c r="E37" s="34"/>
      <c r="F37" s="34"/>
      <c r="G37" s="34"/>
      <c r="H37" s="34"/>
      <c r="I37" s="101"/>
      <c r="J37" s="34"/>
      <c r="K37" s="37"/>
    </row>
    <row r="38" spans="2:11" s="1" customFormat="1" ht="24.75" customHeight="1">
      <c r="B38" s="33"/>
      <c r="C38" s="115"/>
      <c r="D38" s="116" t="s">
        <v>51</v>
      </c>
      <c r="E38" s="64"/>
      <c r="F38" s="64"/>
      <c r="G38" s="117" t="s">
        <v>52</v>
      </c>
      <c r="H38" s="118" t="s">
        <v>53</v>
      </c>
      <c r="I38" s="119"/>
      <c r="J38" s="120">
        <f>SUM(J29:J36)</f>
        <v>0</v>
      </c>
      <c r="K38" s="121"/>
    </row>
    <row r="39" spans="2:11" s="1" customFormat="1" ht="14.25" customHeight="1">
      <c r="B39" s="48"/>
      <c r="C39" s="49"/>
      <c r="D39" s="49"/>
      <c r="E39" s="49"/>
      <c r="F39" s="49"/>
      <c r="G39" s="49"/>
      <c r="H39" s="49"/>
      <c r="I39" s="122"/>
      <c r="J39" s="49"/>
      <c r="K39" s="50"/>
    </row>
    <row r="43" spans="2:11" s="1" customFormat="1" ht="6.75" customHeight="1">
      <c r="B43" s="51"/>
      <c r="C43" s="52"/>
      <c r="D43" s="52"/>
      <c r="E43" s="52"/>
      <c r="F43" s="52"/>
      <c r="G43" s="52"/>
      <c r="H43" s="52"/>
      <c r="I43" s="123"/>
      <c r="J43" s="52"/>
      <c r="K43" s="124"/>
    </row>
    <row r="44" spans="2:11" s="1" customFormat="1" ht="36.75" customHeight="1">
      <c r="B44" s="33"/>
      <c r="C44" s="22" t="s">
        <v>110</v>
      </c>
      <c r="D44" s="34"/>
      <c r="E44" s="34"/>
      <c r="F44" s="34"/>
      <c r="G44" s="34"/>
      <c r="H44" s="34"/>
      <c r="I44" s="101"/>
      <c r="J44" s="34"/>
      <c r="K44" s="37"/>
    </row>
    <row r="45" spans="2:11" s="1" customFormat="1" ht="6.75" customHeight="1">
      <c r="B45" s="33"/>
      <c r="C45" s="34"/>
      <c r="D45" s="34"/>
      <c r="E45" s="34"/>
      <c r="F45" s="34"/>
      <c r="G45" s="34"/>
      <c r="H45" s="34"/>
      <c r="I45" s="101"/>
      <c r="J45" s="34"/>
      <c r="K45" s="37"/>
    </row>
    <row r="46" spans="2:11" s="1" customFormat="1" ht="14.25" customHeight="1">
      <c r="B46" s="33"/>
      <c r="C46" s="29" t="s">
        <v>16</v>
      </c>
      <c r="D46" s="34"/>
      <c r="E46" s="34"/>
      <c r="F46" s="34"/>
      <c r="G46" s="34"/>
      <c r="H46" s="34"/>
      <c r="I46" s="101"/>
      <c r="J46" s="34"/>
      <c r="K46" s="37"/>
    </row>
    <row r="47" spans="2:11" s="1" customFormat="1" ht="20.25" customHeight="1">
      <c r="B47" s="33"/>
      <c r="C47" s="34"/>
      <c r="D47" s="34"/>
      <c r="E47" s="255" t="str">
        <f>E7</f>
        <v>Aktualizace PD pro realizaci LBK 9-0 a LBK 5-9 v k.ú. Běchary</v>
      </c>
      <c r="F47" s="227"/>
      <c r="G47" s="227"/>
      <c r="H47" s="227"/>
      <c r="I47" s="101"/>
      <c r="J47" s="34"/>
      <c r="K47" s="37"/>
    </row>
    <row r="48" spans="2:11" ht="12.75">
      <c r="B48" s="20"/>
      <c r="C48" s="29" t="s">
        <v>108</v>
      </c>
      <c r="D48" s="21"/>
      <c r="E48" s="21"/>
      <c r="F48" s="21"/>
      <c r="G48" s="21"/>
      <c r="H48" s="21"/>
      <c r="I48" s="100"/>
      <c r="J48" s="21"/>
      <c r="K48" s="23"/>
    </row>
    <row r="49" spans="2:11" s="1" customFormat="1" ht="20.25" customHeight="1">
      <c r="B49" s="33"/>
      <c r="C49" s="34"/>
      <c r="D49" s="34"/>
      <c r="E49" s="255" t="s">
        <v>322</v>
      </c>
      <c r="F49" s="227"/>
      <c r="G49" s="227"/>
      <c r="H49" s="227"/>
      <c r="I49" s="101"/>
      <c r="J49" s="34"/>
      <c r="K49" s="37"/>
    </row>
    <row r="50" spans="2:11" s="1" customFormat="1" ht="14.25" customHeight="1">
      <c r="B50" s="33"/>
      <c r="C50" s="29" t="s">
        <v>323</v>
      </c>
      <c r="D50" s="34"/>
      <c r="E50" s="34"/>
      <c r="F50" s="34"/>
      <c r="G50" s="34"/>
      <c r="H50" s="34"/>
      <c r="I50" s="101"/>
      <c r="J50" s="34"/>
      <c r="K50" s="37"/>
    </row>
    <row r="51" spans="2:11" s="1" customFormat="1" ht="21.75" customHeight="1">
      <c r="B51" s="33"/>
      <c r="C51" s="34"/>
      <c r="D51" s="34"/>
      <c r="E51" s="256" t="str">
        <f>E11</f>
        <v>SO-05.3. - Následná péče 3. rok</v>
      </c>
      <c r="F51" s="227"/>
      <c r="G51" s="227"/>
      <c r="H51" s="227"/>
      <c r="I51" s="101"/>
      <c r="J51" s="34"/>
      <c r="K51" s="37"/>
    </row>
    <row r="52" spans="2:11" s="1" customFormat="1" ht="6.75" customHeight="1">
      <c r="B52" s="33"/>
      <c r="C52" s="34"/>
      <c r="D52" s="34"/>
      <c r="E52" s="34"/>
      <c r="F52" s="34"/>
      <c r="G52" s="34"/>
      <c r="H52" s="34"/>
      <c r="I52" s="101"/>
      <c r="J52" s="34"/>
      <c r="K52" s="37"/>
    </row>
    <row r="53" spans="2:11" s="1" customFormat="1" ht="18" customHeight="1">
      <c r="B53" s="33"/>
      <c r="C53" s="29" t="s">
        <v>24</v>
      </c>
      <c r="D53" s="34"/>
      <c r="E53" s="34"/>
      <c r="F53" s="27" t="str">
        <f>F14</f>
        <v> </v>
      </c>
      <c r="G53" s="34"/>
      <c r="H53" s="34"/>
      <c r="I53" s="102" t="s">
        <v>26</v>
      </c>
      <c r="J53" s="103" t="str">
        <f>IF(J14="","",J14)</f>
        <v>1.2.2016</v>
      </c>
      <c r="K53" s="37"/>
    </row>
    <row r="54" spans="2:11" s="1" customFormat="1" ht="6.75" customHeight="1">
      <c r="B54" s="33"/>
      <c r="C54" s="34"/>
      <c r="D54" s="34"/>
      <c r="E54" s="34"/>
      <c r="F54" s="34"/>
      <c r="G54" s="34"/>
      <c r="H54" s="34"/>
      <c r="I54" s="101"/>
      <c r="J54" s="34"/>
      <c r="K54" s="37"/>
    </row>
    <row r="55" spans="2:11" s="1" customFormat="1" ht="12.75">
      <c r="B55" s="33"/>
      <c r="C55" s="29" t="s">
        <v>30</v>
      </c>
      <c r="D55" s="34"/>
      <c r="E55" s="34"/>
      <c r="F55" s="27" t="str">
        <f>E17</f>
        <v>ČR-SPÚ, Pobočka Jičín</v>
      </c>
      <c r="G55" s="34"/>
      <c r="H55" s="34"/>
      <c r="I55" s="102" t="s">
        <v>36</v>
      </c>
      <c r="J55" s="27" t="str">
        <f>E23</f>
        <v>Agroprojekce Litomyšl, s.r.o.</v>
      </c>
      <c r="K55" s="37"/>
    </row>
    <row r="56" spans="2:11" s="1" customFormat="1" ht="14.25" customHeight="1">
      <c r="B56" s="33"/>
      <c r="C56" s="29" t="s">
        <v>34</v>
      </c>
      <c r="D56" s="34"/>
      <c r="E56" s="34"/>
      <c r="F56" s="27">
        <f>IF(E20="","",E20)</f>
      </c>
      <c r="G56" s="34"/>
      <c r="H56" s="34"/>
      <c r="I56" s="101"/>
      <c r="J56" s="34"/>
      <c r="K56" s="37"/>
    </row>
    <row r="57" spans="2:11" s="1" customFormat="1" ht="9.75" customHeight="1">
      <c r="B57" s="33"/>
      <c r="C57" s="34"/>
      <c r="D57" s="34"/>
      <c r="E57" s="34"/>
      <c r="F57" s="34"/>
      <c r="G57" s="34"/>
      <c r="H57" s="34"/>
      <c r="I57" s="101"/>
      <c r="J57" s="34"/>
      <c r="K57" s="37"/>
    </row>
    <row r="58" spans="2:11" s="1" customFormat="1" ht="29.25" customHeight="1">
      <c r="B58" s="33"/>
      <c r="C58" s="125" t="s">
        <v>111</v>
      </c>
      <c r="D58" s="115"/>
      <c r="E58" s="115"/>
      <c r="F58" s="115"/>
      <c r="G58" s="115"/>
      <c r="H58" s="115"/>
      <c r="I58" s="126"/>
      <c r="J58" s="127" t="s">
        <v>112</v>
      </c>
      <c r="K58" s="128"/>
    </row>
    <row r="59" spans="2:11" s="1" customFormat="1" ht="9.75" customHeight="1">
      <c r="B59" s="33"/>
      <c r="C59" s="34"/>
      <c r="D59" s="34"/>
      <c r="E59" s="34"/>
      <c r="F59" s="34"/>
      <c r="G59" s="34"/>
      <c r="H59" s="34"/>
      <c r="I59" s="101"/>
      <c r="J59" s="34"/>
      <c r="K59" s="37"/>
    </row>
    <row r="60" spans="2:47" s="1" customFormat="1" ht="29.25" customHeight="1">
      <c r="B60" s="33"/>
      <c r="C60" s="129" t="s">
        <v>113</v>
      </c>
      <c r="D60" s="34"/>
      <c r="E60" s="34"/>
      <c r="F60" s="34"/>
      <c r="G60" s="34"/>
      <c r="H60" s="34"/>
      <c r="I60" s="101"/>
      <c r="J60" s="111">
        <f>J85</f>
        <v>0</v>
      </c>
      <c r="K60" s="37"/>
      <c r="AU60" s="16" t="s">
        <v>114</v>
      </c>
    </row>
    <row r="61" spans="2:11" s="8" customFormat="1" ht="24.75" customHeight="1">
      <c r="B61" s="130"/>
      <c r="C61" s="131"/>
      <c r="D61" s="132" t="s">
        <v>115</v>
      </c>
      <c r="E61" s="133"/>
      <c r="F61" s="133"/>
      <c r="G61" s="133"/>
      <c r="H61" s="133"/>
      <c r="I61" s="134"/>
      <c r="J61" s="135">
        <f>J86</f>
        <v>0</v>
      </c>
      <c r="K61" s="136"/>
    </row>
    <row r="62" spans="2:11" s="9" customFormat="1" ht="19.5" customHeight="1">
      <c r="B62" s="137"/>
      <c r="C62" s="138"/>
      <c r="D62" s="139" t="s">
        <v>116</v>
      </c>
      <c r="E62" s="140"/>
      <c r="F62" s="140"/>
      <c r="G62" s="140"/>
      <c r="H62" s="140"/>
      <c r="I62" s="141"/>
      <c r="J62" s="142">
        <f>J87</f>
        <v>0</v>
      </c>
      <c r="K62" s="143"/>
    </row>
    <row r="63" spans="2:11" s="9" customFormat="1" ht="19.5" customHeight="1">
      <c r="B63" s="137"/>
      <c r="C63" s="138"/>
      <c r="D63" s="139" t="s">
        <v>118</v>
      </c>
      <c r="E63" s="140"/>
      <c r="F63" s="140"/>
      <c r="G63" s="140"/>
      <c r="H63" s="140"/>
      <c r="I63" s="141"/>
      <c r="J63" s="142">
        <f>J108</f>
        <v>0</v>
      </c>
      <c r="K63" s="143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101"/>
      <c r="J64" s="34"/>
      <c r="K64" s="37"/>
    </row>
    <row r="65" spans="2:11" s="1" customFormat="1" ht="6.75" customHeight="1">
      <c r="B65" s="48"/>
      <c r="C65" s="49"/>
      <c r="D65" s="49"/>
      <c r="E65" s="49"/>
      <c r="F65" s="49"/>
      <c r="G65" s="49"/>
      <c r="H65" s="49"/>
      <c r="I65" s="122"/>
      <c r="J65" s="49"/>
      <c r="K65" s="50"/>
    </row>
    <row r="69" spans="2:12" s="1" customFormat="1" ht="6.75" customHeight="1">
      <c r="B69" s="51"/>
      <c r="C69" s="52"/>
      <c r="D69" s="52"/>
      <c r="E69" s="52"/>
      <c r="F69" s="52"/>
      <c r="G69" s="52"/>
      <c r="H69" s="52"/>
      <c r="I69" s="123"/>
      <c r="J69" s="52"/>
      <c r="K69" s="52"/>
      <c r="L69" s="33"/>
    </row>
    <row r="70" spans="2:12" s="1" customFormat="1" ht="36.75" customHeight="1">
      <c r="B70" s="33"/>
      <c r="C70" s="53" t="s">
        <v>119</v>
      </c>
      <c r="I70" s="144"/>
      <c r="L70" s="33"/>
    </row>
    <row r="71" spans="2:12" s="1" customFormat="1" ht="6.75" customHeight="1">
      <c r="B71" s="33"/>
      <c r="I71" s="144"/>
      <c r="L71" s="33"/>
    </row>
    <row r="72" spans="2:12" s="1" customFormat="1" ht="14.25" customHeight="1">
      <c r="B72" s="33"/>
      <c r="C72" s="55" t="s">
        <v>16</v>
      </c>
      <c r="I72" s="144"/>
      <c r="L72" s="33"/>
    </row>
    <row r="73" spans="2:12" s="1" customFormat="1" ht="20.25" customHeight="1">
      <c r="B73" s="33"/>
      <c r="E73" s="258" t="str">
        <f>E7</f>
        <v>Aktualizace PD pro realizaci LBK 9-0 a LBK 5-9 v k.ú. Běchary</v>
      </c>
      <c r="F73" s="217"/>
      <c r="G73" s="217"/>
      <c r="H73" s="217"/>
      <c r="I73" s="144"/>
      <c r="L73" s="33"/>
    </row>
    <row r="74" spans="2:12" ht="12.75">
      <c r="B74" s="20"/>
      <c r="C74" s="55" t="s">
        <v>108</v>
      </c>
      <c r="L74" s="20"/>
    </row>
    <row r="75" spans="2:12" s="1" customFormat="1" ht="20.25" customHeight="1">
      <c r="B75" s="33"/>
      <c r="E75" s="258" t="s">
        <v>322</v>
      </c>
      <c r="F75" s="217"/>
      <c r="G75" s="217"/>
      <c r="H75" s="217"/>
      <c r="I75" s="144"/>
      <c r="L75" s="33"/>
    </row>
    <row r="76" spans="2:12" s="1" customFormat="1" ht="14.25" customHeight="1">
      <c r="B76" s="33"/>
      <c r="C76" s="55" t="s">
        <v>323</v>
      </c>
      <c r="I76" s="144"/>
      <c r="L76" s="33"/>
    </row>
    <row r="77" spans="2:12" s="1" customFormat="1" ht="21.75" customHeight="1">
      <c r="B77" s="33"/>
      <c r="E77" s="235" t="str">
        <f>E11</f>
        <v>SO-05.3. - Následná péče 3. rok</v>
      </c>
      <c r="F77" s="217"/>
      <c r="G77" s="217"/>
      <c r="H77" s="217"/>
      <c r="I77" s="144"/>
      <c r="L77" s="33"/>
    </row>
    <row r="78" spans="2:12" s="1" customFormat="1" ht="6.75" customHeight="1">
      <c r="B78" s="33"/>
      <c r="I78" s="144"/>
      <c r="L78" s="33"/>
    </row>
    <row r="79" spans="2:12" s="1" customFormat="1" ht="18" customHeight="1">
      <c r="B79" s="33"/>
      <c r="C79" s="55" t="s">
        <v>24</v>
      </c>
      <c r="F79" s="145" t="str">
        <f>F14</f>
        <v> </v>
      </c>
      <c r="I79" s="146" t="s">
        <v>26</v>
      </c>
      <c r="J79" s="59" t="str">
        <f>IF(J14="","",J14)</f>
        <v>1.2.2016</v>
      </c>
      <c r="L79" s="33"/>
    </row>
    <row r="80" spans="2:12" s="1" customFormat="1" ht="6.75" customHeight="1">
      <c r="B80" s="33"/>
      <c r="I80" s="144"/>
      <c r="L80" s="33"/>
    </row>
    <row r="81" spans="2:12" s="1" customFormat="1" ht="12.75">
      <c r="B81" s="33"/>
      <c r="C81" s="55" t="s">
        <v>30</v>
      </c>
      <c r="F81" s="145" t="str">
        <f>E17</f>
        <v>ČR-SPÚ, Pobočka Jičín</v>
      </c>
      <c r="I81" s="146" t="s">
        <v>36</v>
      </c>
      <c r="J81" s="145" t="str">
        <f>E23</f>
        <v>Agroprojekce Litomyšl, s.r.o.</v>
      </c>
      <c r="L81" s="33"/>
    </row>
    <row r="82" spans="2:12" s="1" customFormat="1" ht="14.25" customHeight="1">
      <c r="B82" s="33"/>
      <c r="C82" s="55" t="s">
        <v>34</v>
      </c>
      <c r="F82" s="145">
        <f>IF(E20="","",E20)</f>
      </c>
      <c r="I82" s="144"/>
      <c r="L82" s="33"/>
    </row>
    <row r="83" spans="2:12" s="1" customFormat="1" ht="9.75" customHeight="1">
      <c r="B83" s="33"/>
      <c r="I83" s="144"/>
      <c r="L83" s="33"/>
    </row>
    <row r="84" spans="2:20" s="10" customFormat="1" ht="29.25" customHeight="1">
      <c r="B84" s="147"/>
      <c r="C84" s="148" t="s">
        <v>120</v>
      </c>
      <c r="D84" s="149" t="s">
        <v>60</v>
      </c>
      <c r="E84" s="149" t="s">
        <v>56</v>
      </c>
      <c r="F84" s="149" t="s">
        <v>121</v>
      </c>
      <c r="G84" s="149" t="s">
        <v>122</v>
      </c>
      <c r="H84" s="149" t="s">
        <v>123</v>
      </c>
      <c r="I84" s="150" t="s">
        <v>124</v>
      </c>
      <c r="J84" s="149" t="s">
        <v>112</v>
      </c>
      <c r="K84" s="151" t="s">
        <v>125</v>
      </c>
      <c r="L84" s="147"/>
      <c r="M84" s="66" t="s">
        <v>126</v>
      </c>
      <c r="N84" s="67" t="s">
        <v>45</v>
      </c>
      <c r="O84" s="67" t="s">
        <v>127</v>
      </c>
      <c r="P84" s="67" t="s">
        <v>128</v>
      </c>
      <c r="Q84" s="67" t="s">
        <v>129</v>
      </c>
      <c r="R84" s="67" t="s">
        <v>130</v>
      </c>
      <c r="S84" s="67" t="s">
        <v>131</v>
      </c>
      <c r="T84" s="68" t="s">
        <v>132</v>
      </c>
    </row>
    <row r="85" spans="2:63" s="1" customFormat="1" ht="29.25" customHeight="1">
      <c r="B85" s="33"/>
      <c r="C85" s="70" t="s">
        <v>113</v>
      </c>
      <c r="I85" s="144"/>
      <c r="J85" s="152">
        <f>BK85</f>
        <v>0</v>
      </c>
      <c r="L85" s="33"/>
      <c r="M85" s="69"/>
      <c r="N85" s="60"/>
      <c r="O85" s="60"/>
      <c r="P85" s="153">
        <f>P86</f>
        <v>0</v>
      </c>
      <c r="Q85" s="60"/>
      <c r="R85" s="153">
        <f>R86</f>
        <v>2.375</v>
      </c>
      <c r="S85" s="60"/>
      <c r="T85" s="154">
        <f>T86</f>
        <v>0</v>
      </c>
      <c r="AT85" s="16" t="s">
        <v>74</v>
      </c>
      <c r="AU85" s="16" t="s">
        <v>114</v>
      </c>
      <c r="BK85" s="155">
        <f>BK86</f>
        <v>0</v>
      </c>
    </row>
    <row r="86" spans="2:63" s="11" customFormat="1" ht="36.75" customHeight="1">
      <c r="B86" s="156"/>
      <c r="D86" s="157" t="s">
        <v>74</v>
      </c>
      <c r="E86" s="158" t="s">
        <v>133</v>
      </c>
      <c r="F86" s="158" t="s">
        <v>134</v>
      </c>
      <c r="I86" s="159"/>
      <c r="J86" s="160">
        <f>BK86</f>
        <v>0</v>
      </c>
      <c r="L86" s="156"/>
      <c r="M86" s="161"/>
      <c r="N86" s="162"/>
      <c r="O86" s="162"/>
      <c r="P86" s="163">
        <f>P87+P108</f>
        <v>0</v>
      </c>
      <c r="Q86" s="162"/>
      <c r="R86" s="163">
        <f>R87+R108</f>
        <v>2.375</v>
      </c>
      <c r="S86" s="162"/>
      <c r="T86" s="164">
        <f>T87+T108</f>
        <v>0</v>
      </c>
      <c r="AR86" s="157" t="s">
        <v>23</v>
      </c>
      <c r="AT86" s="165" t="s">
        <v>74</v>
      </c>
      <c r="AU86" s="165" t="s">
        <v>75</v>
      </c>
      <c r="AY86" s="157" t="s">
        <v>135</v>
      </c>
      <c r="BK86" s="166">
        <f>BK87+BK108</f>
        <v>0</v>
      </c>
    </row>
    <row r="87" spans="2:63" s="11" customFormat="1" ht="19.5" customHeight="1">
      <c r="B87" s="156"/>
      <c r="D87" s="167" t="s">
        <v>74</v>
      </c>
      <c r="E87" s="168" t="s">
        <v>23</v>
      </c>
      <c r="F87" s="168" t="s">
        <v>136</v>
      </c>
      <c r="I87" s="159"/>
      <c r="J87" s="169">
        <f>BK87</f>
        <v>0</v>
      </c>
      <c r="L87" s="156"/>
      <c r="M87" s="161"/>
      <c r="N87" s="162"/>
      <c r="O87" s="162"/>
      <c r="P87" s="163">
        <f>SUM(P88:P107)</f>
        <v>0</v>
      </c>
      <c r="Q87" s="162"/>
      <c r="R87" s="163">
        <f>SUM(R88:R107)</f>
        <v>2.375</v>
      </c>
      <c r="S87" s="162"/>
      <c r="T87" s="164">
        <f>SUM(T88:T107)</f>
        <v>0</v>
      </c>
      <c r="AR87" s="157" t="s">
        <v>23</v>
      </c>
      <c r="AT87" s="165" t="s">
        <v>74</v>
      </c>
      <c r="AU87" s="165" t="s">
        <v>23</v>
      </c>
      <c r="AY87" s="157" t="s">
        <v>135</v>
      </c>
      <c r="BK87" s="166">
        <f>SUM(BK88:BK107)</f>
        <v>0</v>
      </c>
    </row>
    <row r="88" spans="2:65" s="1" customFormat="1" ht="28.5" customHeight="1">
      <c r="B88" s="170"/>
      <c r="C88" s="171" t="s">
        <v>23</v>
      </c>
      <c r="D88" s="171" t="s">
        <v>137</v>
      </c>
      <c r="E88" s="172" t="s">
        <v>325</v>
      </c>
      <c r="F88" s="173" t="s">
        <v>326</v>
      </c>
      <c r="G88" s="174" t="s">
        <v>140</v>
      </c>
      <c r="H88" s="175">
        <v>24480</v>
      </c>
      <c r="I88" s="176"/>
      <c r="J88" s="177">
        <f>ROUND(I88*H88,2)</f>
        <v>0</v>
      </c>
      <c r="K88" s="173" t="s">
        <v>141</v>
      </c>
      <c r="L88" s="33"/>
      <c r="M88" s="178" t="s">
        <v>22</v>
      </c>
      <c r="N88" s="179" t="s">
        <v>46</v>
      </c>
      <c r="O88" s="34"/>
      <c r="P88" s="180">
        <f>O88*H88</f>
        <v>0</v>
      </c>
      <c r="Q88" s="180">
        <v>0</v>
      </c>
      <c r="R88" s="180">
        <f>Q88*H88</f>
        <v>0</v>
      </c>
      <c r="S88" s="180">
        <v>0</v>
      </c>
      <c r="T88" s="181">
        <f>S88*H88</f>
        <v>0</v>
      </c>
      <c r="AR88" s="16" t="s">
        <v>142</v>
      </c>
      <c r="AT88" s="16" t="s">
        <v>137</v>
      </c>
      <c r="AU88" s="16" t="s">
        <v>83</v>
      </c>
      <c r="AY88" s="16" t="s">
        <v>135</v>
      </c>
      <c r="BE88" s="182">
        <f>IF(N88="základní",J88,0)</f>
        <v>0</v>
      </c>
      <c r="BF88" s="182">
        <f>IF(N88="snížená",J88,0)</f>
        <v>0</v>
      </c>
      <c r="BG88" s="182">
        <f>IF(N88="zákl. přenesená",J88,0)</f>
        <v>0</v>
      </c>
      <c r="BH88" s="182">
        <f>IF(N88="sníž. přenesená",J88,0)</f>
        <v>0</v>
      </c>
      <c r="BI88" s="182">
        <f>IF(N88="nulová",J88,0)</f>
        <v>0</v>
      </c>
      <c r="BJ88" s="16" t="s">
        <v>23</v>
      </c>
      <c r="BK88" s="182">
        <f>ROUND(I88*H88,2)</f>
        <v>0</v>
      </c>
      <c r="BL88" s="16" t="s">
        <v>142</v>
      </c>
      <c r="BM88" s="16" t="s">
        <v>327</v>
      </c>
    </row>
    <row r="89" spans="2:51" s="12" customFormat="1" ht="20.25" customHeight="1">
      <c r="B89" s="183"/>
      <c r="D89" s="184" t="s">
        <v>144</v>
      </c>
      <c r="E89" s="185" t="s">
        <v>22</v>
      </c>
      <c r="F89" s="186" t="s">
        <v>328</v>
      </c>
      <c r="H89" s="187">
        <v>24480</v>
      </c>
      <c r="I89" s="188"/>
      <c r="L89" s="183"/>
      <c r="M89" s="189"/>
      <c r="N89" s="190"/>
      <c r="O89" s="190"/>
      <c r="P89" s="190"/>
      <c r="Q89" s="190"/>
      <c r="R89" s="190"/>
      <c r="S89" s="190"/>
      <c r="T89" s="191"/>
      <c r="AT89" s="192" t="s">
        <v>144</v>
      </c>
      <c r="AU89" s="192" t="s">
        <v>83</v>
      </c>
      <c r="AV89" s="12" t="s">
        <v>83</v>
      </c>
      <c r="AW89" s="12" t="s">
        <v>38</v>
      </c>
      <c r="AX89" s="12" t="s">
        <v>23</v>
      </c>
      <c r="AY89" s="192" t="s">
        <v>135</v>
      </c>
    </row>
    <row r="90" spans="2:65" s="1" customFormat="1" ht="20.25" customHeight="1">
      <c r="B90" s="170"/>
      <c r="C90" s="171" t="s">
        <v>83</v>
      </c>
      <c r="D90" s="171" t="s">
        <v>137</v>
      </c>
      <c r="E90" s="172" t="s">
        <v>329</v>
      </c>
      <c r="F90" s="173" t="s">
        <v>330</v>
      </c>
      <c r="G90" s="174" t="s">
        <v>156</v>
      </c>
      <c r="H90" s="175">
        <v>550</v>
      </c>
      <c r="I90" s="176"/>
      <c r="J90" s="177">
        <f>ROUND(I90*H90,2)</f>
        <v>0</v>
      </c>
      <c r="K90" s="173" t="s">
        <v>141</v>
      </c>
      <c r="L90" s="33"/>
      <c r="M90" s="178" t="s">
        <v>22</v>
      </c>
      <c r="N90" s="179" t="s">
        <v>46</v>
      </c>
      <c r="O90" s="34"/>
      <c r="P90" s="180">
        <f>O90*H90</f>
        <v>0</v>
      </c>
      <c r="Q90" s="180">
        <v>0</v>
      </c>
      <c r="R90" s="180">
        <f>Q90*H90</f>
        <v>0</v>
      </c>
      <c r="S90" s="180">
        <v>0</v>
      </c>
      <c r="T90" s="181">
        <f>S90*H90</f>
        <v>0</v>
      </c>
      <c r="AR90" s="16" t="s">
        <v>142</v>
      </c>
      <c r="AT90" s="16" t="s">
        <v>137</v>
      </c>
      <c r="AU90" s="16" t="s">
        <v>83</v>
      </c>
      <c r="AY90" s="16" t="s">
        <v>135</v>
      </c>
      <c r="BE90" s="182">
        <f>IF(N90="základní",J90,0)</f>
        <v>0</v>
      </c>
      <c r="BF90" s="182">
        <f>IF(N90="snížená",J90,0)</f>
        <v>0</v>
      </c>
      <c r="BG90" s="182">
        <f>IF(N90="zákl. přenesená",J90,0)</f>
        <v>0</v>
      </c>
      <c r="BH90" s="182">
        <f>IF(N90="sníž. přenesená",J90,0)</f>
        <v>0</v>
      </c>
      <c r="BI90" s="182">
        <f>IF(N90="nulová",J90,0)</f>
        <v>0</v>
      </c>
      <c r="BJ90" s="16" t="s">
        <v>23</v>
      </c>
      <c r="BK90" s="182">
        <f>ROUND(I90*H90,2)</f>
        <v>0</v>
      </c>
      <c r="BL90" s="16" t="s">
        <v>142</v>
      </c>
      <c r="BM90" s="16" t="s">
        <v>331</v>
      </c>
    </row>
    <row r="91" spans="2:51" s="12" customFormat="1" ht="20.25" customHeight="1">
      <c r="B91" s="183"/>
      <c r="D91" s="184" t="s">
        <v>144</v>
      </c>
      <c r="E91" s="185" t="s">
        <v>22</v>
      </c>
      <c r="F91" s="186" t="s">
        <v>332</v>
      </c>
      <c r="H91" s="187">
        <v>550</v>
      </c>
      <c r="I91" s="188"/>
      <c r="L91" s="183"/>
      <c r="M91" s="189"/>
      <c r="N91" s="190"/>
      <c r="O91" s="190"/>
      <c r="P91" s="190"/>
      <c r="Q91" s="190"/>
      <c r="R91" s="190"/>
      <c r="S91" s="190"/>
      <c r="T91" s="191"/>
      <c r="AT91" s="192" t="s">
        <v>144</v>
      </c>
      <c r="AU91" s="192" t="s">
        <v>83</v>
      </c>
      <c r="AV91" s="12" t="s">
        <v>83</v>
      </c>
      <c r="AW91" s="12" t="s">
        <v>38</v>
      </c>
      <c r="AX91" s="12" t="s">
        <v>23</v>
      </c>
      <c r="AY91" s="192" t="s">
        <v>135</v>
      </c>
    </row>
    <row r="92" spans="2:65" s="1" customFormat="1" ht="28.5" customHeight="1">
      <c r="B92" s="170"/>
      <c r="C92" s="171" t="s">
        <v>153</v>
      </c>
      <c r="D92" s="171" t="s">
        <v>137</v>
      </c>
      <c r="E92" s="172" t="s">
        <v>333</v>
      </c>
      <c r="F92" s="173" t="s">
        <v>334</v>
      </c>
      <c r="G92" s="174" t="s">
        <v>335</v>
      </c>
      <c r="H92" s="175">
        <v>145.35</v>
      </c>
      <c r="I92" s="176"/>
      <c r="J92" s="177">
        <f>ROUND(I92*H92,2)</f>
        <v>0</v>
      </c>
      <c r="K92" s="173" t="s">
        <v>141</v>
      </c>
      <c r="L92" s="33"/>
      <c r="M92" s="178" t="s">
        <v>22</v>
      </c>
      <c r="N92" s="179" t="s">
        <v>46</v>
      </c>
      <c r="O92" s="34"/>
      <c r="P92" s="180">
        <f>O92*H92</f>
        <v>0</v>
      </c>
      <c r="Q92" s="180">
        <v>0</v>
      </c>
      <c r="R92" s="180">
        <f>Q92*H92</f>
        <v>0</v>
      </c>
      <c r="S92" s="180">
        <v>0</v>
      </c>
      <c r="T92" s="181">
        <f>S92*H92</f>
        <v>0</v>
      </c>
      <c r="AR92" s="16" t="s">
        <v>142</v>
      </c>
      <c r="AT92" s="16" t="s">
        <v>137</v>
      </c>
      <c r="AU92" s="16" t="s">
        <v>83</v>
      </c>
      <c r="AY92" s="16" t="s">
        <v>135</v>
      </c>
      <c r="BE92" s="182">
        <f>IF(N92="základní",J92,0)</f>
        <v>0</v>
      </c>
      <c r="BF92" s="182">
        <f>IF(N92="snížená",J92,0)</f>
        <v>0</v>
      </c>
      <c r="BG92" s="182">
        <f>IF(N92="zákl. přenesená",J92,0)</f>
        <v>0</v>
      </c>
      <c r="BH92" s="182">
        <f>IF(N92="sníž. přenesená",J92,0)</f>
        <v>0</v>
      </c>
      <c r="BI92" s="182">
        <f>IF(N92="nulová",J92,0)</f>
        <v>0</v>
      </c>
      <c r="BJ92" s="16" t="s">
        <v>23</v>
      </c>
      <c r="BK92" s="182">
        <f>ROUND(I92*H92,2)</f>
        <v>0</v>
      </c>
      <c r="BL92" s="16" t="s">
        <v>142</v>
      </c>
      <c r="BM92" s="16" t="s">
        <v>336</v>
      </c>
    </row>
    <row r="93" spans="2:51" s="12" customFormat="1" ht="20.25" customHeight="1">
      <c r="B93" s="183"/>
      <c r="D93" s="184" t="s">
        <v>144</v>
      </c>
      <c r="E93" s="185" t="s">
        <v>22</v>
      </c>
      <c r="F93" s="186" t="s">
        <v>337</v>
      </c>
      <c r="H93" s="187">
        <v>145.35</v>
      </c>
      <c r="I93" s="188"/>
      <c r="L93" s="183"/>
      <c r="M93" s="189"/>
      <c r="N93" s="190"/>
      <c r="O93" s="190"/>
      <c r="P93" s="190"/>
      <c r="Q93" s="190"/>
      <c r="R93" s="190"/>
      <c r="S93" s="190"/>
      <c r="T93" s="191"/>
      <c r="AT93" s="192" t="s">
        <v>144</v>
      </c>
      <c r="AU93" s="192" t="s">
        <v>83</v>
      </c>
      <c r="AV93" s="12" t="s">
        <v>83</v>
      </c>
      <c r="AW93" s="12" t="s">
        <v>38</v>
      </c>
      <c r="AX93" s="12" t="s">
        <v>23</v>
      </c>
      <c r="AY93" s="192" t="s">
        <v>135</v>
      </c>
    </row>
    <row r="94" spans="2:65" s="1" customFormat="1" ht="28.5" customHeight="1">
      <c r="B94" s="170"/>
      <c r="C94" s="171" t="s">
        <v>142</v>
      </c>
      <c r="D94" s="171" t="s">
        <v>137</v>
      </c>
      <c r="E94" s="172" t="s">
        <v>338</v>
      </c>
      <c r="F94" s="173" t="s">
        <v>339</v>
      </c>
      <c r="G94" s="174" t="s">
        <v>335</v>
      </c>
      <c r="H94" s="175">
        <v>27.51</v>
      </c>
      <c r="I94" s="176"/>
      <c r="J94" s="177">
        <f>ROUND(I94*H94,2)</f>
        <v>0</v>
      </c>
      <c r="K94" s="173" t="s">
        <v>141</v>
      </c>
      <c r="L94" s="33"/>
      <c r="M94" s="178" t="s">
        <v>22</v>
      </c>
      <c r="N94" s="179" t="s">
        <v>46</v>
      </c>
      <c r="O94" s="34"/>
      <c r="P94" s="180">
        <f>O94*H94</f>
        <v>0</v>
      </c>
      <c r="Q94" s="180">
        <v>0</v>
      </c>
      <c r="R94" s="180">
        <f>Q94*H94</f>
        <v>0</v>
      </c>
      <c r="S94" s="180">
        <v>0</v>
      </c>
      <c r="T94" s="181">
        <f>S94*H94</f>
        <v>0</v>
      </c>
      <c r="AR94" s="16" t="s">
        <v>142</v>
      </c>
      <c r="AT94" s="16" t="s">
        <v>137</v>
      </c>
      <c r="AU94" s="16" t="s">
        <v>83</v>
      </c>
      <c r="AY94" s="16" t="s">
        <v>135</v>
      </c>
      <c r="BE94" s="182">
        <f>IF(N94="základní",J94,0)</f>
        <v>0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16" t="s">
        <v>23</v>
      </c>
      <c r="BK94" s="182">
        <f>ROUND(I94*H94,2)</f>
        <v>0</v>
      </c>
      <c r="BL94" s="16" t="s">
        <v>142</v>
      </c>
      <c r="BM94" s="16" t="s">
        <v>340</v>
      </c>
    </row>
    <row r="95" spans="2:51" s="12" customFormat="1" ht="20.25" customHeight="1">
      <c r="B95" s="183"/>
      <c r="D95" s="184" t="s">
        <v>144</v>
      </c>
      <c r="E95" s="185" t="s">
        <v>22</v>
      </c>
      <c r="F95" s="186" t="s">
        <v>341</v>
      </c>
      <c r="H95" s="187">
        <v>27.51</v>
      </c>
      <c r="I95" s="188"/>
      <c r="L95" s="183"/>
      <c r="M95" s="189"/>
      <c r="N95" s="190"/>
      <c r="O95" s="190"/>
      <c r="P95" s="190"/>
      <c r="Q95" s="190"/>
      <c r="R95" s="190"/>
      <c r="S95" s="190"/>
      <c r="T95" s="191"/>
      <c r="AT95" s="192" t="s">
        <v>144</v>
      </c>
      <c r="AU95" s="192" t="s">
        <v>83</v>
      </c>
      <c r="AV95" s="12" t="s">
        <v>83</v>
      </c>
      <c r="AW95" s="12" t="s">
        <v>38</v>
      </c>
      <c r="AX95" s="12" t="s">
        <v>23</v>
      </c>
      <c r="AY95" s="192" t="s">
        <v>135</v>
      </c>
    </row>
    <row r="96" spans="2:65" s="1" customFormat="1" ht="20.25" customHeight="1">
      <c r="B96" s="170"/>
      <c r="C96" s="171" t="s">
        <v>163</v>
      </c>
      <c r="D96" s="171" t="s">
        <v>137</v>
      </c>
      <c r="E96" s="172" t="s">
        <v>342</v>
      </c>
      <c r="F96" s="173" t="s">
        <v>343</v>
      </c>
      <c r="G96" s="174" t="s">
        <v>344</v>
      </c>
      <c r="H96" s="175">
        <v>1</v>
      </c>
      <c r="I96" s="176"/>
      <c r="J96" s="177">
        <f>ROUND(I96*H96,2)</f>
        <v>0</v>
      </c>
      <c r="K96" s="173" t="s">
        <v>22</v>
      </c>
      <c r="L96" s="33"/>
      <c r="M96" s="178" t="s">
        <v>22</v>
      </c>
      <c r="N96" s="179" t="s">
        <v>46</v>
      </c>
      <c r="O96" s="34"/>
      <c r="P96" s="180">
        <f>O96*H96</f>
        <v>0</v>
      </c>
      <c r="Q96" s="180">
        <v>0</v>
      </c>
      <c r="R96" s="180">
        <f>Q96*H96</f>
        <v>0</v>
      </c>
      <c r="S96" s="180">
        <v>0</v>
      </c>
      <c r="T96" s="181">
        <f>S96*H96</f>
        <v>0</v>
      </c>
      <c r="AR96" s="16" t="s">
        <v>142</v>
      </c>
      <c r="AT96" s="16" t="s">
        <v>137</v>
      </c>
      <c r="AU96" s="16" t="s">
        <v>83</v>
      </c>
      <c r="AY96" s="16" t="s">
        <v>135</v>
      </c>
      <c r="BE96" s="182">
        <f>IF(N96="základní",J96,0)</f>
        <v>0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16" t="s">
        <v>23</v>
      </c>
      <c r="BK96" s="182">
        <f>ROUND(I96*H96,2)</f>
        <v>0</v>
      </c>
      <c r="BL96" s="16" t="s">
        <v>142</v>
      </c>
      <c r="BM96" s="16" t="s">
        <v>345</v>
      </c>
    </row>
    <row r="97" spans="2:65" s="1" customFormat="1" ht="20.25" customHeight="1">
      <c r="B97" s="170"/>
      <c r="C97" s="171" t="s">
        <v>167</v>
      </c>
      <c r="D97" s="171" t="s">
        <v>137</v>
      </c>
      <c r="E97" s="172" t="s">
        <v>346</v>
      </c>
      <c r="F97" s="173" t="s">
        <v>347</v>
      </c>
      <c r="G97" s="174" t="s">
        <v>186</v>
      </c>
      <c r="H97" s="175">
        <v>485</v>
      </c>
      <c r="I97" s="176"/>
      <c r="J97" s="177">
        <f>ROUND(I97*H97,2)</f>
        <v>0</v>
      </c>
      <c r="K97" s="173" t="s">
        <v>22</v>
      </c>
      <c r="L97" s="33"/>
      <c r="M97" s="178" t="s">
        <v>22</v>
      </c>
      <c r="N97" s="179" t="s">
        <v>46</v>
      </c>
      <c r="O97" s="34"/>
      <c r="P97" s="180">
        <f>O97*H97</f>
        <v>0</v>
      </c>
      <c r="Q97" s="180">
        <v>0.003</v>
      </c>
      <c r="R97" s="180">
        <f>Q97*H97</f>
        <v>1.455</v>
      </c>
      <c r="S97" s="180">
        <v>0</v>
      </c>
      <c r="T97" s="181">
        <f>S97*H97</f>
        <v>0</v>
      </c>
      <c r="AR97" s="16" t="s">
        <v>142</v>
      </c>
      <c r="AT97" s="16" t="s">
        <v>137</v>
      </c>
      <c r="AU97" s="16" t="s">
        <v>83</v>
      </c>
      <c r="AY97" s="16" t="s">
        <v>135</v>
      </c>
      <c r="BE97" s="182">
        <f>IF(N97="základní",J97,0)</f>
        <v>0</v>
      </c>
      <c r="BF97" s="182">
        <f>IF(N97="snížená",J97,0)</f>
        <v>0</v>
      </c>
      <c r="BG97" s="182">
        <f>IF(N97="zákl. přenesená",J97,0)</f>
        <v>0</v>
      </c>
      <c r="BH97" s="182">
        <f>IF(N97="sníž. přenesená",J97,0)</f>
        <v>0</v>
      </c>
      <c r="BI97" s="182">
        <f>IF(N97="nulová",J97,0)</f>
        <v>0</v>
      </c>
      <c r="BJ97" s="16" t="s">
        <v>23</v>
      </c>
      <c r="BK97" s="182">
        <f>ROUND(I97*H97,2)</f>
        <v>0</v>
      </c>
      <c r="BL97" s="16" t="s">
        <v>142</v>
      </c>
      <c r="BM97" s="16" t="s">
        <v>348</v>
      </c>
    </row>
    <row r="98" spans="2:51" s="12" customFormat="1" ht="20.25" customHeight="1">
      <c r="B98" s="183"/>
      <c r="D98" s="184" t="s">
        <v>144</v>
      </c>
      <c r="E98" s="185" t="s">
        <v>22</v>
      </c>
      <c r="F98" s="186" t="s">
        <v>349</v>
      </c>
      <c r="H98" s="187">
        <v>485</v>
      </c>
      <c r="I98" s="188"/>
      <c r="L98" s="183"/>
      <c r="M98" s="189"/>
      <c r="N98" s="190"/>
      <c r="O98" s="190"/>
      <c r="P98" s="190"/>
      <c r="Q98" s="190"/>
      <c r="R98" s="190"/>
      <c r="S98" s="190"/>
      <c r="T98" s="191"/>
      <c r="AT98" s="192" t="s">
        <v>144</v>
      </c>
      <c r="AU98" s="192" t="s">
        <v>83</v>
      </c>
      <c r="AV98" s="12" t="s">
        <v>83</v>
      </c>
      <c r="AW98" s="12" t="s">
        <v>38</v>
      </c>
      <c r="AX98" s="12" t="s">
        <v>23</v>
      </c>
      <c r="AY98" s="192" t="s">
        <v>135</v>
      </c>
    </row>
    <row r="99" spans="2:65" s="1" customFormat="1" ht="20.25" customHeight="1">
      <c r="B99" s="170"/>
      <c r="C99" s="171" t="s">
        <v>171</v>
      </c>
      <c r="D99" s="171" t="s">
        <v>137</v>
      </c>
      <c r="E99" s="172" t="s">
        <v>350</v>
      </c>
      <c r="F99" s="173" t="s">
        <v>351</v>
      </c>
      <c r="G99" s="174" t="s">
        <v>186</v>
      </c>
      <c r="H99" s="175">
        <v>92</v>
      </c>
      <c r="I99" s="176"/>
      <c r="J99" s="177">
        <f>ROUND(I99*H99,2)</f>
        <v>0</v>
      </c>
      <c r="K99" s="173" t="s">
        <v>22</v>
      </c>
      <c r="L99" s="33"/>
      <c r="M99" s="178" t="s">
        <v>22</v>
      </c>
      <c r="N99" s="179" t="s">
        <v>46</v>
      </c>
      <c r="O99" s="34"/>
      <c r="P99" s="180">
        <f>O99*H99</f>
        <v>0</v>
      </c>
      <c r="Q99" s="180">
        <v>0.01</v>
      </c>
      <c r="R99" s="180">
        <f>Q99*H99</f>
        <v>0.92</v>
      </c>
      <c r="S99" s="180">
        <v>0</v>
      </c>
      <c r="T99" s="181">
        <f>S99*H99</f>
        <v>0</v>
      </c>
      <c r="AR99" s="16" t="s">
        <v>142</v>
      </c>
      <c r="AT99" s="16" t="s">
        <v>137</v>
      </c>
      <c r="AU99" s="16" t="s">
        <v>83</v>
      </c>
      <c r="AY99" s="16" t="s">
        <v>135</v>
      </c>
      <c r="BE99" s="182">
        <f>IF(N99="základní",J99,0)</f>
        <v>0</v>
      </c>
      <c r="BF99" s="182">
        <f>IF(N99="snížená",J99,0)</f>
        <v>0</v>
      </c>
      <c r="BG99" s="182">
        <f>IF(N99="zákl. přenesená",J99,0)</f>
        <v>0</v>
      </c>
      <c r="BH99" s="182">
        <f>IF(N99="sníž. přenesená",J99,0)</f>
        <v>0</v>
      </c>
      <c r="BI99" s="182">
        <f>IF(N99="nulová",J99,0)</f>
        <v>0</v>
      </c>
      <c r="BJ99" s="16" t="s">
        <v>23</v>
      </c>
      <c r="BK99" s="182">
        <f>ROUND(I99*H99,2)</f>
        <v>0</v>
      </c>
      <c r="BL99" s="16" t="s">
        <v>142</v>
      </c>
      <c r="BM99" s="16" t="s">
        <v>352</v>
      </c>
    </row>
    <row r="100" spans="2:51" s="12" customFormat="1" ht="20.25" customHeight="1">
      <c r="B100" s="183"/>
      <c r="D100" s="184" t="s">
        <v>144</v>
      </c>
      <c r="E100" s="185" t="s">
        <v>22</v>
      </c>
      <c r="F100" s="186" t="s">
        <v>353</v>
      </c>
      <c r="H100" s="187">
        <v>92</v>
      </c>
      <c r="I100" s="188"/>
      <c r="L100" s="183"/>
      <c r="M100" s="189"/>
      <c r="N100" s="190"/>
      <c r="O100" s="190"/>
      <c r="P100" s="190"/>
      <c r="Q100" s="190"/>
      <c r="R100" s="190"/>
      <c r="S100" s="190"/>
      <c r="T100" s="191"/>
      <c r="AT100" s="192" t="s">
        <v>144</v>
      </c>
      <c r="AU100" s="192" t="s">
        <v>83</v>
      </c>
      <c r="AV100" s="12" t="s">
        <v>83</v>
      </c>
      <c r="AW100" s="12" t="s">
        <v>38</v>
      </c>
      <c r="AX100" s="12" t="s">
        <v>23</v>
      </c>
      <c r="AY100" s="192" t="s">
        <v>135</v>
      </c>
    </row>
    <row r="101" spans="2:65" s="1" customFormat="1" ht="20.25" customHeight="1">
      <c r="B101" s="170"/>
      <c r="C101" s="171" t="s">
        <v>150</v>
      </c>
      <c r="D101" s="171" t="s">
        <v>137</v>
      </c>
      <c r="E101" s="172" t="s">
        <v>354</v>
      </c>
      <c r="F101" s="173" t="s">
        <v>355</v>
      </c>
      <c r="G101" s="174" t="s">
        <v>291</v>
      </c>
      <c r="H101" s="175">
        <v>166.975</v>
      </c>
      <c r="I101" s="176"/>
      <c r="J101" s="177">
        <f>ROUND(I101*H101,2)</f>
        <v>0</v>
      </c>
      <c r="K101" s="173" t="s">
        <v>141</v>
      </c>
      <c r="L101" s="33"/>
      <c r="M101" s="178" t="s">
        <v>22</v>
      </c>
      <c r="N101" s="179" t="s">
        <v>46</v>
      </c>
      <c r="O101" s="34"/>
      <c r="P101" s="180">
        <f>O101*H101</f>
        <v>0</v>
      </c>
      <c r="Q101" s="180">
        <v>0</v>
      </c>
      <c r="R101" s="180">
        <f>Q101*H101</f>
        <v>0</v>
      </c>
      <c r="S101" s="180">
        <v>0</v>
      </c>
      <c r="T101" s="181">
        <f>S101*H101</f>
        <v>0</v>
      </c>
      <c r="AR101" s="16" t="s">
        <v>142</v>
      </c>
      <c r="AT101" s="16" t="s">
        <v>137</v>
      </c>
      <c r="AU101" s="16" t="s">
        <v>83</v>
      </c>
      <c r="AY101" s="16" t="s">
        <v>135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16" t="s">
        <v>23</v>
      </c>
      <c r="BK101" s="182">
        <f>ROUND(I101*H101,2)</f>
        <v>0</v>
      </c>
      <c r="BL101" s="16" t="s">
        <v>142</v>
      </c>
      <c r="BM101" s="16" t="s">
        <v>356</v>
      </c>
    </row>
    <row r="102" spans="2:51" s="12" customFormat="1" ht="20.25" customHeight="1">
      <c r="B102" s="183"/>
      <c r="D102" s="203" t="s">
        <v>144</v>
      </c>
      <c r="E102" s="192" t="s">
        <v>22</v>
      </c>
      <c r="F102" s="204" t="s">
        <v>357</v>
      </c>
      <c r="H102" s="205">
        <v>121.125</v>
      </c>
      <c r="I102" s="188"/>
      <c r="L102" s="183"/>
      <c r="M102" s="189"/>
      <c r="N102" s="190"/>
      <c r="O102" s="190"/>
      <c r="P102" s="190"/>
      <c r="Q102" s="190"/>
      <c r="R102" s="190"/>
      <c r="S102" s="190"/>
      <c r="T102" s="191"/>
      <c r="AT102" s="192" t="s">
        <v>144</v>
      </c>
      <c r="AU102" s="192" t="s">
        <v>83</v>
      </c>
      <c r="AV102" s="12" t="s">
        <v>83</v>
      </c>
      <c r="AW102" s="12" t="s">
        <v>38</v>
      </c>
      <c r="AX102" s="12" t="s">
        <v>75</v>
      </c>
      <c r="AY102" s="192" t="s">
        <v>135</v>
      </c>
    </row>
    <row r="103" spans="2:51" s="12" customFormat="1" ht="20.25" customHeight="1">
      <c r="B103" s="183"/>
      <c r="D103" s="184" t="s">
        <v>144</v>
      </c>
      <c r="E103" s="185" t="s">
        <v>22</v>
      </c>
      <c r="F103" s="186" t="s">
        <v>358</v>
      </c>
      <c r="H103" s="187">
        <v>45.85</v>
      </c>
      <c r="I103" s="188"/>
      <c r="L103" s="183"/>
      <c r="M103" s="189"/>
      <c r="N103" s="190"/>
      <c r="O103" s="190"/>
      <c r="P103" s="190"/>
      <c r="Q103" s="190"/>
      <c r="R103" s="190"/>
      <c r="S103" s="190"/>
      <c r="T103" s="191"/>
      <c r="AT103" s="192" t="s">
        <v>144</v>
      </c>
      <c r="AU103" s="192" t="s">
        <v>83</v>
      </c>
      <c r="AV103" s="12" t="s">
        <v>83</v>
      </c>
      <c r="AW103" s="12" t="s">
        <v>38</v>
      </c>
      <c r="AX103" s="12" t="s">
        <v>75</v>
      </c>
      <c r="AY103" s="192" t="s">
        <v>135</v>
      </c>
    </row>
    <row r="104" spans="2:65" s="1" customFormat="1" ht="20.25" customHeight="1">
      <c r="B104" s="170"/>
      <c r="C104" s="171" t="s">
        <v>180</v>
      </c>
      <c r="D104" s="171" t="s">
        <v>137</v>
      </c>
      <c r="E104" s="172" t="s">
        <v>359</v>
      </c>
      <c r="F104" s="173" t="s">
        <v>360</v>
      </c>
      <c r="G104" s="174" t="s">
        <v>291</v>
      </c>
      <c r="H104" s="175">
        <v>167</v>
      </c>
      <c r="I104" s="176"/>
      <c r="J104" s="177">
        <f>ROUND(I104*H104,2)</f>
        <v>0</v>
      </c>
      <c r="K104" s="173" t="s">
        <v>141</v>
      </c>
      <c r="L104" s="33"/>
      <c r="M104" s="178" t="s">
        <v>22</v>
      </c>
      <c r="N104" s="179" t="s">
        <v>46</v>
      </c>
      <c r="O104" s="34"/>
      <c r="P104" s="180">
        <f>O104*H104</f>
        <v>0</v>
      </c>
      <c r="Q104" s="180">
        <v>0</v>
      </c>
      <c r="R104" s="180">
        <f>Q104*H104</f>
        <v>0</v>
      </c>
      <c r="S104" s="180">
        <v>0</v>
      </c>
      <c r="T104" s="181">
        <f>S104*H104</f>
        <v>0</v>
      </c>
      <c r="AR104" s="16" t="s">
        <v>142</v>
      </c>
      <c r="AT104" s="16" t="s">
        <v>137</v>
      </c>
      <c r="AU104" s="16" t="s">
        <v>83</v>
      </c>
      <c r="AY104" s="16" t="s">
        <v>135</v>
      </c>
      <c r="BE104" s="182">
        <f>IF(N104="základní",J104,0)</f>
        <v>0</v>
      </c>
      <c r="BF104" s="182">
        <f>IF(N104="snížená",J104,0)</f>
        <v>0</v>
      </c>
      <c r="BG104" s="182">
        <f>IF(N104="zákl. přenesená",J104,0)</f>
        <v>0</v>
      </c>
      <c r="BH104" s="182">
        <f>IF(N104="sníž. přenesená",J104,0)</f>
        <v>0</v>
      </c>
      <c r="BI104" s="182">
        <f>IF(N104="nulová",J104,0)</f>
        <v>0</v>
      </c>
      <c r="BJ104" s="16" t="s">
        <v>23</v>
      </c>
      <c r="BK104" s="182">
        <f>ROUND(I104*H104,2)</f>
        <v>0</v>
      </c>
      <c r="BL104" s="16" t="s">
        <v>142</v>
      </c>
      <c r="BM104" s="16" t="s">
        <v>361</v>
      </c>
    </row>
    <row r="105" spans="2:65" s="1" customFormat="1" ht="20.25" customHeight="1">
      <c r="B105" s="170"/>
      <c r="C105" s="171" t="s">
        <v>28</v>
      </c>
      <c r="D105" s="171" t="s">
        <v>137</v>
      </c>
      <c r="E105" s="172" t="s">
        <v>362</v>
      </c>
      <c r="F105" s="173" t="s">
        <v>363</v>
      </c>
      <c r="G105" s="174" t="s">
        <v>291</v>
      </c>
      <c r="H105" s="175">
        <v>334</v>
      </c>
      <c r="I105" s="176"/>
      <c r="J105" s="177">
        <f>ROUND(I105*H105,2)</f>
        <v>0</v>
      </c>
      <c r="K105" s="173" t="s">
        <v>141</v>
      </c>
      <c r="L105" s="33"/>
      <c r="M105" s="178" t="s">
        <v>22</v>
      </c>
      <c r="N105" s="179" t="s">
        <v>46</v>
      </c>
      <c r="O105" s="34"/>
      <c r="P105" s="180">
        <f>O105*H105</f>
        <v>0</v>
      </c>
      <c r="Q105" s="180">
        <v>0</v>
      </c>
      <c r="R105" s="180">
        <f>Q105*H105</f>
        <v>0</v>
      </c>
      <c r="S105" s="180">
        <v>0</v>
      </c>
      <c r="T105" s="181">
        <f>S105*H105</f>
        <v>0</v>
      </c>
      <c r="AR105" s="16" t="s">
        <v>142</v>
      </c>
      <c r="AT105" s="16" t="s">
        <v>137</v>
      </c>
      <c r="AU105" s="16" t="s">
        <v>83</v>
      </c>
      <c r="AY105" s="16" t="s">
        <v>135</v>
      </c>
      <c r="BE105" s="182">
        <f>IF(N105="základní",J105,0)</f>
        <v>0</v>
      </c>
      <c r="BF105" s="182">
        <f>IF(N105="snížená",J105,0)</f>
        <v>0</v>
      </c>
      <c r="BG105" s="182">
        <f>IF(N105="zákl. přenesená",J105,0)</f>
        <v>0</v>
      </c>
      <c r="BH105" s="182">
        <f>IF(N105="sníž. přenesená",J105,0)</f>
        <v>0</v>
      </c>
      <c r="BI105" s="182">
        <f>IF(N105="nulová",J105,0)</f>
        <v>0</v>
      </c>
      <c r="BJ105" s="16" t="s">
        <v>23</v>
      </c>
      <c r="BK105" s="182">
        <f>ROUND(I105*H105,2)</f>
        <v>0</v>
      </c>
      <c r="BL105" s="16" t="s">
        <v>142</v>
      </c>
      <c r="BM105" s="16" t="s">
        <v>364</v>
      </c>
    </row>
    <row r="106" spans="2:51" s="12" customFormat="1" ht="20.25" customHeight="1">
      <c r="B106" s="183"/>
      <c r="D106" s="184" t="s">
        <v>144</v>
      </c>
      <c r="E106" s="185" t="s">
        <v>22</v>
      </c>
      <c r="F106" s="186" t="s">
        <v>365</v>
      </c>
      <c r="H106" s="187">
        <v>334</v>
      </c>
      <c r="I106" s="188"/>
      <c r="L106" s="183"/>
      <c r="M106" s="189"/>
      <c r="N106" s="190"/>
      <c r="O106" s="190"/>
      <c r="P106" s="190"/>
      <c r="Q106" s="190"/>
      <c r="R106" s="190"/>
      <c r="S106" s="190"/>
      <c r="T106" s="191"/>
      <c r="AT106" s="192" t="s">
        <v>144</v>
      </c>
      <c r="AU106" s="192" t="s">
        <v>83</v>
      </c>
      <c r="AV106" s="12" t="s">
        <v>83</v>
      </c>
      <c r="AW106" s="12" t="s">
        <v>38</v>
      </c>
      <c r="AX106" s="12" t="s">
        <v>23</v>
      </c>
      <c r="AY106" s="192" t="s">
        <v>135</v>
      </c>
    </row>
    <row r="107" spans="2:65" s="1" customFormat="1" ht="20.25" customHeight="1">
      <c r="B107" s="170"/>
      <c r="C107" s="193" t="s">
        <v>188</v>
      </c>
      <c r="D107" s="193" t="s">
        <v>146</v>
      </c>
      <c r="E107" s="194" t="s">
        <v>366</v>
      </c>
      <c r="F107" s="195" t="s">
        <v>367</v>
      </c>
      <c r="G107" s="196" t="s">
        <v>291</v>
      </c>
      <c r="H107" s="197">
        <v>167</v>
      </c>
      <c r="I107" s="198"/>
      <c r="J107" s="199">
        <f>ROUND(I107*H107,2)</f>
        <v>0</v>
      </c>
      <c r="K107" s="195" t="s">
        <v>141</v>
      </c>
      <c r="L107" s="200"/>
      <c r="M107" s="201" t="s">
        <v>22</v>
      </c>
      <c r="N107" s="202" t="s">
        <v>46</v>
      </c>
      <c r="O107" s="34"/>
      <c r="P107" s="180">
        <f>O107*H107</f>
        <v>0</v>
      </c>
      <c r="Q107" s="180">
        <v>0</v>
      </c>
      <c r="R107" s="180">
        <f>Q107*H107</f>
        <v>0</v>
      </c>
      <c r="S107" s="180">
        <v>0</v>
      </c>
      <c r="T107" s="181">
        <f>S107*H107</f>
        <v>0</v>
      </c>
      <c r="AR107" s="16" t="s">
        <v>150</v>
      </c>
      <c r="AT107" s="16" t="s">
        <v>146</v>
      </c>
      <c r="AU107" s="16" t="s">
        <v>83</v>
      </c>
      <c r="AY107" s="16" t="s">
        <v>135</v>
      </c>
      <c r="BE107" s="182">
        <f>IF(N107="základní",J107,0)</f>
        <v>0</v>
      </c>
      <c r="BF107" s="182">
        <f>IF(N107="snížená",J107,0)</f>
        <v>0</v>
      </c>
      <c r="BG107" s="182">
        <f>IF(N107="zákl. přenesená",J107,0)</f>
        <v>0</v>
      </c>
      <c r="BH107" s="182">
        <f>IF(N107="sníž. přenesená",J107,0)</f>
        <v>0</v>
      </c>
      <c r="BI107" s="182">
        <f>IF(N107="nulová",J107,0)</f>
        <v>0</v>
      </c>
      <c r="BJ107" s="16" t="s">
        <v>23</v>
      </c>
      <c r="BK107" s="182">
        <f>ROUND(I107*H107,2)</f>
        <v>0</v>
      </c>
      <c r="BL107" s="16" t="s">
        <v>142</v>
      </c>
      <c r="BM107" s="16" t="s">
        <v>368</v>
      </c>
    </row>
    <row r="108" spans="2:63" s="11" customFormat="1" ht="29.25" customHeight="1">
      <c r="B108" s="156"/>
      <c r="D108" s="167" t="s">
        <v>74</v>
      </c>
      <c r="E108" s="168" t="s">
        <v>262</v>
      </c>
      <c r="F108" s="168" t="s">
        <v>263</v>
      </c>
      <c r="I108" s="159"/>
      <c r="J108" s="169">
        <f>BK108</f>
        <v>0</v>
      </c>
      <c r="L108" s="156"/>
      <c r="M108" s="161"/>
      <c r="N108" s="162"/>
      <c r="O108" s="162"/>
      <c r="P108" s="163">
        <f>P109</f>
        <v>0</v>
      </c>
      <c r="Q108" s="162"/>
      <c r="R108" s="163">
        <f>R109</f>
        <v>0</v>
      </c>
      <c r="S108" s="162"/>
      <c r="T108" s="164">
        <f>T109</f>
        <v>0</v>
      </c>
      <c r="AR108" s="157" t="s">
        <v>23</v>
      </c>
      <c r="AT108" s="165" t="s">
        <v>74</v>
      </c>
      <c r="AU108" s="165" t="s">
        <v>23</v>
      </c>
      <c r="AY108" s="157" t="s">
        <v>135</v>
      </c>
      <c r="BK108" s="166">
        <f>BK109</f>
        <v>0</v>
      </c>
    </row>
    <row r="109" spans="2:65" s="1" customFormat="1" ht="20.25" customHeight="1">
      <c r="B109" s="170"/>
      <c r="C109" s="171" t="s">
        <v>192</v>
      </c>
      <c r="D109" s="171" t="s">
        <v>137</v>
      </c>
      <c r="E109" s="172" t="s">
        <v>265</v>
      </c>
      <c r="F109" s="173" t="s">
        <v>266</v>
      </c>
      <c r="G109" s="174" t="s">
        <v>267</v>
      </c>
      <c r="H109" s="175">
        <v>2.375</v>
      </c>
      <c r="I109" s="176"/>
      <c r="J109" s="177">
        <f>ROUND(I109*H109,2)</f>
        <v>0</v>
      </c>
      <c r="K109" s="173" t="s">
        <v>141</v>
      </c>
      <c r="L109" s="33"/>
      <c r="M109" s="178" t="s">
        <v>22</v>
      </c>
      <c r="N109" s="207" t="s">
        <v>46</v>
      </c>
      <c r="O109" s="208"/>
      <c r="P109" s="209">
        <f>O109*H109</f>
        <v>0</v>
      </c>
      <c r="Q109" s="209">
        <v>0</v>
      </c>
      <c r="R109" s="209">
        <f>Q109*H109</f>
        <v>0</v>
      </c>
      <c r="S109" s="209">
        <v>0</v>
      </c>
      <c r="T109" s="210">
        <f>S109*H109</f>
        <v>0</v>
      </c>
      <c r="AR109" s="16" t="s">
        <v>142</v>
      </c>
      <c r="AT109" s="16" t="s">
        <v>137</v>
      </c>
      <c r="AU109" s="16" t="s">
        <v>83</v>
      </c>
      <c r="AY109" s="16" t="s">
        <v>135</v>
      </c>
      <c r="BE109" s="182">
        <f>IF(N109="základní",J109,0)</f>
        <v>0</v>
      </c>
      <c r="BF109" s="182">
        <f>IF(N109="snížená",J109,0)</f>
        <v>0</v>
      </c>
      <c r="BG109" s="182">
        <f>IF(N109="zákl. přenesená",J109,0)</f>
        <v>0</v>
      </c>
      <c r="BH109" s="182">
        <f>IF(N109="sníž. přenesená",J109,0)</f>
        <v>0</v>
      </c>
      <c r="BI109" s="182">
        <f>IF(N109="nulová",J109,0)</f>
        <v>0</v>
      </c>
      <c r="BJ109" s="16" t="s">
        <v>23</v>
      </c>
      <c r="BK109" s="182">
        <f>ROUND(I109*H109,2)</f>
        <v>0</v>
      </c>
      <c r="BL109" s="16" t="s">
        <v>142</v>
      </c>
      <c r="BM109" s="16" t="s">
        <v>369</v>
      </c>
    </row>
    <row r="110" spans="2:12" s="1" customFormat="1" ht="6.75" customHeight="1">
      <c r="B110" s="48"/>
      <c r="C110" s="49"/>
      <c r="D110" s="49"/>
      <c r="E110" s="49"/>
      <c r="F110" s="49"/>
      <c r="G110" s="49"/>
      <c r="H110" s="49"/>
      <c r="I110" s="122"/>
      <c r="J110" s="49"/>
      <c r="K110" s="49"/>
      <c r="L110" s="33"/>
    </row>
    <row r="139" ht="12">
      <c r="AT139" s="211"/>
    </row>
  </sheetData>
  <sheetProtection password="CC35" sheet="1" objects="1" scenarios="1" formatColumns="0" formatRows="0" sort="0" autoFilter="0"/>
  <autoFilter ref="C84:K84"/>
  <mergeCells count="12"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8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409</v>
      </c>
      <c r="G1" s="268" t="s">
        <v>410</v>
      </c>
      <c r="H1" s="268"/>
      <c r="I1" s="269"/>
      <c r="J1" s="263" t="s">
        <v>411</v>
      </c>
      <c r="K1" s="261" t="s">
        <v>106</v>
      </c>
      <c r="L1" s="263" t="s">
        <v>412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105</v>
      </c>
    </row>
    <row r="3" spans="2:46" ht="6.75" customHeight="1">
      <c r="B3" s="17"/>
      <c r="C3" s="18"/>
      <c r="D3" s="18"/>
      <c r="E3" s="18"/>
      <c r="F3" s="18"/>
      <c r="G3" s="18"/>
      <c r="H3" s="18"/>
      <c r="I3" s="99"/>
      <c r="J3" s="18"/>
      <c r="K3" s="19"/>
      <c r="AT3" s="16" t="s">
        <v>83</v>
      </c>
    </row>
    <row r="4" spans="2:46" ht="36.75" customHeight="1">
      <c r="B4" s="20"/>
      <c r="C4" s="21"/>
      <c r="D4" s="22" t="s">
        <v>107</v>
      </c>
      <c r="E4" s="21"/>
      <c r="F4" s="21"/>
      <c r="G4" s="21"/>
      <c r="H4" s="21"/>
      <c r="I4" s="100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100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100"/>
      <c r="J6" s="21"/>
      <c r="K6" s="23"/>
    </row>
    <row r="7" spans="2:11" ht="20.25" customHeight="1">
      <c r="B7" s="20"/>
      <c r="C7" s="21"/>
      <c r="D7" s="21"/>
      <c r="E7" s="255" t="str">
        <f>'Rekapitulace stavby'!K6</f>
        <v>Aktualizace PD pro realizaci LBK 9-0 a LBK 5-9 v k.ú. Běchary</v>
      </c>
      <c r="F7" s="220"/>
      <c r="G7" s="220"/>
      <c r="H7" s="220"/>
      <c r="I7" s="100"/>
      <c r="J7" s="21"/>
      <c r="K7" s="23"/>
    </row>
    <row r="8" spans="2:11" s="1" customFormat="1" ht="12.75">
      <c r="B8" s="33"/>
      <c r="C8" s="34"/>
      <c r="D8" s="29" t="s">
        <v>108</v>
      </c>
      <c r="E8" s="34"/>
      <c r="F8" s="34"/>
      <c r="G8" s="34"/>
      <c r="H8" s="34"/>
      <c r="I8" s="101"/>
      <c r="J8" s="34"/>
      <c r="K8" s="37"/>
    </row>
    <row r="9" spans="2:11" s="1" customFormat="1" ht="36.75" customHeight="1">
      <c r="B9" s="33"/>
      <c r="C9" s="34"/>
      <c r="D9" s="34"/>
      <c r="E9" s="256" t="s">
        <v>372</v>
      </c>
      <c r="F9" s="227"/>
      <c r="G9" s="227"/>
      <c r="H9" s="227"/>
      <c r="I9" s="101"/>
      <c r="J9" s="34"/>
      <c r="K9" s="37"/>
    </row>
    <row r="10" spans="2:11" s="1" customFormat="1" ht="12">
      <c r="B10" s="33"/>
      <c r="C10" s="34"/>
      <c r="D10" s="34"/>
      <c r="E10" s="34"/>
      <c r="F10" s="34"/>
      <c r="G10" s="34"/>
      <c r="H10" s="34"/>
      <c r="I10" s="101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22</v>
      </c>
      <c r="G11" s="34"/>
      <c r="H11" s="34"/>
      <c r="I11" s="102" t="s">
        <v>21</v>
      </c>
      <c r="J11" s="27" t="s">
        <v>22</v>
      </c>
      <c r="K11" s="37"/>
    </row>
    <row r="12" spans="2:11" s="1" customFormat="1" ht="14.25" customHeight="1">
      <c r="B12" s="33"/>
      <c r="C12" s="34"/>
      <c r="D12" s="29" t="s">
        <v>24</v>
      </c>
      <c r="E12" s="34"/>
      <c r="F12" s="27" t="s">
        <v>25</v>
      </c>
      <c r="G12" s="34"/>
      <c r="H12" s="34"/>
      <c r="I12" s="102" t="s">
        <v>26</v>
      </c>
      <c r="J12" s="103" t="str">
        <f>'Rekapitulace stavby'!AN8</f>
        <v>1.2.2016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101"/>
      <c r="J13" s="34"/>
      <c r="K13" s="37"/>
    </row>
    <row r="14" spans="2:11" s="1" customFormat="1" ht="14.25" customHeight="1">
      <c r="B14" s="33"/>
      <c r="C14" s="34"/>
      <c r="D14" s="29" t="s">
        <v>30</v>
      </c>
      <c r="E14" s="34"/>
      <c r="F14" s="34"/>
      <c r="G14" s="34"/>
      <c r="H14" s="34"/>
      <c r="I14" s="102" t="s">
        <v>31</v>
      </c>
      <c r="J14" s="27" t="s">
        <v>22</v>
      </c>
      <c r="K14" s="37"/>
    </row>
    <row r="15" spans="2:11" s="1" customFormat="1" ht="18" customHeight="1">
      <c r="B15" s="33"/>
      <c r="C15" s="34"/>
      <c r="D15" s="34"/>
      <c r="E15" s="27" t="s">
        <v>32</v>
      </c>
      <c r="F15" s="34"/>
      <c r="G15" s="34"/>
      <c r="H15" s="34"/>
      <c r="I15" s="102" t="s">
        <v>33</v>
      </c>
      <c r="J15" s="27" t="s">
        <v>22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101"/>
      <c r="J16" s="34"/>
      <c r="K16" s="37"/>
    </row>
    <row r="17" spans="2:11" s="1" customFormat="1" ht="14.25" customHeight="1">
      <c r="B17" s="33"/>
      <c r="C17" s="34"/>
      <c r="D17" s="29" t="s">
        <v>34</v>
      </c>
      <c r="E17" s="34"/>
      <c r="F17" s="34"/>
      <c r="G17" s="34"/>
      <c r="H17" s="34"/>
      <c r="I17" s="102" t="s">
        <v>31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102" t="s">
        <v>33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101"/>
      <c r="J19" s="34"/>
      <c r="K19" s="37"/>
    </row>
    <row r="20" spans="2:11" s="1" customFormat="1" ht="14.25" customHeight="1">
      <c r="B20" s="33"/>
      <c r="C20" s="34"/>
      <c r="D20" s="29" t="s">
        <v>36</v>
      </c>
      <c r="E20" s="34"/>
      <c r="F20" s="34"/>
      <c r="G20" s="34"/>
      <c r="H20" s="34"/>
      <c r="I20" s="102" t="s">
        <v>31</v>
      </c>
      <c r="J20" s="27" t="s">
        <v>22</v>
      </c>
      <c r="K20" s="37"/>
    </row>
    <row r="21" spans="2:11" s="1" customFormat="1" ht="18" customHeight="1">
      <c r="B21" s="33"/>
      <c r="C21" s="34"/>
      <c r="D21" s="34"/>
      <c r="E21" s="27" t="s">
        <v>37</v>
      </c>
      <c r="F21" s="34"/>
      <c r="G21" s="34"/>
      <c r="H21" s="34"/>
      <c r="I21" s="102" t="s">
        <v>33</v>
      </c>
      <c r="J21" s="27" t="s">
        <v>22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101"/>
      <c r="J22" s="34"/>
      <c r="K22" s="37"/>
    </row>
    <row r="23" spans="2:11" s="1" customFormat="1" ht="14.25" customHeight="1">
      <c r="B23" s="33"/>
      <c r="C23" s="34"/>
      <c r="D23" s="29" t="s">
        <v>39</v>
      </c>
      <c r="E23" s="34"/>
      <c r="F23" s="34"/>
      <c r="G23" s="34"/>
      <c r="H23" s="34"/>
      <c r="I23" s="101"/>
      <c r="J23" s="34"/>
      <c r="K23" s="37"/>
    </row>
    <row r="24" spans="2:11" s="7" customFormat="1" ht="20.25" customHeight="1">
      <c r="B24" s="104"/>
      <c r="C24" s="105"/>
      <c r="D24" s="105"/>
      <c r="E24" s="223" t="s">
        <v>22</v>
      </c>
      <c r="F24" s="257"/>
      <c r="G24" s="257"/>
      <c r="H24" s="257"/>
      <c r="I24" s="106"/>
      <c r="J24" s="105"/>
      <c r="K24" s="107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101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8"/>
      <c r="J26" s="60"/>
      <c r="K26" s="109"/>
    </row>
    <row r="27" spans="2:11" s="1" customFormat="1" ht="24.75" customHeight="1">
      <c r="B27" s="33"/>
      <c r="C27" s="34"/>
      <c r="D27" s="110" t="s">
        <v>41</v>
      </c>
      <c r="E27" s="34"/>
      <c r="F27" s="34"/>
      <c r="G27" s="34"/>
      <c r="H27" s="34"/>
      <c r="I27" s="101"/>
      <c r="J27" s="111">
        <f>ROUND(J79,2)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8"/>
      <c r="J28" s="60"/>
      <c r="K28" s="109"/>
    </row>
    <row r="29" spans="2:11" s="1" customFormat="1" ht="14.25" customHeight="1">
      <c r="B29" s="33"/>
      <c r="C29" s="34"/>
      <c r="D29" s="34"/>
      <c r="E29" s="34"/>
      <c r="F29" s="38" t="s">
        <v>43</v>
      </c>
      <c r="G29" s="34"/>
      <c r="H29" s="34"/>
      <c r="I29" s="112" t="s">
        <v>42</v>
      </c>
      <c r="J29" s="38" t="s">
        <v>44</v>
      </c>
      <c r="K29" s="37"/>
    </row>
    <row r="30" spans="2:11" s="1" customFormat="1" ht="14.25" customHeight="1">
      <c r="B30" s="33"/>
      <c r="C30" s="34"/>
      <c r="D30" s="41" t="s">
        <v>45</v>
      </c>
      <c r="E30" s="41" t="s">
        <v>46</v>
      </c>
      <c r="F30" s="113">
        <f>ROUND(SUM(BE79:BE93),2)</f>
        <v>0</v>
      </c>
      <c r="G30" s="34"/>
      <c r="H30" s="34"/>
      <c r="I30" s="114">
        <v>0.21</v>
      </c>
      <c r="J30" s="113">
        <f>ROUND(ROUND((SUM(BE79:BE93)),2)*I30,2)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47</v>
      </c>
      <c r="F31" s="113">
        <f>ROUND(SUM(BF79:BF93),2)</f>
        <v>0</v>
      </c>
      <c r="G31" s="34"/>
      <c r="H31" s="34"/>
      <c r="I31" s="114">
        <v>0.15</v>
      </c>
      <c r="J31" s="113">
        <f>ROUND(ROUND((SUM(BF79:BF93)),2)*I31,2)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48</v>
      </c>
      <c r="F32" s="113">
        <f>ROUND(SUM(BG79:BG93),2)</f>
        <v>0</v>
      </c>
      <c r="G32" s="34"/>
      <c r="H32" s="34"/>
      <c r="I32" s="114">
        <v>0.21</v>
      </c>
      <c r="J32" s="113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49</v>
      </c>
      <c r="F33" s="113">
        <f>ROUND(SUM(BH79:BH93),2)</f>
        <v>0</v>
      </c>
      <c r="G33" s="34"/>
      <c r="H33" s="34"/>
      <c r="I33" s="114">
        <v>0.15</v>
      </c>
      <c r="J33" s="113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50</v>
      </c>
      <c r="F34" s="113">
        <f>ROUND(SUM(BI79:BI93),2)</f>
        <v>0</v>
      </c>
      <c r="G34" s="34"/>
      <c r="H34" s="34"/>
      <c r="I34" s="114">
        <v>0</v>
      </c>
      <c r="J34" s="113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101"/>
      <c r="J35" s="34"/>
      <c r="K35" s="37"/>
    </row>
    <row r="36" spans="2:11" s="1" customFormat="1" ht="24.75" customHeight="1">
      <c r="B36" s="33"/>
      <c r="C36" s="115"/>
      <c r="D36" s="116" t="s">
        <v>51</v>
      </c>
      <c r="E36" s="64"/>
      <c r="F36" s="64"/>
      <c r="G36" s="117" t="s">
        <v>52</v>
      </c>
      <c r="H36" s="118" t="s">
        <v>53</v>
      </c>
      <c r="I36" s="119"/>
      <c r="J36" s="120">
        <f>SUM(J27:J34)</f>
        <v>0</v>
      </c>
      <c r="K36" s="121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22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23"/>
      <c r="J41" s="52"/>
      <c r="K41" s="124"/>
    </row>
    <row r="42" spans="2:11" s="1" customFormat="1" ht="36.75" customHeight="1">
      <c r="B42" s="33"/>
      <c r="C42" s="22" t="s">
        <v>110</v>
      </c>
      <c r="D42" s="34"/>
      <c r="E42" s="34"/>
      <c r="F42" s="34"/>
      <c r="G42" s="34"/>
      <c r="H42" s="34"/>
      <c r="I42" s="101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101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101"/>
      <c r="J44" s="34"/>
      <c r="K44" s="37"/>
    </row>
    <row r="45" spans="2:11" s="1" customFormat="1" ht="20.25" customHeight="1">
      <c r="B45" s="33"/>
      <c r="C45" s="34"/>
      <c r="D45" s="34"/>
      <c r="E45" s="255" t="str">
        <f>E7</f>
        <v>Aktualizace PD pro realizaci LBK 9-0 a LBK 5-9 v k.ú. Běchary</v>
      </c>
      <c r="F45" s="227"/>
      <c r="G45" s="227"/>
      <c r="H45" s="227"/>
      <c r="I45" s="101"/>
      <c r="J45" s="34"/>
      <c r="K45" s="37"/>
    </row>
    <row r="46" spans="2:11" s="1" customFormat="1" ht="14.25" customHeight="1">
      <c r="B46" s="33"/>
      <c r="C46" s="29" t="s">
        <v>108</v>
      </c>
      <c r="D46" s="34"/>
      <c r="E46" s="34"/>
      <c r="F46" s="34"/>
      <c r="G46" s="34"/>
      <c r="H46" s="34"/>
      <c r="I46" s="101"/>
      <c r="J46" s="34"/>
      <c r="K46" s="37"/>
    </row>
    <row r="47" spans="2:11" s="1" customFormat="1" ht="21.75" customHeight="1">
      <c r="B47" s="33"/>
      <c r="C47" s="34"/>
      <c r="D47" s="34"/>
      <c r="E47" s="256" t="str">
        <f>E9</f>
        <v>VON - Vedlejší a ostatní náklady</v>
      </c>
      <c r="F47" s="227"/>
      <c r="G47" s="227"/>
      <c r="H47" s="227"/>
      <c r="I47" s="101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101"/>
      <c r="J48" s="34"/>
      <c r="K48" s="37"/>
    </row>
    <row r="49" spans="2:11" s="1" customFormat="1" ht="18" customHeight="1">
      <c r="B49" s="33"/>
      <c r="C49" s="29" t="s">
        <v>24</v>
      </c>
      <c r="D49" s="34"/>
      <c r="E49" s="34"/>
      <c r="F49" s="27" t="str">
        <f>F12</f>
        <v> </v>
      </c>
      <c r="G49" s="34"/>
      <c r="H49" s="34"/>
      <c r="I49" s="102" t="s">
        <v>26</v>
      </c>
      <c r="J49" s="103" t="str">
        <f>IF(J12="","",J12)</f>
        <v>1.2.2016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101"/>
      <c r="J50" s="34"/>
      <c r="K50" s="37"/>
    </row>
    <row r="51" spans="2:11" s="1" customFormat="1" ht="12.75">
      <c r="B51" s="33"/>
      <c r="C51" s="29" t="s">
        <v>30</v>
      </c>
      <c r="D51" s="34"/>
      <c r="E51" s="34"/>
      <c r="F51" s="27" t="str">
        <f>E15</f>
        <v>ČR-SPÚ, Pobočka Jičín</v>
      </c>
      <c r="G51" s="34"/>
      <c r="H51" s="34"/>
      <c r="I51" s="102" t="s">
        <v>36</v>
      </c>
      <c r="J51" s="27" t="str">
        <f>E21</f>
        <v>Agroprojekce Litomyšl, s.r.o.</v>
      </c>
      <c r="K51" s="37"/>
    </row>
    <row r="52" spans="2:11" s="1" customFormat="1" ht="14.25" customHeight="1">
      <c r="B52" s="33"/>
      <c r="C52" s="29" t="s">
        <v>34</v>
      </c>
      <c r="D52" s="34"/>
      <c r="E52" s="34"/>
      <c r="F52" s="27">
        <f>IF(E18="","",E18)</f>
      </c>
      <c r="G52" s="34"/>
      <c r="H52" s="34"/>
      <c r="I52" s="101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101"/>
      <c r="J53" s="34"/>
      <c r="K53" s="37"/>
    </row>
    <row r="54" spans="2:11" s="1" customFormat="1" ht="29.25" customHeight="1">
      <c r="B54" s="33"/>
      <c r="C54" s="125" t="s">
        <v>111</v>
      </c>
      <c r="D54" s="115"/>
      <c r="E54" s="115"/>
      <c r="F54" s="115"/>
      <c r="G54" s="115"/>
      <c r="H54" s="115"/>
      <c r="I54" s="126"/>
      <c r="J54" s="127" t="s">
        <v>112</v>
      </c>
      <c r="K54" s="128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101"/>
      <c r="J55" s="34"/>
      <c r="K55" s="37"/>
    </row>
    <row r="56" spans="2:47" s="1" customFormat="1" ht="29.25" customHeight="1">
      <c r="B56" s="33"/>
      <c r="C56" s="129" t="s">
        <v>113</v>
      </c>
      <c r="D56" s="34"/>
      <c r="E56" s="34"/>
      <c r="F56" s="34"/>
      <c r="G56" s="34"/>
      <c r="H56" s="34"/>
      <c r="I56" s="101"/>
      <c r="J56" s="111">
        <f>J79</f>
        <v>0</v>
      </c>
      <c r="K56" s="37"/>
      <c r="AU56" s="16" t="s">
        <v>114</v>
      </c>
    </row>
    <row r="57" spans="2:11" s="8" customFormat="1" ht="24.75" customHeight="1">
      <c r="B57" s="130"/>
      <c r="C57" s="131"/>
      <c r="D57" s="132" t="s">
        <v>373</v>
      </c>
      <c r="E57" s="133"/>
      <c r="F57" s="133"/>
      <c r="G57" s="133"/>
      <c r="H57" s="133"/>
      <c r="I57" s="134"/>
      <c r="J57" s="135">
        <f>J80</f>
        <v>0</v>
      </c>
      <c r="K57" s="136"/>
    </row>
    <row r="58" spans="2:11" s="9" customFormat="1" ht="19.5" customHeight="1">
      <c r="B58" s="137"/>
      <c r="C58" s="138"/>
      <c r="D58" s="139" t="s">
        <v>374</v>
      </c>
      <c r="E58" s="140"/>
      <c r="F58" s="140"/>
      <c r="G58" s="140"/>
      <c r="H58" s="140"/>
      <c r="I58" s="141"/>
      <c r="J58" s="142">
        <f>J81</f>
        <v>0</v>
      </c>
      <c r="K58" s="143"/>
    </row>
    <row r="59" spans="2:11" s="9" customFormat="1" ht="19.5" customHeight="1">
      <c r="B59" s="137"/>
      <c r="C59" s="138"/>
      <c r="D59" s="139" t="s">
        <v>375</v>
      </c>
      <c r="E59" s="140"/>
      <c r="F59" s="140"/>
      <c r="G59" s="140"/>
      <c r="H59" s="140"/>
      <c r="I59" s="141"/>
      <c r="J59" s="142">
        <f>J84</f>
        <v>0</v>
      </c>
      <c r="K59" s="143"/>
    </row>
    <row r="60" spans="2:11" s="1" customFormat="1" ht="21.75" customHeight="1">
      <c r="B60" s="33"/>
      <c r="C60" s="34"/>
      <c r="D60" s="34"/>
      <c r="E60" s="34"/>
      <c r="F60" s="34"/>
      <c r="G60" s="34"/>
      <c r="H60" s="34"/>
      <c r="I60" s="101"/>
      <c r="J60" s="34"/>
      <c r="K60" s="37"/>
    </row>
    <row r="61" spans="2:11" s="1" customFormat="1" ht="6.75" customHeight="1">
      <c r="B61" s="48"/>
      <c r="C61" s="49"/>
      <c r="D61" s="49"/>
      <c r="E61" s="49"/>
      <c r="F61" s="49"/>
      <c r="G61" s="49"/>
      <c r="H61" s="49"/>
      <c r="I61" s="122"/>
      <c r="J61" s="49"/>
      <c r="K61" s="50"/>
    </row>
    <row r="65" spans="2:12" s="1" customFormat="1" ht="6.75" customHeight="1">
      <c r="B65" s="51"/>
      <c r="C65" s="52"/>
      <c r="D65" s="52"/>
      <c r="E65" s="52"/>
      <c r="F65" s="52"/>
      <c r="G65" s="52"/>
      <c r="H65" s="52"/>
      <c r="I65" s="123"/>
      <c r="J65" s="52"/>
      <c r="K65" s="52"/>
      <c r="L65" s="33"/>
    </row>
    <row r="66" spans="2:12" s="1" customFormat="1" ht="36.75" customHeight="1">
      <c r="B66" s="33"/>
      <c r="C66" s="53" t="s">
        <v>119</v>
      </c>
      <c r="I66" s="144"/>
      <c r="L66" s="33"/>
    </row>
    <row r="67" spans="2:12" s="1" customFormat="1" ht="6.75" customHeight="1">
      <c r="B67" s="33"/>
      <c r="I67" s="144"/>
      <c r="L67" s="33"/>
    </row>
    <row r="68" spans="2:12" s="1" customFormat="1" ht="14.25" customHeight="1">
      <c r="B68" s="33"/>
      <c r="C68" s="55" t="s">
        <v>16</v>
      </c>
      <c r="I68" s="144"/>
      <c r="L68" s="33"/>
    </row>
    <row r="69" spans="2:12" s="1" customFormat="1" ht="20.25" customHeight="1">
      <c r="B69" s="33"/>
      <c r="E69" s="258" t="str">
        <f>E7</f>
        <v>Aktualizace PD pro realizaci LBK 9-0 a LBK 5-9 v k.ú. Běchary</v>
      </c>
      <c r="F69" s="217"/>
      <c r="G69" s="217"/>
      <c r="H69" s="217"/>
      <c r="I69" s="144"/>
      <c r="L69" s="33"/>
    </row>
    <row r="70" spans="2:12" s="1" customFormat="1" ht="14.25" customHeight="1">
      <c r="B70" s="33"/>
      <c r="C70" s="55" t="s">
        <v>108</v>
      </c>
      <c r="I70" s="144"/>
      <c r="L70" s="33"/>
    </row>
    <row r="71" spans="2:12" s="1" customFormat="1" ht="21.75" customHeight="1">
      <c r="B71" s="33"/>
      <c r="E71" s="235" t="str">
        <f>E9</f>
        <v>VON - Vedlejší a ostatní náklady</v>
      </c>
      <c r="F71" s="217"/>
      <c r="G71" s="217"/>
      <c r="H71" s="217"/>
      <c r="I71" s="144"/>
      <c r="L71" s="33"/>
    </row>
    <row r="72" spans="2:12" s="1" customFormat="1" ht="6.75" customHeight="1">
      <c r="B72" s="33"/>
      <c r="I72" s="144"/>
      <c r="L72" s="33"/>
    </row>
    <row r="73" spans="2:12" s="1" customFormat="1" ht="18" customHeight="1">
      <c r="B73" s="33"/>
      <c r="C73" s="55" t="s">
        <v>24</v>
      </c>
      <c r="F73" s="145" t="str">
        <f>F12</f>
        <v> </v>
      </c>
      <c r="I73" s="146" t="s">
        <v>26</v>
      </c>
      <c r="J73" s="59" t="str">
        <f>IF(J12="","",J12)</f>
        <v>1.2.2016</v>
      </c>
      <c r="L73" s="33"/>
    </row>
    <row r="74" spans="2:12" s="1" customFormat="1" ht="6.75" customHeight="1">
      <c r="B74" s="33"/>
      <c r="I74" s="144"/>
      <c r="L74" s="33"/>
    </row>
    <row r="75" spans="2:12" s="1" customFormat="1" ht="12.75">
      <c r="B75" s="33"/>
      <c r="C75" s="55" t="s">
        <v>30</v>
      </c>
      <c r="F75" s="145" t="str">
        <f>E15</f>
        <v>ČR-SPÚ, Pobočka Jičín</v>
      </c>
      <c r="I75" s="146" t="s">
        <v>36</v>
      </c>
      <c r="J75" s="145" t="str">
        <f>E21</f>
        <v>Agroprojekce Litomyšl, s.r.o.</v>
      </c>
      <c r="L75" s="33"/>
    </row>
    <row r="76" spans="2:12" s="1" customFormat="1" ht="14.25" customHeight="1">
      <c r="B76" s="33"/>
      <c r="C76" s="55" t="s">
        <v>34</v>
      </c>
      <c r="F76" s="145">
        <f>IF(E18="","",E18)</f>
      </c>
      <c r="I76" s="144"/>
      <c r="L76" s="33"/>
    </row>
    <row r="77" spans="2:12" s="1" customFormat="1" ht="9.75" customHeight="1">
      <c r="B77" s="33"/>
      <c r="I77" s="144"/>
      <c r="L77" s="33"/>
    </row>
    <row r="78" spans="2:20" s="10" customFormat="1" ht="29.25" customHeight="1">
      <c r="B78" s="147"/>
      <c r="C78" s="148" t="s">
        <v>120</v>
      </c>
      <c r="D78" s="149" t="s">
        <v>60</v>
      </c>
      <c r="E78" s="149" t="s">
        <v>56</v>
      </c>
      <c r="F78" s="149" t="s">
        <v>121</v>
      </c>
      <c r="G78" s="149" t="s">
        <v>122</v>
      </c>
      <c r="H78" s="149" t="s">
        <v>123</v>
      </c>
      <c r="I78" s="150" t="s">
        <v>124</v>
      </c>
      <c r="J78" s="149" t="s">
        <v>112</v>
      </c>
      <c r="K78" s="151" t="s">
        <v>125</v>
      </c>
      <c r="L78" s="147"/>
      <c r="M78" s="66" t="s">
        <v>126</v>
      </c>
      <c r="N78" s="67" t="s">
        <v>45</v>
      </c>
      <c r="O78" s="67" t="s">
        <v>127</v>
      </c>
      <c r="P78" s="67" t="s">
        <v>128</v>
      </c>
      <c r="Q78" s="67" t="s">
        <v>129</v>
      </c>
      <c r="R78" s="67" t="s">
        <v>130</v>
      </c>
      <c r="S78" s="67" t="s">
        <v>131</v>
      </c>
      <c r="T78" s="68" t="s">
        <v>132</v>
      </c>
    </row>
    <row r="79" spans="2:63" s="1" customFormat="1" ht="29.25" customHeight="1">
      <c r="B79" s="33"/>
      <c r="C79" s="70" t="s">
        <v>113</v>
      </c>
      <c r="I79" s="144"/>
      <c r="J79" s="152">
        <f>BK79</f>
        <v>0</v>
      </c>
      <c r="L79" s="33"/>
      <c r="M79" s="69"/>
      <c r="N79" s="60"/>
      <c r="O79" s="60"/>
      <c r="P79" s="153">
        <f>P80</f>
        <v>0</v>
      </c>
      <c r="Q79" s="60"/>
      <c r="R79" s="153">
        <f>R80</f>
        <v>0</v>
      </c>
      <c r="S79" s="60"/>
      <c r="T79" s="154">
        <f>T80</f>
        <v>0</v>
      </c>
      <c r="AT79" s="16" t="s">
        <v>74</v>
      </c>
      <c r="AU79" s="16" t="s">
        <v>114</v>
      </c>
      <c r="BK79" s="155">
        <f>BK80</f>
        <v>0</v>
      </c>
    </row>
    <row r="80" spans="2:63" s="11" customFormat="1" ht="36.75" customHeight="1">
      <c r="B80" s="156"/>
      <c r="D80" s="157" t="s">
        <v>74</v>
      </c>
      <c r="E80" s="158" t="s">
        <v>376</v>
      </c>
      <c r="F80" s="158" t="s">
        <v>377</v>
      </c>
      <c r="I80" s="159"/>
      <c r="J80" s="160">
        <f>BK80</f>
        <v>0</v>
      </c>
      <c r="L80" s="156"/>
      <c r="M80" s="161"/>
      <c r="N80" s="162"/>
      <c r="O80" s="162"/>
      <c r="P80" s="163">
        <f>P81+P84</f>
        <v>0</v>
      </c>
      <c r="Q80" s="162"/>
      <c r="R80" s="163">
        <f>R81+R84</f>
        <v>0</v>
      </c>
      <c r="S80" s="162"/>
      <c r="T80" s="164">
        <f>T81+T84</f>
        <v>0</v>
      </c>
      <c r="AR80" s="157" t="s">
        <v>163</v>
      </c>
      <c r="AT80" s="165" t="s">
        <v>74</v>
      </c>
      <c r="AU80" s="165" t="s">
        <v>75</v>
      </c>
      <c r="AY80" s="157" t="s">
        <v>135</v>
      </c>
      <c r="BK80" s="166">
        <f>BK81+BK84</f>
        <v>0</v>
      </c>
    </row>
    <row r="81" spans="2:63" s="11" customFormat="1" ht="19.5" customHeight="1">
      <c r="B81" s="156"/>
      <c r="D81" s="167" t="s">
        <v>74</v>
      </c>
      <c r="E81" s="168" t="s">
        <v>378</v>
      </c>
      <c r="F81" s="168" t="s">
        <v>379</v>
      </c>
      <c r="I81" s="159"/>
      <c r="J81" s="169">
        <f>BK81</f>
        <v>0</v>
      </c>
      <c r="L81" s="156"/>
      <c r="M81" s="161"/>
      <c r="N81" s="162"/>
      <c r="O81" s="162"/>
      <c r="P81" s="163">
        <f>SUM(P82:P83)</f>
        <v>0</v>
      </c>
      <c r="Q81" s="162"/>
      <c r="R81" s="163">
        <f>SUM(R82:R83)</f>
        <v>0</v>
      </c>
      <c r="S81" s="162"/>
      <c r="T81" s="164">
        <f>SUM(T82:T83)</f>
        <v>0</v>
      </c>
      <c r="AR81" s="157" t="s">
        <v>163</v>
      </c>
      <c r="AT81" s="165" t="s">
        <v>74</v>
      </c>
      <c r="AU81" s="165" t="s">
        <v>23</v>
      </c>
      <c r="AY81" s="157" t="s">
        <v>135</v>
      </c>
      <c r="BK81" s="166">
        <f>SUM(BK82:BK83)</f>
        <v>0</v>
      </c>
    </row>
    <row r="82" spans="2:65" s="1" customFormat="1" ht="20.25" customHeight="1">
      <c r="B82" s="170"/>
      <c r="C82" s="171" t="s">
        <v>23</v>
      </c>
      <c r="D82" s="171" t="s">
        <v>137</v>
      </c>
      <c r="E82" s="172" t="s">
        <v>380</v>
      </c>
      <c r="F82" s="173" t="s">
        <v>381</v>
      </c>
      <c r="G82" s="174" t="s">
        <v>344</v>
      </c>
      <c r="H82" s="175">
        <v>1</v>
      </c>
      <c r="I82" s="176"/>
      <c r="J82" s="177">
        <f>ROUND(I82*H82,2)</f>
        <v>0</v>
      </c>
      <c r="K82" s="173" t="s">
        <v>22</v>
      </c>
      <c r="L82" s="33"/>
      <c r="M82" s="178" t="s">
        <v>22</v>
      </c>
      <c r="N82" s="179" t="s">
        <v>46</v>
      </c>
      <c r="O82" s="34"/>
      <c r="P82" s="180">
        <f>O82*H82</f>
        <v>0</v>
      </c>
      <c r="Q82" s="180">
        <v>0</v>
      </c>
      <c r="R82" s="180">
        <f>Q82*H82</f>
        <v>0</v>
      </c>
      <c r="S82" s="180">
        <v>0</v>
      </c>
      <c r="T82" s="181">
        <f>S82*H82</f>
        <v>0</v>
      </c>
      <c r="AR82" s="16" t="s">
        <v>382</v>
      </c>
      <c r="AT82" s="16" t="s">
        <v>137</v>
      </c>
      <c r="AU82" s="16" t="s">
        <v>83</v>
      </c>
      <c r="AY82" s="16" t="s">
        <v>135</v>
      </c>
      <c r="BE82" s="182">
        <f>IF(N82="základní",J82,0)</f>
        <v>0</v>
      </c>
      <c r="BF82" s="182">
        <f>IF(N82="snížená",J82,0)</f>
        <v>0</v>
      </c>
      <c r="BG82" s="182">
        <f>IF(N82="zákl. přenesená",J82,0)</f>
        <v>0</v>
      </c>
      <c r="BH82" s="182">
        <f>IF(N82="sníž. přenesená",J82,0)</f>
        <v>0</v>
      </c>
      <c r="BI82" s="182">
        <f>IF(N82="nulová",J82,0)</f>
        <v>0</v>
      </c>
      <c r="BJ82" s="16" t="s">
        <v>23</v>
      </c>
      <c r="BK82" s="182">
        <f>ROUND(I82*H82,2)</f>
        <v>0</v>
      </c>
      <c r="BL82" s="16" t="s">
        <v>382</v>
      </c>
      <c r="BM82" s="16" t="s">
        <v>383</v>
      </c>
    </row>
    <row r="83" spans="2:47" s="1" customFormat="1" ht="74.25" customHeight="1">
      <c r="B83" s="33"/>
      <c r="D83" s="203" t="s">
        <v>253</v>
      </c>
      <c r="F83" s="206" t="s">
        <v>384</v>
      </c>
      <c r="I83" s="144"/>
      <c r="L83" s="33"/>
      <c r="M83" s="62"/>
      <c r="N83" s="34"/>
      <c r="O83" s="34"/>
      <c r="P83" s="34"/>
      <c r="Q83" s="34"/>
      <c r="R83" s="34"/>
      <c r="S83" s="34"/>
      <c r="T83" s="63"/>
      <c r="AT83" s="16" t="s">
        <v>253</v>
      </c>
      <c r="AU83" s="16" t="s">
        <v>83</v>
      </c>
    </row>
    <row r="84" spans="2:63" s="11" customFormat="1" ht="29.25" customHeight="1">
      <c r="B84" s="156"/>
      <c r="D84" s="167" t="s">
        <v>74</v>
      </c>
      <c r="E84" s="168" t="s">
        <v>385</v>
      </c>
      <c r="F84" s="168" t="s">
        <v>386</v>
      </c>
      <c r="I84" s="159"/>
      <c r="J84" s="169">
        <f>BK84</f>
        <v>0</v>
      </c>
      <c r="L84" s="156"/>
      <c r="M84" s="161"/>
      <c r="N84" s="162"/>
      <c r="O84" s="162"/>
      <c r="P84" s="163">
        <f>SUM(P85:P93)</f>
        <v>0</v>
      </c>
      <c r="Q84" s="162"/>
      <c r="R84" s="163">
        <f>SUM(R85:R93)</f>
        <v>0</v>
      </c>
      <c r="S84" s="162"/>
      <c r="T84" s="164">
        <f>SUM(T85:T93)</f>
        <v>0</v>
      </c>
      <c r="AR84" s="157" t="s">
        <v>142</v>
      </c>
      <c r="AT84" s="165" t="s">
        <v>74</v>
      </c>
      <c r="AU84" s="165" t="s">
        <v>23</v>
      </c>
      <c r="AY84" s="157" t="s">
        <v>135</v>
      </c>
      <c r="BK84" s="166">
        <f>SUM(BK85:BK93)</f>
        <v>0</v>
      </c>
    </row>
    <row r="85" spans="2:65" s="1" customFormat="1" ht="28.5" customHeight="1">
      <c r="B85" s="170"/>
      <c r="C85" s="171" t="s">
        <v>83</v>
      </c>
      <c r="D85" s="171" t="s">
        <v>137</v>
      </c>
      <c r="E85" s="172" t="s">
        <v>387</v>
      </c>
      <c r="F85" s="173" t="s">
        <v>388</v>
      </c>
      <c r="G85" s="174" t="s">
        <v>344</v>
      </c>
      <c r="H85" s="175">
        <v>1</v>
      </c>
      <c r="I85" s="176"/>
      <c r="J85" s="177">
        <f>ROUND(I85*H85,2)</f>
        <v>0</v>
      </c>
      <c r="K85" s="173" t="s">
        <v>22</v>
      </c>
      <c r="L85" s="33"/>
      <c r="M85" s="178" t="s">
        <v>22</v>
      </c>
      <c r="N85" s="179" t="s">
        <v>46</v>
      </c>
      <c r="O85" s="34"/>
      <c r="P85" s="180">
        <f>O85*H85</f>
        <v>0</v>
      </c>
      <c r="Q85" s="180">
        <v>0</v>
      </c>
      <c r="R85" s="180">
        <f>Q85*H85</f>
        <v>0</v>
      </c>
      <c r="S85" s="180">
        <v>0</v>
      </c>
      <c r="T85" s="181">
        <f>S85*H85</f>
        <v>0</v>
      </c>
      <c r="AR85" s="16" t="s">
        <v>382</v>
      </c>
      <c r="AT85" s="16" t="s">
        <v>137</v>
      </c>
      <c r="AU85" s="16" t="s">
        <v>83</v>
      </c>
      <c r="AY85" s="16" t="s">
        <v>135</v>
      </c>
      <c r="BE85" s="182">
        <f>IF(N85="základní",J85,0)</f>
        <v>0</v>
      </c>
      <c r="BF85" s="182">
        <f>IF(N85="snížená",J85,0)</f>
        <v>0</v>
      </c>
      <c r="BG85" s="182">
        <f>IF(N85="zákl. přenesená",J85,0)</f>
        <v>0</v>
      </c>
      <c r="BH85" s="182">
        <f>IF(N85="sníž. přenesená",J85,0)</f>
        <v>0</v>
      </c>
      <c r="BI85" s="182">
        <f>IF(N85="nulová",J85,0)</f>
        <v>0</v>
      </c>
      <c r="BJ85" s="16" t="s">
        <v>23</v>
      </c>
      <c r="BK85" s="182">
        <f>ROUND(I85*H85,2)</f>
        <v>0</v>
      </c>
      <c r="BL85" s="16" t="s">
        <v>382</v>
      </c>
      <c r="BM85" s="16" t="s">
        <v>389</v>
      </c>
    </row>
    <row r="86" spans="2:65" s="1" customFormat="1" ht="39.75" customHeight="1">
      <c r="B86" s="170"/>
      <c r="C86" s="171" t="s">
        <v>153</v>
      </c>
      <c r="D86" s="171" t="s">
        <v>137</v>
      </c>
      <c r="E86" s="172" t="s">
        <v>390</v>
      </c>
      <c r="F86" s="173" t="s">
        <v>391</v>
      </c>
      <c r="G86" s="174" t="s">
        <v>344</v>
      </c>
      <c r="H86" s="175">
        <v>2</v>
      </c>
      <c r="I86" s="176"/>
      <c r="J86" s="177">
        <f>ROUND(I86*H86,2)</f>
        <v>0</v>
      </c>
      <c r="K86" s="173" t="s">
        <v>22</v>
      </c>
      <c r="L86" s="33"/>
      <c r="M86" s="178" t="s">
        <v>22</v>
      </c>
      <c r="N86" s="179" t="s">
        <v>46</v>
      </c>
      <c r="O86" s="34"/>
      <c r="P86" s="180">
        <f>O86*H86</f>
        <v>0</v>
      </c>
      <c r="Q86" s="180">
        <v>0</v>
      </c>
      <c r="R86" s="180">
        <f>Q86*H86</f>
        <v>0</v>
      </c>
      <c r="S86" s="180">
        <v>0</v>
      </c>
      <c r="T86" s="181">
        <f>S86*H86</f>
        <v>0</v>
      </c>
      <c r="AR86" s="16" t="s">
        <v>382</v>
      </c>
      <c r="AT86" s="16" t="s">
        <v>137</v>
      </c>
      <c r="AU86" s="16" t="s">
        <v>83</v>
      </c>
      <c r="AY86" s="16" t="s">
        <v>135</v>
      </c>
      <c r="BE86" s="182">
        <f>IF(N86="základní",J86,0)</f>
        <v>0</v>
      </c>
      <c r="BF86" s="182">
        <f>IF(N86="snížená",J86,0)</f>
        <v>0</v>
      </c>
      <c r="BG86" s="182">
        <f>IF(N86="zákl. přenesená",J86,0)</f>
        <v>0</v>
      </c>
      <c r="BH86" s="182">
        <f>IF(N86="sníž. přenesená",J86,0)</f>
        <v>0</v>
      </c>
      <c r="BI86" s="182">
        <f>IF(N86="nulová",J86,0)</f>
        <v>0</v>
      </c>
      <c r="BJ86" s="16" t="s">
        <v>23</v>
      </c>
      <c r="BK86" s="182">
        <f>ROUND(I86*H86,2)</f>
        <v>0</v>
      </c>
      <c r="BL86" s="16" t="s">
        <v>382</v>
      </c>
      <c r="BM86" s="16" t="s">
        <v>392</v>
      </c>
    </row>
    <row r="87" spans="2:47" s="1" customFormat="1" ht="28.5" customHeight="1">
      <c r="B87" s="33"/>
      <c r="D87" s="184" t="s">
        <v>253</v>
      </c>
      <c r="F87" s="212" t="s">
        <v>393</v>
      </c>
      <c r="I87" s="144"/>
      <c r="L87" s="33"/>
      <c r="M87" s="62"/>
      <c r="N87" s="34"/>
      <c r="O87" s="34"/>
      <c r="P87" s="34"/>
      <c r="Q87" s="34"/>
      <c r="R87" s="34"/>
      <c r="S87" s="34"/>
      <c r="T87" s="63"/>
      <c r="AT87" s="16" t="s">
        <v>253</v>
      </c>
      <c r="AU87" s="16" t="s">
        <v>83</v>
      </c>
    </row>
    <row r="88" spans="2:65" s="1" customFormat="1" ht="20.25" customHeight="1">
      <c r="B88" s="170"/>
      <c r="C88" s="171" t="s">
        <v>142</v>
      </c>
      <c r="D88" s="171" t="s">
        <v>137</v>
      </c>
      <c r="E88" s="172" t="s">
        <v>394</v>
      </c>
      <c r="F88" s="173" t="s">
        <v>395</v>
      </c>
      <c r="G88" s="174" t="s">
        <v>344</v>
      </c>
      <c r="H88" s="175">
        <v>1</v>
      </c>
      <c r="I88" s="176"/>
      <c r="J88" s="177">
        <f>ROUND(I88*H88,2)</f>
        <v>0</v>
      </c>
      <c r="K88" s="173" t="s">
        <v>22</v>
      </c>
      <c r="L88" s="33"/>
      <c r="M88" s="178" t="s">
        <v>22</v>
      </c>
      <c r="N88" s="179" t="s">
        <v>46</v>
      </c>
      <c r="O88" s="34"/>
      <c r="P88" s="180">
        <f>O88*H88</f>
        <v>0</v>
      </c>
      <c r="Q88" s="180">
        <v>0</v>
      </c>
      <c r="R88" s="180">
        <f>Q88*H88</f>
        <v>0</v>
      </c>
      <c r="S88" s="180">
        <v>0</v>
      </c>
      <c r="T88" s="181">
        <f>S88*H88</f>
        <v>0</v>
      </c>
      <c r="AR88" s="16" t="s">
        <v>382</v>
      </c>
      <c r="AT88" s="16" t="s">
        <v>137</v>
      </c>
      <c r="AU88" s="16" t="s">
        <v>83</v>
      </c>
      <c r="AY88" s="16" t="s">
        <v>135</v>
      </c>
      <c r="BE88" s="182">
        <f>IF(N88="základní",J88,0)</f>
        <v>0</v>
      </c>
      <c r="BF88" s="182">
        <f>IF(N88="snížená",J88,0)</f>
        <v>0</v>
      </c>
      <c r="BG88" s="182">
        <f>IF(N88="zákl. přenesená",J88,0)</f>
        <v>0</v>
      </c>
      <c r="BH88" s="182">
        <f>IF(N88="sníž. přenesená",J88,0)</f>
        <v>0</v>
      </c>
      <c r="BI88" s="182">
        <f>IF(N88="nulová",J88,0)</f>
        <v>0</v>
      </c>
      <c r="BJ88" s="16" t="s">
        <v>23</v>
      </c>
      <c r="BK88" s="182">
        <f>ROUND(I88*H88,2)</f>
        <v>0</v>
      </c>
      <c r="BL88" s="16" t="s">
        <v>382</v>
      </c>
      <c r="BM88" s="16" t="s">
        <v>396</v>
      </c>
    </row>
    <row r="89" spans="2:47" s="1" customFormat="1" ht="63" customHeight="1">
      <c r="B89" s="33"/>
      <c r="D89" s="184" t="s">
        <v>253</v>
      </c>
      <c r="F89" s="212" t="s">
        <v>397</v>
      </c>
      <c r="I89" s="144"/>
      <c r="L89" s="33"/>
      <c r="M89" s="62"/>
      <c r="N89" s="34"/>
      <c r="O89" s="34"/>
      <c r="P89" s="34"/>
      <c r="Q89" s="34"/>
      <c r="R89" s="34"/>
      <c r="S89" s="34"/>
      <c r="T89" s="63"/>
      <c r="AT89" s="16" t="s">
        <v>253</v>
      </c>
      <c r="AU89" s="16" t="s">
        <v>83</v>
      </c>
    </row>
    <row r="90" spans="2:65" s="1" customFormat="1" ht="20.25" customHeight="1">
      <c r="B90" s="170"/>
      <c r="C90" s="171" t="s">
        <v>163</v>
      </c>
      <c r="D90" s="171" t="s">
        <v>137</v>
      </c>
      <c r="E90" s="172" t="s">
        <v>398</v>
      </c>
      <c r="F90" s="173" t="s">
        <v>399</v>
      </c>
      <c r="G90" s="174" t="s">
        <v>186</v>
      </c>
      <c r="H90" s="175">
        <v>1</v>
      </c>
      <c r="I90" s="176"/>
      <c r="J90" s="177">
        <f>ROUND(I90*H90,2)</f>
        <v>0</v>
      </c>
      <c r="K90" s="173" t="s">
        <v>22</v>
      </c>
      <c r="L90" s="33"/>
      <c r="M90" s="178" t="s">
        <v>22</v>
      </c>
      <c r="N90" s="179" t="s">
        <v>46</v>
      </c>
      <c r="O90" s="34"/>
      <c r="P90" s="180">
        <f>O90*H90</f>
        <v>0</v>
      </c>
      <c r="Q90" s="180">
        <v>0</v>
      </c>
      <c r="R90" s="180">
        <f>Q90*H90</f>
        <v>0</v>
      </c>
      <c r="S90" s="180">
        <v>0</v>
      </c>
      <c r="T90" s="181">
        <f>S90*H90</f>
        <v>0</v>
      </c>
      <c r="AR90" s="16" t="s">
        <v>382</v>
      </c>
      <c r="AT90" s="16" t="s">
        <v>137</v>
      </c>
      <c r="AU90" s="16" t="s">
        <v>83</v>
      </c>
      <c r="AY90" s="16" t="s">
        <v>135</v>
      </c>
      <c r="BE90" s="182">
        <f>IF(N90="základní",J90,0)</f>
        <v>0</v>
      </c>
      <c r="BF90" s="182">
        <f>IF(N90="snížená",J90,0)</f>
        <v>0</v>
      </c>
      <c r="BG90" s="182">
        <f>IF(N90="zákl. přenesená",J90,0)</f>
        <v>0</v>
      </c>
      <c r="BH90" s="182">
        <f>IF(N90="sníž. přenesená",J90,0)</f>
        <v>0</v>
      </c>
      <c r="BI90" s="182">
        <f>IF(N90="nulová",J90,0)</f>
        <v>0</v>
      </c>
      <c r="BJ90" s="16" t="s">
        <v>23</v>
      </c>
      <c r="BK90" s="182">
        <f>ROUND(I90*H90,2)</f>
        <v>0</v>
      </c>
      <c r="BL90" s="16" t="s">
        <v>382</v>
      </c>
      <c r="BM90" s="16" t="s">
        <v>400</v>
      </c>
    </row>
    <row r="91" spans="2:47" s="1" customFormat="1" ht="74.25" customHeight="1">
      <c r="B91" s="33"/>
      <c r="D91" s="184" t="s">
        <v>253</v>
      </c>
      <c r="F91" s="212" t="s">
        <v>401</v>
      </c>
      <c r="I91" s="144"/>
      <c r="L91" s="33"/>
      <c r="M91" s="62"/>
      <c r="N91" s="34"/>
      <c r="O91" s="34"/>
      <c r="P91" s="34"/>
      <c r="Q91" s="34"/>
      <c r="R91" s="34"/>
      <c r="S91" s="34"/>
      <c r="T91" s="63"/>
      <c r="AT91" s="16" t="s">
        <v>253</v>
      </c>
      <c r="AU91" s="16" t="s">
        <v>83</v>
      </c>
    </row>
    <row r="92" spans="2:65" s="1" customFormat="1" ht="28.5" customHeight="1">
      <c r="B92" s="170"/>
      <c r="C92" s="171" t="s">
        <v>167</v>
      </c>
      <c r="D92" s="171" t="s">
        <v>137</v>
      </c>
      <c r="E92" s="172" t="s">
        <v>402</v>
      </c>
      <c r="F92" s="173" t="s">
        <v>403</v>
      </c>
      <c r="G92" s="174" t="s">
        <v>344</v>
      </c>
      <c r="H92" s="175">
        <v>1</v>
      </c>
      <c r="I92" s="176"/>
      <c r="J92" s="177">
        <f>ROUND(I92*H92,2)</f>
        <v>0</v>
      </c>
      <c r="K92" s="173" t="s">
        <v>22</v>
      </c>
      <c r="L92" s="33"/>
      <c r="M92" s="178" t="s">
        <v>22</v>
      </c>
      <c r="N92" s="179" t="s">
        <v>46</v>
      </c>
      <c r="O92" s="34"/>
      <c r="P92" s="180">
        <f>O92*H92</f>
        <v>0</v>
      </c>
      <c r="Q92" s="180">
        <v>0</v>
      </c>
      <c r="R92" s="180">
        <f>Q92*H92</f>
        <v>0</v>
      </c>
      <c r="S92" s="180">
        <v>0</v>
      </c>
      <c r="T92" s="181">
        <f>S92*H92</f>
        <v>0</v>
      </c>
      <c r="AR92" s="16" t="s">
        <v>382</v>
      </c>
      <c r="AT92" s="16" t="s">
        <v>137</v>
      </c>
      <c r="AU92" s="16" t="s">
        <v>83</v>
      </c>
      <c r="AY92" s="16" t="s">
        <v>135</v>
      </c>
      <c r="BE92" s="182">
        <f>IF(N92="základní",J92,0)</f>
        <v>0</v>
      </c>
      <c r="BF92" s="182">
        <f>IF(N92="snížená",J92,0)</f>
        <v>0</v>
      </c>
      <c r="BG92" s="182">
        <f>IF(N92="zákl. přenesená",J92,0)</f>
        <v>0</v>
      </c>
      <c r="BH92" s="182">
        <f>IF(N92="sníž. přenesená",J92,0)</f>
        <v>0</v>
      </c>
      <c r="BI92" s="182">
        <f>IF(N92="nulová",J92,0)</f>
        <v>0</v>
      </c>
      <c r="BJ92" s="16" t="s">
        <v>23</v>
      </c>
      <c r="BK92" s="182">
        <f>ROUND(I92*H92,2)</f>
        <v>0</v>
      </c>
      <c r="BL92" s="16" t="s">
        <v>382</v>
      </c>
      <c r="BM92" s="16" t="s">
        <v>404</v>
      </c>
    </row>
    <row r="93" spans="2:47" s="1" customFormat="1" ht="74.25" customHeight="1">
      <c r="B93" s="33"/>
      <c r="D93" s="203" t="s">
        <v>253</v>
      </c>
      <c r="F93" s="206" t="s">
        <v>405</v>
      </c>
      <c r="I93" s="144"/>
      <c r="L93" s="33"/>
      <c r="M93" s="213"/>
      <c r="N93" s="208"/>
      <c r="O93" s="208"/>
      <c r="P93" s="208"/>
      <c r="Q93" s="208"/>
      <c r="R93" s="208"/>
      <c r="S93" s="208"/>
      <c r="T93" s="214"/>
      <c r="AT93" s="16" t="s">
        <v>253</v>
      </c>
      <c r="AU93" s="16" t="s">
        <v>83</v>
      </c>
    </row>
    <row r="94" spans="2:12" s="1" customFormat="1" ht="6.75" customHeight="1">
      <c r="B94" s="48"/>
      <c r="C94" s="49"/>
      <c r="D94" s="49"/>
      <c r="E94" s="49"/>
      <c r="F94" s="49"/>
      <c r="G94" s="49"/>
      <c r="H94" s="49"/>
      <c r="I94" s="122"/>
      <c r="J94" s="49"/>
      <c r="K94" s="49"/>
      <c r="L94" s="33"/>
    </row>
    <row r="139" ht="12">
      <c r="AT139" s="211"/>
    </row>
  </sheetData>
  <sheetProtection password="CC35" sheet="1" objects="1" scenarios="1" formatColumns="0" formatRows="0" sort="0" autoFilter="0"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6.421875" style="270" customWidth="1"/>
    <col min="2" max="2" width="1.28515625" style="270" customWidth="1"/>
    <col min="3" max="4" width="3.8515625" style="270" customWidth="1"/>
    <col min="5" max="5" width="9.140625" style="270" customWidth="1"/>
    <col min="6" max="6" width="7.140625" style="270" customWidth="1"/>
    <col min="7" max="7" width="3.8515625" style="270" customWidth="1"/>
    <col min="8" max="8" width="60.57421875" style="270" customWidth="1"/>
    <col min="9" max="10" width="15.57421875" style="270" customWidth="1"/>
    <col min="11" max="11" width="1.28515625" style="270" customWidth="1"/>
    <col min="12" max="16384" width="8.8515625" style="270" customWidth="1"/>
  </cols>
  <sheetData>
    <row r="1" ht="37.5" customHeight="1"/>
    <row r="2" spans="2:1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277" customFormat="1" ht="45" customHeight="1">
      <c r="B3" s="274"/>
      <c r="C3" s="275" t="s">
        <v>413</v>
      </c>
      <c r="D3" s="275"/>
      <c r="E3" s="275"/>
      <c r="F3" s="275"/>
      <c r="G3" s="275"/>
      <c r="H3" s="275"/>
      <c r="I3" s="275"/>
      <c r="J3" s="275"/>
      <c r="K3" s="276"/>
    </row>
    <row r="4" spans="2:11" ht="25.5" customHeight="1">
      <c r="B4" s="278"/>
      <c r="C4" s="279" t="s">
        <v>414</v>
      </c>
      <c r="D4" s="279"/>
      <c r="E4" s="279"/>
      <c r="F4" s="279"/>
      <c r="G4" s="279"/>
      <c r="H4" s="279"/>
      <c r="I4" s="279"/>
      <c r="J4" s="279"/>
      <c r="K4" s="280"/>
    </row>
    <row r="5" spans="2:11" ht="5.25" customHeight="1">
      <c r="B5" s="278"/>
      <c r="C5" s="281"/>
      <c r="D5" s="281"/>
      <c r="E5" s="281"/>
      <c r="F5" s="281"/>
      <c r="G5" s="281"/>
      <c r="H5" s="281"/>
      <c r="I5" s="281"/>
      <c r="J5" s="281"/>
      <c r="K5" s="280"/>
    </row>
    <row r="6" spans="2:11" ht="15" customHeight="1">
      <c r="B6" s="278"/>
      <c r="C6" s="282" t="s">
        <v>415</v>
      </c>
      <c r="D6" s="282"/>
      <c r="E6" s="282"/>
      <c r="F6" s="282"/>
      <c r="G6" s="282"/>
      <c r="H6" s="282"/>
      <c r="I6" s="282"/>
      <c r="J6" s="282"/>
      <c r="K6" s="280"/>
    </row>
    <row r="7" spans="2:11" ht="15" customHeight="1">
      <c r="B7" s="283"/>
      <c r="C7" s="282" t="s">
        <v>416</v>
      </c>
      <c r="D7" s="282"/>
      <c r="E7" s="282"/>
      <c r="F7" s="282"/>
      <c r="G7" s="282"/>
      <c r="H7" s="282"/>
      <c r="I7" s="282"/>
      <c r="J7" s="282"/>
      <c r="K7" s="280"/>
    </row>
    <row r="8" spans="2:11" ht="12.75" customHeight="1">
      <c r="B8" s="283"/>
      <c r="C8" s="284"/>
      <c r="D8" s="284"/>
      <c r="E8" s="284"/>
      <c r="F8" s="284"/>
      <c r="G8" s="284"/>
      <c r="H8" s="284"/>
      <c r="I8" s="284"/>
      <c r="J8" s="284"/>
      <c r="K8" s="280"/>
    </row>
    <row r="9" spans="2:11" ht="15" customHeight="1">
      <c r="B9" s="283"/>
      <c r="C9" s="282" t="s">
        <v>417</v>
      </c>
      <c r="D9" s="282"/>
      <c r="E9" s="282"/>
      <c r="F9" s="282"/>
      <c r="G9" s="282"/>
      <c r="H9" s="282"/>
      <c r="I9" s="282"/>
      <c r="J9" s="282"/>
      <c r="K9" s="280"/>
    </row>
    <row r="10" spans="2:11" ht="15" customHeight="1">
      <c r="B10" s="283"/>
      <c r="C10" s="284"/>
      <c r="D10" s="282" t="s">
        <v>418</v>
      </c>
      <c r="E10" s="282"/>
      <c r="F10" s="282"/>
      <c r="G10" s="282"/>
      <c r="H10" s="282"/>
      <c r="I10" s="282"/>
      <c r="J10" s="282"/>
      <c r="K10" s="280"/>
    </row>
    <row r="11" spans="2:11" ht="15" customHeight="1">
      <c r="B11" s="283"/>
      <c r="C11" s="285"/>
      <c r="D11" s="282" t="s">
        <v>419</v>
      </c>
      <c r="E11" s="282"/>
      <c r="F11" s="282"/>
      <c r="G11" s="282"/>
      <c r="H11" s="282"/>
      <c r="I11" s="282"/>
      <c r="J11" s="282"/>
      <c r="K11" s="280"/>
    </row>
    <row r="12" spans="2:11" ht="12.75" customHeight="1">
      <c r="B12" s="283"/>
      <c r="C12" s="285"/>
      <c r="D12" s="285"/>
      <c r="E12" s="285"/>
      <c r="F12" s="285"/>
      <c r="G12" s="285"/>
      <c r="H12" s="285"/>
      <c r="I12" s="285"/>
      <c r="J12" s="285"/>
      <c r="K12" s="280"/>
    </row>
    <row r="13" spans="2:11" ht="15" customHeight="1">
      <c r="B13" s="283"/>
      <c r="C13" s="285"/>
      <c r="D13" s="282" t="s">
        <v>420</v>
      </c>
      <c r="E13" s="282"/>
      <c r="F13" s="282"/>
      <c r="G13" s="282"/>
      <c r="H13" s="282"/>
      <c r="I13" s="282"/>
      <c r="J13" s="282"/>
      <c r="K13" s="280"/>
    </row>
    <row r="14" spans="2:11" ht="15" customHeight="1">
      <c r="B14" s="283"/>
      <c r="C14" s="285"/>
      <c r="D14" s="282" t="s">
        <v>421</v>
      </c>
      <c r="E14" s="282"/>
      <c r="F14" s="282"/>
      <c r="G14" s="282"/>
      <c r="H14" s="282"/>
      <c r="I14" s="282"/>
      <c r="J14" s="282"/>
      <c r="K14" s="280"/>
    </row>
    <row r="15" spans="2:11" ht="15" customHeight="1">
      <c r="B15" s="283"/>
      <c r="C15" s="285"/>
      <c r="D15" s="282" t="s">
        <v>422</v>
      </c>
      <c r="E15" s="282"/>
      <c r="F15" s="282"/>
      <c r="G15" s="282"/>
      <c r="H15" s="282"/>
      <c r="I15" s="282"/>
      <c r="J15" s="282"/>
      <c r="K15" s="280"/>
    </row>
    <row r="16" spans="2:11" ht="15" customHeight="1">
      <c r="B16" s="283"/>
      <c r="C16" s="285"/>
      <c r="D16" s="285"/>
      <c r="E16" s="286" t="s">
        <v>81</v>
      </c>
      <c r="F16" s="282" t="s">
        <v>423</v>
      </c>
      <c r="G16" s="282"/>
      <c r="H16" s="282"/>
      <c r="I16" s="282"/>
      <c r="J16" s="282"/>
      <c r="K16" s="280"/>
    </row>
    <row r="17" spans="2:11" ht="15" customHeight="1">
      <c r="B17" s="283"/>
      <c r="C17" s="285"/>
      <c r="D17" s="285"/>
      <c r="E17" s="286" t="s">
        <v>424</v>
      </c>
      <c r="F17" s="282" t="s">
        <v>425</v>
      </c>
      <c r="G17" s="282"/>
      <c r="H17" s="282"/>
      <c r="I17" s="282"/>
      <c r="J17" s="282"/>
      <c r="K17" s="280"/>
    </row>
    <row r="18" spans="2:11" ht="15" customHeight="1">
      <c r="B18" s="283"/>
      <c r="C18" s="285"/>
      <c r="D18" s="285"/>
      <c r="E18" s="286" t="s">
        <v>426</v>
      </c>
      <c r="F18" s="282" t="s">
        <v>427</v>
      </c>
      <c r="G18" s="282"/>
      <c r="H18" s="282"/>
      <c r="I18" s="282"/>
      <c r="J18" s="282"/>
      <c r="K18" s="280"/>
    </row>
    <row r="19" spans="2:11" ht="15" customHeight="1">
      <c r="B19" s="283"/>
      <c r="C19" s="285"/>
      <c r="D19" s="285"/>
      <c r="E19" s="286" t="s">
        <v>103</v>
      </c>
      <c r="F19" s="282" t="s">
        <v>104</v>
      </c>
      <c r="G19" s="282"/>
      <c r="H19" s="282"/>
      <c r="I19" s="282"/>
      <c r="J19" s="282"/>
      <c r="K19" s="280"/>
    </row>
    <row r="20" spans="2:11" ht="15" customHeight="1">
      <c r="B20" s="283"/>
      <c r="C20" s="285"/>
      <c r="D20" s="285"/>
      <c r="E20" s="286" t="s">
        <v>428</v>
      </c>
      <c r="F20" s="282" t="s">
        <v>429</v>
      </c>
      <c r="G20" s="282"/>
      <c r="H20" s="282"/>
      <c r="I20" s="282"/>
      <c r="J20" s="282"/>
      <c r="K20" s="280"/>
    </row>
    <row r="21" spans="2:11" ht="15" customHeight="1">
      <c r="B21" s="283"/>
      <c r="C21" s="285"/>
      <c r="D21" s="285"/>
      <c r="E21" s="286" t="s">
        <v>95</v>
      </c>
      <c r="F21" s="282" t="s">
        <v>430</v>
      </c>
      <c r="G21" s="282"/>
      <c r="H21" s="282"/>
      <c r="I21" s="282"/>
      <c r="J21" s="282"/>
      <c r="K21" s="280"/>
    </row>
    <row r="22" spans="2:11" ht="12.75" customHeight="1">
      <c r="B22" s="283"/>
      <c r="C22" s="285"/>
      <c r="D22" s="285"/>
      <c r="E22" s="285"/>
      <c r="F22" s="285"/>
      <c r="G22" s="285"/>
      <c r="H22" s="285"/>
      <c r="I22" s="285"/>
      <c r="J22" s="285"/>
      <c r="K22" s="280"/>
    </row>
    <row r="23" spans="2:11" ht="15" customHeight="1">
      <c r="B23" s="283"/>
      <c r="C23" s="282" t="s">
        <v>431</v>
      </c>
      <c r="D23" s="282"/>
      <c r="E23" s="282"/>
      <c r="F23" s="282"/>
      <c r="G23" s="282"/>
      <c r="H23" s="282"/>
      <c r="I23" s="282"/>
      <c r="J23" s="282"/>
      <c r="K23" s="280"/>
    </row>
    <row r="24" spans="2:11" ht="15" customHeight="1">
      <c r="B24" s="283"/>
      <c r="C24" s="282" t="s">
        <v>432</v>
      </c>
      <c r="D24" s="282"/>
      <c r="E24" s="282"/>
      <c r="F24" s="282"/>
      <c r="G24" s="282"/>
      <c r="H24" s="282"/>
      <c r="I24" s="282"/>
      <c r="J24" s="282"/>
      <c r="K24" s="280"/>
    </row>
    <row r="25" spans="2:11" ht="15" customHeight="1">
      <c r="B25" s="283"/>
      <c r="C25" s="284"/>
      <c r="D25" s="282" t="s">
        <v>433</v>
      </c>
      <c r="E25" s="282"/>
      <c r="F25" s="282"/>
      <c r="G25" s="282"/>
      <c r="H25" s="282"/>
      <c r="I25" s="282"/>
      <c r="J25" s="282"/>
      <c r="K25" s="280"/>
    </row>
    <row r="26" spans="2:11" ht="15" customHeight="1">
      <c r="B26" s="283"/>
      <c r="C26" s="285"/>
      <c r="D26" s="282" t="s">
        <v>434</v>
      </c>
      <c r="E26" s="282"/>
      <c r="F26" s="282"/>
      <c r="G26" s="282"/>
      <c r="H26" s="282"/>
      <c r="I26" s="282"/>
      <c r="J26" s="282"/>
      <c r="K26" s="280"/>
    </row>
    <row r="27" spans="2:11" ht="12.75" customHeight="1">
      <c r="B27" s="283"/>
      <c r="C27" s="285"/>
      <c r="D27" s="285"/>
      <c r="E27" s="285"/>
      <c r="F27" s="285"/>
      <c r="G27" s="285"/>
      <c r="H27" s="285"/>
      <c r="I27" s="285"/>
      <c r="J27" s="285"/>
      <c r="K27" s="280"/>
    </row>
    <row r="28" spans="2:11" ht="15" customHeight="1">
      <c r="B28" s="283"/>
      <c r="C28" s="285"/>
      <c r="D28" s="282" t="s">
        <v>435</v>
      </c>
      <c r="E28" s="282"/>
      <c r="F28" s="282"/>
      <c r="G28" s="282"/>
      <c r="H28" s="282"/>
      <c r="I28" s="282"/>
      <c r="J28" s="282"/>
      <c r="K28" s="280"/>
    </row>
    <row r="29" spans="2:11" ht="15" customHeight="1">
      <c r="B29" s="283"/>
      <c r="C29" s="285"/>
      <c r="D29" s="282" t="s">
        <v>436</v>
      </c>
      <c r="E29" s="282"/>
      <c r="F29" s="282"/>
      <c r="G29" s="282"/>
      <c r="H29" s="282"/>
      <c r="I29" s="282"/>
      <c r="J29" s="282"/>
      <c r="K29" s="280"/>
    </row>
    <row r="30" spans="2:11" ht="12.75" customHeight="1">
      <c r="B30" s="283"/>
      <c r="C30" s="285"/>
      <c r="D30" s="285"/>
      <c r="E30" s="285"/>
      <c r="F30" s="285"/>
      <c r="G30" s="285"/>
      <c r="H30" s="285"/>
      <c r="I30" s="285"/>
      <c r="J30" s="285"/>
      <c r="K30" s="280"/>
    </row>
    <row r="31" spans="2:11" ht="15" customHeight="1">
      <c r="B31" s="283"/>
      <c r="C31" s="285"/>
      <c r="D31" s="282" t="s">
        <v>437</v>
      </c>
      <c r="E31" s="282"/>
      <c r="F31" s="282"/>
      <c r="G31" s="282"/>
      <c r="H31" s="282"/>
      <c r="I31" s="282"/>
      <c r="J31" s="282"/>
      <c r="K31" s="280"/>
    </row>
    <row r="32" spans="2:11" ht="15" customHeight="1">
      <c r="B32" s="283"/>
      <c r="C32" s="285"/>
      <c r="D32" s="282" t="s">
        <v>438</v>
      </c>
      <c r="E32" s="282"/>
      <c r="F32" s="282"/>
      <c r="G32" s="282"/>
      <c r="H32" s="282"/>
      <c r="I32" s="282"/>
      <c r="J32" s="282"/>
      <c r="K32" s="280"/>
    </row>
    <row r="33" spans="2:11" ht="15" customHeight="1">
      <c r="B33" s="283"/>
      <c r="C33" s="285"/>
      <c r="D33" s="282" t="s">
        <v>439</v>
      </c>
      <c r="E33" s="282"/>
      <c r="F33" s="282"/>
      <c r="G33" s="282"/>
      <c r="H33" s="282"/>
      <c r="I33" s="282"/>
      <c r="J33" s="282"/>
      <c r="K33" s="280"/>
    </row>
    <row r="34" spans="2:11" ht="15" customHeight="1">
      <c r="B34" s="283"/>
      <c r="C34" s="285"/>
      <c r="D34" s="284"/>
      <c r="E34" s="287" t="s">
        <v>120</v>
      </c>
      <c r="F34" s="284"/>
      <c r="G34" s="282" t="s">
        <v>440</v>
      </c>
      <c r="H34" s="282"/>
      <c r="I34" s="282"/>
      <c r="J34" s="282"/>
      <c r="K34" s="280"/>
    </row>
    <row r="35" spans="2:11" ht="30.75" customHeight="1">
      <c r="B35" s="283"/>
      <c r="C35" s="285"/>
      <c r="D35" s="284"/>
      <c r="E35" s="287" t="s">
        <v>441</v>
      </c>
      <c r="F35" s="284"/>
      <c r="G35" s="282" t="s">
        <v>442</v>
      </c>
      <c r="H35" s="282"/>
      <c r="I35" s="282"/>
      <c r="J35" s="282"/>
      <c r="K35" s="280"/>
    </row>
    <row r="36" spans="2:11" ht="15" customHeight="1">
      <c r="B36" s="283"/>
      <c r="C36" s="285"/>
      <c r="D36" s="284"/>
      <c r="E36" s="287" t="s">
        <v>56</v>
      </c>
      <c r="F36" s="284"/>
      <c r="G36" s="282" t="s">
        <v>443</v>
      </c>
      <c r="H36" s="282"/>
      <c r="I36" s="282"/>
      <c r="J36" s="282"/>
      <c r="K36" s="280"/>
    </row>
    <row r="37" spans="2:11" ht="15" customHeight="1">
      <c r="B37" s="283"/>
      <c r="C37" s="285"/>
      <c r="D37" s="284"/>
      <c r="E37" s="287" t="s">
        <v>121</v>
      </c>
      <c r="F37" s="284"/>
      <c r="G37" s="282" t="s">
        <v>444</v>
      </c>
      <c r="H37" s="282"/>
      <c r="I37" s="282"/>
      <c r="J37" s="282"/>
      <c r="K37" s="280"/>
    </row>
    <row r="38" spans="2:11" ht="15" customHeight="1">
      <c r="B38" s="283"/>
      <c r="C38" s="285"/>
      <c r="D38" s="284"/>
      <c r="E38" s="287" t="s">
        <v>122</v>
      </c>
      <c r="F38" s="284"/>
      <c r="G38" s="282" t="s">
        <v>445</v>
      </c>
      <c r="H38" s="282"/>
      <c r="I38" s="282"/>
      <c r="J38" s="282"/>
      <c r="K38" s="280"/>
    </row>
    <row r="39" spans="2:11" ht="15" customHeight="1">
      <c r="B39" s="283"/>
      <c r="C39" s="285"/>
      <c r="D39" s="284"/>
      <c r="E39" s="287" t="s">
        <v>123</v>
      </c>
      <c r="F39" s="284"/>
      <c r="G39" s="282" t="s">
        <v>446</v>
      </c>
      <c r="H39" s="282"/>
      <c r="I39" s="282"/>
      <c r="J39" s="282"/>
      <c r="K39" s="280"/>
    </row>
    <row r="40" spans="2:11" ht="15" customHeight="1">
      <c r="B40" s="283"/>
      <c r="C40" s="285"/>
      <c r="D40" s="284"/>
      <c r="E40" s="287" t="s">
        <v>447</v>
      </c>
      <c r="F40" s="284"/>
      <c r="G40" s="282" t="s">
        <v>448</v>
      </c>
      <c r="H40" s="282"/>
      <c r="I40" s="282"/>
      <c r="J40" s="282"/>
      <c r="K40" s="280"/>
    </row>
    <row r="41" spans="2:11" ht="15" customHeight="1">
      <c r="B41" s="283"/>
      <c r="C41" s="285"/>
      <c r="D41" s="284"/>
      <c r="E41" s="287"/>
      <c r="F41" s="284"/>
      <c r="G41" s="282" t="s">
        <v>449</v>
      </c>
      <c r="H41" s="282"/>
      <c r="I41" s="282"/>
      <c r="J41" s="282"/>
      <c r="K41" s="280"/>
    </row>
    <row r="42" spans="2:11" ht="15" customHeight="1">
      <c r="B42" s="283"/>
      <c r="C42" s="285"/>
      <c r="D42" s="284"/>
      <c r="E42" s="287" t="s">
        <v>450</v>
      </c>
      <c r="F42" s="284"/>
      <c r="G42" s="282" t="s">
        <v>451</v>
      </c>
      <c r="H42" s="282"/>
      <c r="I42" s="282"/>
      <c r="J42" s="282"/>
      <c r="K42" s="280"/>
    </row>
    <row r="43" spans="2:11" ht="15" customHeight="1">
      <c r="B43" s="283"/>
      <c r="C43" s="285"/>
      <c r="D43" s="284"/>
      <c r="E43" s="287" t="s">
        <v>125</v>
      </c>
      <c r="F43" s="284"/>
      <c r="G43" s="282" t="s">
        <v>452</v>
      </c>
      <c r="H43" s="282"/>
      <c r="I43" s="282"/>
      <c r="J43" s="282"/>
      <c r="K43" s="280"/>
    </row>
    <row r="44" spans="2:11" ht="12.75" customHeight="1">
      <c r="B44" s="283"/>
      <c r="C44" s="285"/>
      <c r="D44" s="284"/>
      <c r="E44" s="284"/>
      <c r="F44" s="284"/>
      <c r="G44" s="284"/>
      <c r="H44" s="284"/>
      <c r="I44" s="284"/>
      <c r="J44" s="284"/>
      <c r="K44" s="280"/>
    </row>
    <row r="45" spans="2:11" ht="15" customHeight="1">
      <c r="B45" s="283"/>
      <c r="C45" s="285"/>
      <c r="D45" s="282" t="s">
        <v>453</v>
      </c>
      <c r="E45" s="282"/>
      <c r="F45" s="282"/>
      <c r="G45" s="282"/>
      <c r="H45" s="282"/>
      <c r="I45" s="282"/>
      <c r="J45" s="282"/>
      <c r="K45" s="280"/>
    </row>
    <row r="46" spans="2:11" ht="15" customHeight="1">
      <c r="B46" s="283"/>
      <c r="C46" s="285"/>
      <c r="D46" s="285"/>
      <c r="E46" s="282" t="s">
        <v>454</v>
      </c>
      <c r="F46" s="282"/>
      <c r="G46" s="282"/>
      <c r="H46" s="282"/>
      <c r="I46" s="282"/>
      <c r="J46" s="282"/>
      <c r="K46" s="280"/>
    </row>
    <row r="47" spans="2:11" ht="15" customHeight="1">
      <c r="B47" s="283"/>
      <c r="C47" s="285"/>
      <c r="D47" s="285"/>
      <c r="E47" s="282" t="s">
        <v>455</v>
      </c>
      <c r="F47" s="282"/>
      <c r="G47" s="282"/>
      <c r="H47" s="282"/>
      <c r="I47" s="282"/>
      <c r="J47" s="282"/>
      <c r="K47" s="280"/>
    </row>
    <row r="48" spans="2:11" ht="15" customHeight="1">
      <c r="B48" s="283"/>
      <c r="C48" s="285"/>
      <c r="D48" s="285"/>
      <c r="E48" s="282" t="s">
        <v>456</v>
      </c>
      <c r="F48" s="282"/>
      <c r="G48" s="282"/>
      <c r="H48" s="282"/>
      <c r="I48" s="282"/>
      <c r="J48" s="282"/>
      <c r="K48" s="280"/>
    </row>
    <row r="49" spans="2:11" ht="15" customHeight="1">
      <c r="B49" s="283"/>
      <c r="C49" s="285"/>
      <c r="D49" s="282" t="s">
        <v>457</v>
      </c>
      <c r="E49" s="282"/>
      <c r="F49" s="282"/>
      <c r="G49" s="282"/>
      <c r="H49" s="282"/>
      <c r="I49" s="282"/>
      <c r="J49" s="282"/>
      <c r="K49" s="280"/>
    </row>
    <row r="50" spans="2:11" ht="25.5" customHeight="1">
      <c r="B50" s="278"/>
      <c r="C50" s="279" t="s">
        <v>458</v>
      </c>
      <c r="D50" s="279"/>
      <c r="E50" s="279"/>
      <c r="F50" s="279"/>
      <c r="G50" s="279"/>
      <c r="H50" s="279"/>
      <c r="I50" s="279"/>
      <c r="J50" s="279"/>
      <c r="K50" s="280"/>
    </row>
    <row r="51" spans="2:11" ht="5.25" customHeight="1">
      <c r="B51" s="278"/>
      <c r="C51" s="281"/>
      <c r="D51" s="281"/>
      <c r="E51" s="281"/>
      <c r="F51" s="281"/>
      <c r="G51" s="281"/>
      <c r="H51" s="281"/>
      <c r="I51" s="281"/>
      <c r="J51" s="281"/>
      <c r="K51" s="280"/>
    </row>
    <row r="52" spans="2:11" ht="15" customHeight="1">
      <c r="B52" s="278"/>
      <c r="C52" s="282" t="s">
        <v>459</v>
      </c>
      <c r="D52" s="282"/>
      <c r="E52" s="282"/>
      <c r="F52" s="282"/>
      <c r="G52" s="282"/>
      <c r="H52" s="282"/>
      <c r="I52" s="282"/>
      <c r="J52" s="282"/>
      <c r="K52" s="280"/>
    </row>
    <row r="53" spans="2:11" ht="15" customHeight="1">
      <c r="B53" s="278"/>
      <c r="C53" s="282" t="s">
        <v>460</v>
      </c>
      <c r="D53" s="282"/>
      <c r="E53" s="282"/>
      <c r="F53" s="282"/>
      <c r="G53" s="282"/>
      <c r="H53" s="282"/>
      <c r="I53" s="282"/>
      <c r="J53" s="282"/>
      <c r="K53" s="280"/>
    </row>
    <row r="54" spans="2:11" ht="12.75" customHeight="1">
      <c r="B54" s="278"/>
      <c r="C54" s="284"/>
      <c r="D54" s="284"/>
      <c r="E54" s="284"/>
      <c r="F54" s="284"/>
      <c r="G54" s="284"/>
      <c r="H54" s="284"/>
      <c r="I54" s="284"/>
      <c r="J54" s="284"/>
      <c r="K54" s="280"/>
    </row>
    <row r="55" spans="2:11" ht="15" customHeight="1">
      <c r="B55" s="278"/>
      <c r="C55" s="282" t="s">
        <v>461</v>
      </c>
      <c r="D55" s="282"/>
      <c r="E55" s="282"/>
      <c r="F55" s="282"/>
      <c r="G55" s="282"/>
      <c r="H55" s="282"/>
      <c r="I55" s="282"/>
      <c r="J55" s="282"/>
      <c r="K55" s="280"/>
    </row>
    <row r="56" spans="2:11" ht="15" customHeight="1">
      <c r="B56" s="278"/>
      <c r="C56" s="285"/>
      <c r="D56" s="282" t="s">
        <v>462</v>
      </c>
      <c r="E56" s="282"/>
      <c r="F56" s="282"/>
      <c r="G56" s="282"/>
      <c r="H56" s="282"/>
      <c r="I56" s="282"/>
      <c r="J56" s="282"/>
      <c r="K56" s="280"/>
    </row>
    <row r="57" spans="2:11" ht="15" customHeight="1">
      <c r="B57" s="278"/>
      <c r="C57" s="285"/>
      <c r="D57" s="282" t="s">
        <v>463</v>
      </c>
      <c r="E57" s="282"/>
      <c r="F57" s="282"/>
      <c r="G57" s="282"/>
      <c r="H57" s="282"/>
      <c r="I57" s="282"/>
      <c r="J57" s="282"/>
      <c r="K57" s="280"/>
    </row>
    <row r="58" spans="2:11" ht="15" customHeight="1">
      <c r="B58" s="278"/>
      <c r="C58" s="285"/>
      <c r="D58" s="282" t="s">
        <v>464</v>
      </c>
      <c r="E58" s="282"/>
      <c r="F58" s="282"/>
      <c r="G58" s="282"/>
      <c r="H58" s="282"/>
      <c r="I58" s="282"/>
      <c r="J58" s="282"/>
      <c r="K58" s="280"/>
    </row>
    <row r="59" spans="2:11" ht="15" customHeight="1">
      <c r="B59" s="278"/>
      <c r="C59" s="285"/>
      <c r="D59" s="282" t="s">
        <v>465</v>
      </c>
      <c r="E59" s="282"/>
      <c r="F59" s="282"/>
      <c r="G59" s="282"/>
      <c r="H59" s="282"/>
      <c r="I59" s="282"/>
      <c r="J59" s="282"/>
      <c r="K59" s="280"/>
    </row>
    <row r="60" spans="2:11" ht="15" customHeight="1">
      <c r="B60" s="278"/>
      <c r="C60" s="285"/>
      <c r="D60" s="288" t="s">
        <v>466</v>
      </c>
      <c r="E60" s="288"/>
      <c r="F60" s="288"/>
      <c r="G60" s="288"/>
      <c r="H60" s="288"/>
      <c r="I60" s="288"/>
      <c r="J60" s="288"/>
      <c r="K60" s="280"/>
    </row>
    <row r="61" spans="2:11" ht="15" customHeight="1">
      <c r="B61" s="278"/>
      <c r="C61" s="285"/>
      <c r="D61" s="282" t="s">
        <v>467</v>
      </c>
      <c r="E61" s="282"/>
      <c r="F61" s="282"/>
      <c r="G61" s="282"/>
      <c r="H61" s="282"/>
      <c r="I61" s="282"/>
      <c r="J61" s="282"/>
      <c r="K61" s="280"/>
    </row>
    <row r="62" spans="2:11" ht="12.75" customHeight="1">
      <c r="B62" s="278"/>
      <c r="C62" s="285"/>
      <c r="D62" s="285"/>
      <c r="E62" s="289"/>
      <c r="F62" s="285"/>
      <c r="G62" s="285"/>
      <c r="H62" s="285"/>
      <c r="I62" s="285"/>
      <c r="J62" s="285"/>
      <c r="K62" s="280"/>
    </row>
    <row r="63" spans="2:11" ht="15" customHeight="1">
      <c r="B63" s="278"/>
      <c r="C63" s="285"/>
      <c r="D63" s="282" t="s">
        <v>468</v>
      </c>
      <c r="E63" s="282"/>
      <c r="F63" s="282"/>
      <c r="G63" s="282"/>
      <c r="H63" s="282"/>
      <c r="I63" s="282"/>
      <c r="J63" s="282"/>
      <c r="K63" s="280"/>
    </row>
    <row r="64" spans="2:11" ht="15" customHeight="1">
      <c r="B64" s="278"/>
      <c r="C64" s="285"/>
      <c r="D64" s="288" t="s">
        <v>469</v>
      </c>
      <c r="E64" s="288"/>
      <c r="F64" s="288"/>
      <c r="G64" s="288"/>
      <c r="H64" s="288"/>
      <c r="I64" s="288"/>
      <c r="J64" s="288"/>
      <c r="K64" s="280"/>
    </row>
    <row r="65" spans="2:11" ht="15" customHeight="1">
      <c r="B65" s="278"/>
      <c r="C65" s="285"/>
      <c r="D65" s="282" t="s">
        <v>470</v>
      </c>
      <c r="E65" s="282"/>
      <c r="F65" s="282"/>
      <c r="G65" s="282"/>
      <c r="H65" s="282"/>
      <c r="I65" s="282"/>
      <c r="J65" s="282"/>
      <c r="K65" s="280"/>
    </row>
    <row r="66" spans="2:11" ht="15" customHeight="1">
      <c r="B66" s="278"/>
      <c r="C66" s="285"/>
      <c r="D66" s="282" t="s">
        <v>471</v>
      </c>
      <c r="E66" s="282"/>
      <c r="F66" s="282"/>
      <c r="G66" s="282"/>
      <c r="H66" s="282"/>
      <c r="I66" s="282"/>
      <c r="J66" s="282"/>
      <c r="K66" s="280"/>
    </row>
    <row r="67" spans="2:11" ht="15" customHeight="1">
      <c r="B67" s="278"/>
      <c r="C67" s="285"/>
      <c r="D67" s="282" t="s">
        <v>472</v>
      </c>
      <c r="E67" s="282"/>
      <c r="F67" s="282"/>
      <c r="G67" s="282"/>
      <c r="H67" s="282"/>
      <c r="I67" s="282"/>
      <c r="J67" s="282"/>
      <c r="K67" s="280"/>
    </row>
    <row r="68" spans="2:11" ht="15" customHeight="1">
      <c r="B68" s="278"/>
      <c r="C68" s="285"/>
      <c r="D68" s="282" t="s">
        <v>473</v>
      </c>
      <c r="E68" s="282"/>
      <c r="F68" s="282"/>
      <c r="G68" s="282"/>
      <c r="H68" s="282"/>
      <c r="I68" s="282"/>
      <c r="J68" s="282"/>
      <c r="K68" s="280"/>
    </row>
    <row r="69" spans="2:11" ht="12.75" customHeight="1">
      <c r="B69" s="290"/>
      <c r="C69" s="291"/>
      <c r="D69" s="291"/>
      <c r="E69" s="291"/>
      <c r="F69" s="291"/>
      <c r="G69" s="291"/>
      <c r="H69" s="291"/>
      <c r="I69" s="291"/>
      <c r="J69" s="291"/>
      <c r="K69" s="292"/>
    </row>
    <row r="70" spans="2:11" ht="18.75" customHeight="1">
      <c r="B70" s="293"/>
      <c r="C70" s="293"/>
      <c r="D70" s="293"/>
      <c r="E70" s="293"/>
      <c r="F70" s="293"/>
      <c r="G70" s="293"/>
      <c r="H70" s="293"/>
      <c r="I70" s="293"/>
      <c r="J70" s="293"/>
      <c r="K70" s="294"/>
    </row>
    <row r="71" spans="2:11" ht="18.75" customHeight="1">
      <c r="B71" s="294"/>
      <c r="C71" s="294"/>
      <c r="D71" s="294"/>
      <c r="E71" s="294"/>
      <c r="F71" s="294"/>
      <c r="G71" s="294"/>
      <c r="H71" s="294"/>
      <c r="I71" s="294"/>
      <c r="J71" s="294"/>
      <c r="K71" s="294"/>
    </row>
    <row r="72" spans="2:11" ht="7.5" customHeight="1">
      <c r="B72" s="295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ht="45" customHeight="1">
      <c r="B73" s="298"/>
      <c r="C73" s="299" t="s">
        <v>412</v>
      </c>
      <c r="D73" s="299"/>
      <c r="E73" s="299"/>
      <c r="F73" s="299"/>
      <c r="G73" s="299"/>
      <c r="H73" s="299"/>
      <c r="I73" s="299"/>
      <c r="J73" s="299"/>
      <c r="K73" s="300"/>
    </row>
    <row r="74" spans="2:11" ht="17.25" customHeight="1">
      <c r="B74" s="298"/>
      <c r="C74" s="301" t="s">
        <v>474</v>
      </c>
      <c r="D74" s="301"/>
      <c r="E74" s="301"/>
      <c r="F74" s="301" t="s">
        <v>475</v>
      </c>
      <c r="G74" s="302"/>
      <c r="H74" s="301" t="s">
        <v>121</v>
      </c>
      <c r="I74" s="301" t="s">
        <v>60</v>
      </c>
      <c r="J74" s="301" t="s">
        <v>476</v>
      </c>
      <c r="K74" s="300"/>
    </row>
    <row r="75" spans="2:11" ht="17.25" customHeight="1">
      <c r="B75" s="298"/>
      <c r="C75" s="303" t="s">
        <v>477</v>
      </c>
      <c r="D75" s="303"/>
      <c r="E75" s="303"/>
      <c r="F75" s="304" t="s">
        <v>478</v>
      </c>
      <c r="G75" s="305"/>
      <c r="H75" s="303"/>
      <c r="I75" s="303"/>
      <c r="J75" s="303" t="s">
        <v>479</v>
      </c>
      <c r="K75" s="300"/>
    </row>
    <row r="76" spans="2:11" ht="5.25" customHeight="1">
      <c r="B76" s="298"/>
      <c r="C76" s="306"/>
      <c r="D76" s="306"/>
      <c r="E76" s="306"/>
      <c r="F76" s="306"/>
      <c r="G76" s="307"/>
      <c r="H76" s="306"/>
      <c r="I76" s="306"/>
      <c r="J76" s="306"/>
      <c r="K76" s="300"/>
    </row>
    <row r="77" spans="2:11" ht="15" customHeight="1">
      <c r="B77" s="298"/>
      <c r="C77" s="287" t="s">
        <v>56</v>
      </c>
      <c r="D77" s="306"/>
      <c r="E77" s="306"/>
      <c r="F77" s="308" t="s">
        <v>480</v>
      </c>
      <c r="G77" s="307"/>
      <c r="H77" s="287" t="s">
        <v>481</v>
      </c>
      <c r="I77" s="287" t="s">
        <v>482</v>
      </c>
      <c r="J77" s="287">
        <v>20</v>
      </c>
      <c r="K77" s="300"/>
    </row>
    <row r="78" spans="2:11" ht="15" customHeight="1">
      <c r="B78" s="298"/>
      <c r="C78" s="287" t="s">
        <v>483</v>
      </c>
      <c r="D78" s="287"/>
      <c r="E78" s="287"/>
      <c r="F78" s="308" t="s">
        <v>480</v>
      </c>
      <c r="G78" s="307"/>
      <c r="H78" s="287" t="s">
        <v>484</v>
      </c>
      <c r="I78" s="287" t="s">
        <v>482</v>
      </c>
      <c r="J78" s="287">
        <v>120</v>
      </c>
      <c r="K78" s="300"/>
    </row>
    <row r="79" spans="2:11" ht="15" customHeight="1">
      <c r="B79" s="309"/>
      <c r="C79" s="287" t="s">
        <v>485</v>
      </c>
      <c r="D79" s="287"/>
      <c r="E79" s="287"/>
      <c r="F79" s="308" t="s">
        <v>486</v>
      </c>
      <c r="G79" s="307"/>
      <c r="H79" s="287" t="s">
        <v>487</v>
      </c>
      <c r="I79" s="287" t="s">
        <v>482</v>
      </c>
      <c r="J79" s="287">
        <v>50</v>
      </c>
      <c r="K79" s="300"/>
    </row>
    <row r="80" spans="2:11" ht="15" customHeight="1">
      <c r="B80" s="309"/>
      <c r="C80" s="287" t="s">
        <v>488</v>
      </c>
      <c r="D80" s="287"/>
      <c r="E80" s="287"/>
      <c r="F80" s="308" t="s">
        <v>480</v>
      </c>
      <c r="G80" s="307"/>
      <c r="H80" s="287" t="s">
        <v>489</v>
      </c>
      <c r="I80" s="287" t="s">
        <v>490</v>
      </c>
      <c r="J80" s="287"/>
      <c r="K80" s="300"/>
    </row>
    <row r="81" spans="2:11" ht="15" customHeight="1">
      <c r="B81" s="309"/>
      <c r="C81" s="310" t="s">
        <v>491</v>
      </c>
      <c r="D81" s="310"/>
      <c r="E81" s="310"/>
      <c r="F81" s="311" t="s">
        <v>486</v>
      </c>
      <c r="G81" s="310"/>
      <c r="H81" s="310" t="s">
        <v>492</v>
      </c>
      <c r="I81" s="310" t="s">
        <v>482</v>
      </c>
      <c r="J81" s="310">
        <v>15</v>
      </c>
      <c r="K81" s="300"/>
    </row>
    <row r="82" spans="2:11" ht="15" customHeight="1">
      <c r="B82" s="309"/>
      <c r="C82" s="310" t="s">
        <v>493</v>
      </c>
      <c r="D82" s="310"/>
      <c r="E82" s="310"/>
      <c r="F82" s="311" t="s">
        <v>486</v>
      </c>
      <c r="G82" s="310"/>
      <c r="H82" s="310" t="s">
        <v>494</v>
      </c>
      <c r="I82" s="310" t="s">
        <v>482</v>
      </c>
      <c r="J82" s="310">
        <v>15</v>
      </c>
      <c r="K82" s="300"/>
    </row>
    <row r="83" spans="2:11" ht="15" customHeight="1">
      <c r="B83" s="309"/>
      <c r="C83" s="310" t="s">
        <v>495</v>
      </c>
      <c r="D83" s="310"/>
      <c r="E83" s="310"/>
      <c r="F83" s="311" t="s">
        <v>486</v>
      </c>
      <c r="G83" s="310"/>
      <c r="H83" s="310" t="s">
        <v>496</v>
      </c>
      <c r="I83" s="310" t="s">
        <v>482</v>
      </c>
      <c r="J83" s="310">
        <v>20</v>
      </c>
      <c r="K83" s="300"/>
    </row>
    <row r="84" spans="2:11" ht="15" customHeight="1">
      <c r="B84" s="309"/>
      <c r="C84" s="310" t="s">
        <v>497</v>
      </c>
      <c r="D84" s="310"/>
      <c r="E84" s="310"/>
      <c r="F84" s="311" t="s">
        <v>486</v>
      </c>
      <c r="G84" s="310"/>
      <c r="H84" s="310" t="s">
        <v>498</v>
      </c>
      <c r="I84" s="310" t="s">
        <v>482</v>
      </c>
      <c r="J84" s="310">
        <v>20</v>
      </c>
      <c r="K84" s="300"/>
    </row>
    <row r="85" spans="2:11" ht="15" customHeight="1">
      <c r="B85" s="309"/>
      <c r="C85" s="287" t="s">
        <v>499</v>
      </c>
      <c r="D85" s="287"/>
      <c r="E85" s="287"/>
      <c r="F85" s="308" t="s">
        <v>486</v>
      </c>
      <c r="G85" s="307"/>
      <c r="H85" s="287" t="s">
        <v>500</v>
      </c>
      <c r="I85" s="287" t="s">
        <v>482</v>
      </c>
      <c r="J85" s="287">
        <v>50</v>
      </c>
      <c r="K85" s="300"/>
    </row>
    <row r="86" spans="2:11" ht="15" customHeight="1">
      <c r="B86" s="309"/>
      <c r="C86" s="287" t="s">
        <v>501</v>
      </c>
      <c r="D86" s="287"/>
      <c r="E86" s="287"/>
      <c r="F86" s="308" t="s">
        <v>486</v>
      </c>
      <c r="G86" s="307"/>
      <c r="H86" s="287" t="s">
        <v>502</v>
      </c>
      <c r="I86" s="287" t="s">
        <v>482</v>
      </c>
      <c r="J86" s="287">
        <v>20</v>
      </c>
      <c r="K86" s="300"/>
    </row>
    <row r="87" spans="2:11" ht="15" customHeight="1">
      <c r="B87" s="309"/>
      <c r="C87" s="287" t="s">
        <v>503</v>
      </c>
      <c r="D87" s="287"/>
      <c r="E87" s="287"/>
      <c r="F87" s="308" t="s">
        <v>486</v>
      </c>
      <c r="G87" s="307"/>
      <c r="H87" s="287" t="s">
        <v>504</v>
      </c>
      <c r="I87" s="287" t="s">
        <v>482</v>
      </c>
      <c r="J87" s="287">
        <v>20</v>
      </c>
      <c r="K87" s="300"/>
    </row>
    <row r="88" spans="2:11" ht="15" customHeight="1">
      <c r="B88" s="309"/>
      <c r="C88" s="287" t="s">
        <v>505</v>
      </c>
      <c r="D88" s="287"/>
      <c r="E88" s="287"/>
      <c r="F88" s="308" t="s">
        <v>486</v>
      </c>
      <c r="G88" s="307"/>
      <c r="H88" s="287" t="s">
        <v>506</v>
      </c>
      <c r="I88" s="287" t="s">
        <v>482</v>
      </c>
      <c r="J88" s="287">
        <v>50</v>
      </c>
      <c r="K88" s="300"/>
    </row>
    <row r="89" spans="2:11" ht="15" customHeight="1">
      <c r="B89" s="309"/>
      <c r="C89" s="287" t="s">
        <v>507</v>
      </c>
      <c r="D89" s="287"/>
      <c r="E89" s="287"/>
      <c r="F89" s="308" t="s">
        <v>486</v>
      </c>
      <c r="G89" s="307"/>
      <c r="H89" s="287" t="s">
        <v>507</v>
      </c>
      <c r="I89" s="287" t="s">
        <v>482</v>
      </c>
      <c r="J89" s="287">
        <v>50</v>
      </c>
      <c r="K89" s="300"/>
    </row>
    <row r="90" spans="2:11" ht="15" customHeight="1">
      <c r="B90" s="309"/>
      <c r="C90" s="287" t="s">
        <v>126</v>
      </c>
      <c r="D90" s="287"/>
      <c r="E90" s="287"/>
      <c r="F90" s="308" t="s">
        <v>486</v>
      </c>
      <c r="G90" s="307"/>
      <c r="H90" s="287" t="s">
        <v>508</v>
      </c>
      <c r="I90" s="287" t="s">
        <v>482</v>
      </c>
      <c r="J90" s="287">
        <v>255</v>
      </c>
      <c r="K90" s="300"/>
    </row>
    <row r="91" spans="2:11" ht="15" customHeight="1">
      <c r="B91" s="309"/>
      <c r="C91" s="287" t="s">
        <v>509</v>
      </c>
      <c r="D91" s="287"/>
      <c r="E91" s="287"/>
      <c r="F91" s="308" t="s">
        <v>480</v>
      </c>
      <c r="G91" s="307"/>
      <c r="H91" s="287" t="s">
        <v>510</v>
      </c>
      <c r="I91" s="287" t="s">
        <v>511</v>
      </c>
      <c r="J91" s="287"/>
      <c r="K91" s="300"/>
    </row>
    <row r="92" spans="2:11" ht="15" customHeight="1">
      <c r="B92" s="309"/>
      <c r="C92" s="287" t="s">
        <v>512</v>
      </c>
      <c r="D92" s="287"/>
      <c r="E92" s="287"/>
      <c r="F92" s="308" t="s">
        <v>480</v>
      </c>
      <c r="G92" s="307"/>
      <c r="H92" s="287" t="s">
        <v>513</v>
      </c>
      <c r="I92" s="287" t="s">
        <v>514</v>
      </c>
      <c r="J92" s="287"/>
      <c r="K92" s="300"/>
    </row>
    <row r="93" spans="2:11" ht="15" customHeight="1">
      <c r="B93" s="309"/>
      <c r="C93" s="287" t="s">
        <v>515</v>
      </c>
      <c r="D93" s="287"/>
      <c r="E93" s="287"/>
      <c r="F93" s="308" t="s">
        <v>480</v>
      </c>
      <c r="G93" s="307"/>
      <c r="H93" s="287" t="s">
        <v>515</v>
      </c>
      <c r="I93" s="287" t="s">
        <v>514</v>
      </c>
      <c r="J93" s="287"/>
      <c r="K93" s="300"/>
    </row>
    <row r="94" spans="2:11" ht="15" customHeight="1">
      <c r="B94" s="309"/>
      <c r="C94" s="287" t="s">
        <v>41</v>
      </c>
      <c r="D94" s="287"/>
      <c r="E94" s="287"/>
      <c r="F94" s="308" t="s">
        <v>480</v>
      </c>
      <c r="G94" s="307"/>
      <c r="H94" s="287" t="s">
        <v>516</v>
      </c>
      <c r="I94" s="287" t="s">
        <v>514</v>
      </c>
      <c r="J94" s="287"/>
      <c r="K94" s="300"/>
    </row>
    <row r="95" spans="2:11" ht="15" customHeight="1">
      <c r="B95" s="309"/>
      <c r="C95" s="287" t="s">
        <v>51</v>
      </c>
      <c r="D95" s="287"/>
      <c r="E95" s="287"/>
      <c r="F95" s="308" t="s">
        <v>480</v>
      </c>
      <c r="G95" s="307"/>
      <c r="H95" s="287" t="s">
        <v>517</v>
      </c>
      <c r="I95" s="287" t="s">
        <v>514</v>
      </c>
      <c r="J95" s="287"/>
      <c r="K95" s="300"/>
    </row>
    <row r="96" spans="2:11" ht="15" customHeight="1">
      <c r="B96" s="312"/>
      <c r="C96" s="313"/>
      <c r="D96" s="313"/>
      <c r="E96" s="313"/>
      <c r="F96" s="313"/>
      <c r="G96" s="313"/>
      <c r="H96" s="313"/>
      <c r="I96" s="313"/>
      <c r="J96" s="313"/>
      <c r="K96" s="314"/>
    </row>
    <row r="97" spans="2:11" ht="18.75" customHeight="1">
      <c r="B97" s="315"/>
      <c r="C97" s="316"/>
      <c r="D97" s="316"/>
      <c r="E97" s="316"/>
      <c r="F97" s="316"/>
      <c r="G97" s="316"/>
      <c r="H97" s="316"/>
      <c r="I97" s="316"/>
      <c r="J97" s="316"/>
      <c r="K97" s="315"/>
    </row>
    <row r="98" spans="2:11" ht="18.75" customHeight="1">
      <c r="B98" s="294"/>
      <c r="C98" s="294"/>
      <c r="D98" s="294"/>
      <c r="E98" s="294"/>
      <c r="F98" s="294"/>
      <c r="G98" s="294"/>
      <c r="H98" s="294"/>
      <c r="I98" s="294"/>
      <c r="J98" s="294"/>
      <c r="K98" s="294"/>
    </row>
    <row r="99" spans="2:11" ht="7.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7"/>
    </row>
    <row r="100" spans="2:11" ht="45" customHeight="1">
      <c r="B100" s="298"/>
      <c r="C100" s="299" t="s">
        <v>518</v>
      </c>
      <c r="D100" s="299"/>
      <c r="E100" s="299"/>
      <c r="F100" s="299"/>
      <c r="G100" s="299"/>
      <c r="H100" s="299"/>
      <c r="I100" s="299"/>
      <c r="J100" s="299"/>
      <c r="K100" s="300"/>
    </row>
    <row r="101" spans="2:11" ht="17.25" customHeight="1">
      <c r="B101" s="298"/>
      <c r="C101" s="301" t="s">
        <v>474</v>
      </c>
      <c r="D101" s="301"/>
      <c r="E101" s="301"/>
      <c r="F101" s="301" t="s">
        <v>475</v>
      </c>
      <c r="G101" s="302"/>
      <c r="H101" s="301" t="s">
        <v>121</v>
      </c>
      <c r="I101" s="301" t="s">
        <v>60</v>
      </c>
      <c r="J101" s="301" t="s">
        <v>476</v>
      </c>
      <c r="K101" s="300"/>
    </row>
    <row r="102" spans="2:11" ht="17.25" customHeight="1">
      <c r="B102" s="298"/>
      <c r="C102" s="303" t="s">
        <v>477</v>
      </c>
      <c r="D102" s="303"/>
      <c r="E102" s="303"/>
      <c r="F102" s="304" t="s">
        <v>478</v>
      </c>
      <c r="G102" s="305"/>
      <c r="H102" s="303"/>
      <c r="I102" s="303"/>
      <c r="J102" s="303" t="s">
        <v>479</v>
      </c>
      <c r="K102" s="300"/>
    </row>
    <row r="103" spans="2:11" ht="5.25" customHeight="1">
      <c r="B103" s="298"/>
      <c r="C103" s="301"/>
      <c r="D103" s="301"/>
      <c r="E103" s="301"/>
      <c r="F103" s="301"/>
      <c r="G103" s="317"/>
      <c r="H103" s="301"/>
      <c r="I103" s="301"/>
      <c r="J103" s="301"/>
      <c r="K103" s="300"/>
    </row>
    <row r="104" spans="2:11" ht="15" customHeight="1">
      <c r="B104" s="298"/>
      <c r="C104" s="287" t="s">
        <v>56</v>
      </c>
      <c r="D104" s="306"/>
      <c r="E104" s="306"/>
      <c r="F104" s="308" t="s">
        <v>480</v>
      </c>
      <c r="G104" s="317"/>
      <c r="H104" s="287" t="s">
        <v>519</v>
      </c>
      <c r="I104" s="287" t="s">
        <v>482</v>
      </c>
      <c r="J104" s="287">
        <v>20</v>
      </c>
      <c r="K104" s="300"/>
    </row>
    <row r="105" spans="2:11" ht="15" customHeight="1">
      <c r="B105" s="298"/>
      <c r="C105" s="287" t="s">
        <v>483</v>
      </c>
      <c r="D105" s="287"/>
      <c r="E105" s="287"/>
      <c r="F105" s="308" t="s">
        <v>480</v>
      </c>
      <c r="G105" s="287"/>
      <c r="H105" s="287" t="s">
        <v>519</v>
      </c>
      <c r="I105" s="287" t="s">
        <v>482</v>
      </c>
      <c r="J105" s="287">
        <v>120</v>
      </c>
      <c r="K105" s="300"/>
    </row>
    <row r="106" spans="2:11" ht="15" customHeight="1">
      <c r="B106" s="309"/>
      <c r="C106" s="287" t="s">
        <v>485</v>
      </c>
      <c r="D106" s="287"/>
      <c r="E106" s="287"/>
      <c r="F106" s="308" t="s">
        <v>486</v>
      </c>
      <c r="G106" s="287"/>
      <c r="H106" s="287" t="s">
        <v>519</v>
      </c>
      <c r="I106" s="287" t="s">
        <v>482</v>
      </c>
      <c r="J106" s="287">
        <v>50</v>
      </c>
      <c r="K106" s="300"/>
    </row>
    <row r="107" spans="2:11" ht="15" customHeight="1">
      <c r="B107" s="309"/>
      <c r="C107" s="287" t="s">
        <v>488</v>
      </c>
      <c r="D107" s="287"/>
      <c r="E107" s="287"/>
      <c r="F107" s="308" t="s">
        <v>480</v>
      </c>
      <c r="G107" s="287"/>
      <c r="H107" s="287" t="s">
        <v>519</v>
      </c>
      <c r="I107" s="287" t="s">
        <v>490</v>
      </c>
      <c r="J107" s="287"/>
      <c r="K107" s="300"/>
    </row>
    <row r="108" spans="2:11" ht="15" customHeight="1">
      <c r="B108" s="309"/>
      <c r="C108" s="287" t="s">
        <v>499</v>
      </c>
      <c r="D108" s="287"/>
      <c r="E108" s="287"/>
      <c r="F108" s="308" t="s">
        <v>486</v>
      </c>
      <c r="G108" s="287"/>
      <c r="H108" s="287" t="s">
        <v>519</v>
      </c>
      <c r="I108" s="287" t="s">
        <v>482</v>
      </c>
      <c r="J108" s="287">
        <v>50</v>
      </c>
      <c r="K108" s="300"/>
    </row>
    <row r="109" spans="2:11" ht="15" customHeight="1">
      <c r="B109" s="309"/>
      <c r="C109" s="287" t="s">
        <v>507</v>
      </c>
      <c r="D109" s="287"/>
      <c r="E109" s="287"/>
      <c r="F109" s="308" t="s">
        <v>486</v>
      </c>
      <c r="G109" s="287"/>
      <c r="H109" s="287" t="s">
        <v>519</v>
      </c>
      <c r="I109" s="287" t="s">
        <v>482</v>
      </c>
      <c r="J109" s="287">
        <v>50</v>
      </c>
      <c r="K109" s="300"/>
    </row>
    <row r="110" spans="2:11" ht="15" customHeight="1">
      <c r="B110" s="309"/>
      <c r="C110" s="287" t="s">
        <v>505</v>
      </c>
      <c r="D110" s="287"/>
      <c r="E110" s="287"/>
      <c r="F110" s="308" t="s">
        <v>486</v>
      </c>
      <c r="G110" s="287"/>
      <c r="H110" s="287" t="s">
        <v>519</v>
      </c>
      <c r="I110" s="287" t="s">
        <v>482</v>
      </c>
      <c r="J110" s="287">
        <v>50</v>
      </c>
      <c r="K110" s="300"/>
    </row>
    <row r="111" spans="2:11" ht="15" customHeight="1">
      <c r="B111" s="309"/>
      <c r="C111" s="287" t="s">
        <v>56</v>
      </c>
      <c r="D111" s="287"/>
      <c r="E111" s="287"/>
      <c r="F111" s="308" t="s">
        <v>480</v>
      </c>
      <c r="G111" s="287"/>
      <c r="H111" s="287" t="s">
        <v>520</v>
      </c>
      <c r="I111" s="287" t="s">
        <v>482</v>
      </c>
      <c r="J111" s="287">
        <v>20</v>
      </c>
      <c r="K111" s="300"/>
    </row>
    <row r="112" spans="2:11" ht="15" customHeight="1">
      <c r="B112" s="309"/>
      <c r="C112" s="287" t="s">
        <v>521</v>
      </c>
      <c r="D112" s="287"/>
      <c r="E112" s="287"/>
      <c r="F112" s="308" t="s">
        <v>480</v>
      </c>
      <c r="G112" s="287"/>
      <c r="H112" s="287" t="s">
        <v>522</v>
      </c>
      <c r="I112" s="287" t="s">
        <v>482</v>
      </c>
      <c r="J112" s="287">
        <v>120</v>
      </c>
      <c r="K112" s="300"/>
    </row>
    <row r="113" spans="2:11" ht="15" customHeight="1">
      <c r="B113" s="309"/>
      <c r="C113" s="287" t="s">
        <v>41</v>
      </c>
      <c r="D113" s="287"/>
      <c r="E113" s="287"/>
      <c r="F113" s="308" t="s">
        <v>480</v>
      </c>
      <c r="G113" s="287"/>
      <c r="H113" s="287" t="s">
        <v>523</v>
      </c>
      <c r="I113" s="287" t="s">
        <v>514</v>
      </c>
      <c r="J113" s="287"/>
      <c r="K113" s="300"/>
    </row>
    <row r="114" spans="2:11" ht="15" customHeight="1">
      <c r="B114" s="309"/>
      <c r="C114" s="287" t="s">
        <v>51</v>
      </c>
      <c r="D114" s="287"/>
      <c r="E114" s="287"/>
      <c r="F114" s="308" t="s">
        <v>480</v>
      </c>
      <c r="G114" s="287"/>
      <c r="H114" s="287" t="s">
        <v>524</v>
      </c>
      <c r="I114" s="287" t="s">
        <v>514</v>
      </c>
      <c r="J114" s="287"/>
      <c r="K114" s="300"/>
    </row>
    <row r="115" spans="2:11" ht="15" customHeight="1">
      <c r="B115" s="309"/>
      <c r="C115" s="287" t="s">
        <v>60</v>
      </c>
      <c r="D115" s="287"/>
      <c r="E115" s="287"/>
      <c r="F115" s="308" t="s">
        <v>480</v>
      </c>
      <c r="G115" s="287"/>
      <c r="H115" s="287" t="s">
        <v>525</v>
      </c>
      <c r="I115" s="287" t="s">
        <v>526</v>
      </c>
      <c r="J115" s="287"/>
      <c r="K115" s="300"/>
    </row>
    <row r="116" spans="2:11" ht="15" customHeight="1">
      <c r="B116" s="312"/>
      <c r="C116" s="318"/>
      <c r="D116" s="318"/>
      <c r="E116" s="318"/>
      <c r="F116" s="318"/>
      <c r="G116" s="318"/>
      <c r="H116" s="318"/>
      <c r="I116" s="318"/>
      <c r="J116" s="318"/>
      <c r="K116" s="314"/>
    </row>
    <row r="117" spans="2:11" ht="18.75" customHeight="1">
      <c r="B117" s="319"/>
      <c r="C117" s="284"/>
      <c r="D117" s="284"/>
      <c r="E117" s="284"/>
      <c r="F117" s="320"/>
      <c r="G117" s="284"/>
      <c r="H117" s="284"/>
      <c r="I117" s="284"/>
      <c r="J117" s="284"/>
      <c r="K117" s="319"/>
    </row>
    <row r="118" spans="2:11" ht="18.75" customHeight="1"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</row>
    <row r="119" spans="2:11" ht="7.5" customHeight="1">
      <c r="B119" s="321"/>
      <c r="C119" s="322"/>
      <c r="D119" s="322"/>
      <c r="E119" s="322"/>
      <c r="F119" s="322"/>
      <c r="G119" s="322"/>
      <c r="H119" s="322"/>
      <c r="I119" s="322"/>
      <c r="J119" s="322"/>
      <c r="K119" s="323"/>
    </row>
    <row r="120" spans="2:11" ht="45" customHeight="1">
      <c r="B120" s="324"/>
      <c r="C120" s="275" t="s">
        <v>527</v>
      </c>
      <c r="D120" s="275"/>
      <c r="E120" s="275"/>
      <c r="F120" s="275"/>
      <c r="G120" s="275"/>
      <c r="H120" s="275"/>
      <c r="I120" s="275"/>
      <c r="J120" s="275"/>
      <c r="K120" s="325"/>
    </row>
    <row r="121" spans="2:11" ht="17.25" customHeight="1">
      <c r="B121" s="326"/>
      <c r="C121" s="301" t="s">
        <v>474</v>
      </c>
      <c r="D121" s="301"/>
      <c r="E121" s="301"/>
      <c r="F121" s="301" t="s">
        <v>475</v>
      </c>
      <c r="G121" s="302"/>
      <c r="H121" s="301" t="s">
        <v>121</v>
      </c>
      <c r="I121" s="301" t="s">
        <v>60</v>
      </c>
      <c r="J121" s="301" t="s">
        <v>476</v>
      </c>
      <c r="K121" s="327"/>
    </row>
    <row r="122" spans="2:11" ht="17.25" customHeight="1">
      <c r="B122" s="326"/>
      <c r="C122" s="303" t="s">
        <v>477</v>
      </c>
      <c r="D122" s="303"/>
      <c r="E122" s="303"/>
      <c r="F122" s="304" t="s">
        <v>478</v>
      </c>
      <c r="G122" s="305"/>
      <c r="H122" s="303"/>
      <c r="I122" s="303"/>
      <c r="J122" s="303" t="s">
        <v>479</v>
      </c>
      <c r="K122" s="327"/>
    </row>
    <row r="123" spans="2:11" ht="5.25" customHeight="1">
      <c r="B123" s="328"/>
      <c r="C123" s="306"/>
      <c r="D123" s="306"/>
      <c r="E123" s="306"/>
      <c r="F123" s="306"/>
      <c r="G123" s="287"/>
      <c r="H123" s="306"/>
      <c r="I123" s="306"/>
      <c r="J123" s="306"/>
      <c r="K123" s="329"/>
    </row>
    <row r="124" spans="2:11" ht="15" customHeight="1">
      <c r="B124" s="328"/>
      <c r="C124" s="287" t="s">
        <v>483</v>
      </c>
      <c r="D124" s="306"/>
      <c r="E124" s="306"/>
      <c r="F124" s="308" t="s">
        <v>480</v>
      </c>
      <c r="G124" s="287"/>
      <c r="H124" s="287" t="s">
        <v>519</v>
      </c>
      <c r="I124" s="287" t="s">
        <v>482</v>
      </c>
      <c r="J124" s="287">
        <v>120</v>
      </c>
      <c r="K124" s="330"/>
    </row>
    <row r="125" spans="2:11" ht="15" customHeight="1">
      <c r="B125" s="328"/>
      <c r="C125" s="287" t="s">
        <v>528</v>
      </c>
      <c r="D125" s="287"/>
      <c r="E125" s="287"/>
      <c r="F125" s="308" t="s">
        <v>480</v>
      </c>
      <c r="G125" s="287"/>
      <c r="H125" s="287" t="s">
        <v>529</v>
      </c>
      <c r="I125" s="287" t="s">
        <v>482</v>
      </c>
      <c r="J125" s="287" t="s">
        <v>530</v>
      </c>
      <c r="K125" s="330"/>
    </row>
    <row r="126" spans="2:11" ht="15" customHeight="1">
      <c r="B126" s="328"/>
      <c r="C126" s="287" t="s">
        <v>95</v>
      </c>
      <c r="D126" s="287"/>
      <c r="E126" s="287"/>
      <c r="F126" s="308" t="s">
        <v>480</v>
      </c>
      <c r="G126" s="287"/>
      <c r="H126" s="287" t="s">
        <v>531</v>
      </c>
      <c r="I126" s="287" t="s">
        <v>482</v>
      </c>
      <c r="J126" s="287" t="s">
        <v>530</v>
      </c>
      <c r="K126" s="330"/>
    </row>
    <row r="127" spans="2:11" ht="15" customHeight="1">
      <c r="B127" s="328"/>
      <c r="C127" s="287" t="s">
        <v>491</v>
      </c>
      <c r="D127" s="287"/>
      <c r="E127" s="287"/>
      <c r="F127" s="308" t="s">
        <v>486</v>
      </c>
      <c r="G127" s="287"/>
      <c r="H127" s="287" t="s">
        <v>492</v>
      </c>
      <c r="I127" s="287" t="s">
        <v>482</v>
      </c>
      <c r="J127" s="287">
        <v>15</v>
      </c>
      <c r="K127" s="330"/>
    </row>
    <row r="128" spans="2:11" ht="15" customHeight="1">
      <c r="B128" s="328"/>
      <c r="C128" s="310" t="s">
        <v>493</v>
      </c>
      <c r="D128" s="310"/>
      <c r="E128" s="310"/>
      <c r="F128" s="311" t="s">
        <v>486</v>
      </c>
      <c r="G128" s="310"/>
      <c r="H128" s="310" t="s">
        <v>494</v>
      </c>
      <c r="I128" s="310" t="s">
        <v>482</v>
      </c>
      <c r="J128" s="310">
        <v>15</v>
      </c>
      <c r="K128" s="330"/>
    </row>
    <row r="129" spans="2:11" ht="15" customHeight="1">
      <c r="B129" s="328"/>
      <c r="C129" s="310" t="s">
        <v>495</v>
      </c>
      <c r="D129" s="310"/>
      <c r="E129" s="310"/>
      <c r="F129" s="311" t="s">
        <v>486</v>
      </c>
      <c r="G129" s="310"/>
      <c r="H129" s="310" t="s">
        <v>496</v>
      </c>
      <c r="I129" s="310" t="s">
        <v>482</v>
      </c>
      <c r="J129" s="310">
        <v>20</v>
      </c>
      <c r="K129" s="330"/>
    </row>
    <row r="130" spans="2:11" ht="15" customHeight="1">
      <c r="B130" s="328"/>
      <c r="C130" s="310" t="s">
        <v>497</v>
      </c>
      <c r="D130" s="310"/>
      <c r="E130" s="310"/>
      <c r="F130" s="311" t="s">
        <v>486</v>
      </c>
      <c r="G130" s="310"/>
      <c r="H130" s="310" t="s">
        <v>498</v>
      </c>
      <c r="I130" s="310" t="s">
        <v>482</v>
      </c>
      <c r="J130" s="310">
        <v>20</v>
      </c>
      <c r="K130" s="330"/>
    </row>
    <row r="131" spans="2:11" ht="15" customHeight="1">
      <c r="B131" s="328"/>
      <c r="C131" s="287" t="s">
        <v>485</v>
      </c>
      <c r="D131" s="287"/>
      <c r="E131" s="287"/>
      <c r="F131" s="308" t="s">
        <v>486</v>
      </c>
      <c r="G131" s="287"/>
      <c r="H131" s="287" t="s">
        <v>519</v>
      </c>
      <c r="I131" s="287" t="s">
        <v>482</v>
      </c>
      <c r="J131" s="287">
        <v>50</v>
      </c>
      <c r="K131" s="330"/>
    </row>
    <row r="132" spans="2:11" ht="15" customHeight="1">
      <c r="B132" s="328"/>
      <c r="C132" s="287" t="s">
        <v>499</v>
      </c>
      <c r="D132" s="287"/>
      <c r="E132" s="287"/>
      <c r="F132" s="308" t="s">
        <v>486</v>
      </c>
      <c r="G132" s="287"/>
      <c r="H132" s="287" t="s">
        <v>519</v>
      </c>
      <c r="I132" s="287" t="s">
        <v>482</v>
      </c>
      <c r="J132" s="287">
        <v>50</v>
      </c>
      <c r="K132" s="330"/>
    </row>
    <row r="133" spans="2:11" ht="15" customHeight="1">
      <c r="B133" s="328"/>
      <c r="C133" s="287" t="s">
        <v>505</v>
      </c>
      <c r="D133" s="287"/>
      <c r="E133" s="287"/>
      <c r="F133" s="308" t="s">
        <v>486</v>
      </c>
      <c r="G133" s="287"/>
      <c r="H133" s="287" t="s">
        <v>519</v>
      </c>
      <c r="I133" s="287" t="s">
        <v>482</v>
      </c>
      <c r="J133" s="287">
        <v>50</v>
      </c>
      <c r="K133" s="330"/>
    </row>
    <row r="134" spans="2:11" ht="15" customHeight="1">
      <c r="B134" s="328"/>
      <c r="C134" s="287" t="s">
        <v>507</v>
      </c>
      <c r="D134" s="287"/>
      <c r="E134" s="287"/>
      <c r="F134" s="308" t="s">
        <v>486</v>
      </c>
      <c r="G134" s="287"/>
      <c r="H134" s="287" t="s">
        <v>519</v>
      </c>
      <c r="I134" s="287" t="s">
        <v>482</v>
      </c>
      <c r="J134" s="287">
        <v>50</v>
      </c>
      <c r="K134" s="330"/>
    </row>
    <row r="135" spans="2:11" ht="15" customHeight="1">
      <c r="B135" s="328"/>
      <c r="C135" s="287" t="s">
        <v>126</v>
      </c>
      <c r="D135" s="287"/>
      <c r="E135" s="287"/>
      <c r="F135" s="308" t="s">
        <v>486</v>
      </c>
      <c r="G135" s="287"/>
      <c r="H135" s="287" t="s">
        <v>532</v>
      </c>
      <c r="I135" s="287" t="s">
        <v>482</v>
      </c>
      <c r="J135" s="287">
        <v>255</v>
      </c>
      <c r="K135" s="330"/>
    </row>
    <row r="136" spans="2:11" ht="15" customHeight="1">
      <c r="B136" s="328"/>
      <c r="C136" s="287" t="s">
        <v>509</v>
      </c>
      <c r="D136" s="287"/>
      <c r="E136" s="287"/>
      <c r="F136" s="308" t="s">
        <v>480</v>
      </c>
      <c r="G136" s="287"/>
      <c r="H136" s="287" t="s">
        <v>533</v>
      </c>
      <c r="I136" s="287" t="s">
        <v>511</v>
      </c>
      <c r="J136" s="287"/>
      <c r="K136" s="330"/>
    </row>
    <row r="137" spans="2:11" ht="15" customHeight="1">
      <c r="B137" s="328"/>
      <c r="C137" s="287" t="s">
        <v>512</v>
      </c>
      <c r="D137" s="287"/>
      <c r="E137" s="287"/>
      <c r="F137" s="308" t="s">
        <v>480</v>
      </c>
      <c r="G137" s="287"/>
      <c r="H137" s="287" t="s">
        <v>534</v>
      </c>
      <c r="I137" s="287" t="s">
        <v>514</v>
      </c>
      <c r="J137" s="287"/>
      <c r="K137" s="330"/>
    </row>
    <row r="138" spans="2:11" ht="15" customHeight="1">
      <c r="B138" s="328"/>
      <c r="C138" s="287" t="s">
        <v>515</v>
      </c>
      <c r="D138" s="287"/>
      <c r="E138" s="287"/>
      <c r="F138" s="308" t="s">
        <v>480</v>
      </c>
      <c r="G138" s="287"/>
      <c r="H138" s="287" t="s">
        <v>515</v>
      </c>
      <c r="I138" s="287" t="s">
        <v>514</v>
      </c>
      <c r="J138" s="287"/>
      <c r="K138" s="330"/>
    </row>
    <row r="139" spans="2:11" ht="15" customHeight="1">
      <c r="B139" s="328"/>
      <c r="C139" s="287" t="s">
        <v>41</v>
      </c>
      <c r="D139" s="287"/>
      <c r="E139" s="287"/>
      <c r="F139" s="308" t="s">
        <v>480</v>
      </c>
      <c r="G139" s="287"/>
      <c r="H139" s="287" t="s">
        <v>535</v>
      </c>
      <c r="I139" s="287" t="s">
        <v>514</v>
      </c>
      <c r="J139" s="287"/>
      <c r="K139" s="330"/>
    </row>
    <row r="140" spans="2:11" ht="15" customHeight="1">
      <c r="B140" s="328"/>
      <c r="C140" s="287" t="s">
        <v>536</v>
      </c>
      <c r="D140" s="287"/>
      <c r="E140" s="287"/>
      <c r="F140" s="308" t="s">
        <v>480</v>
      </c>
      <c r="G140" s="287"/>
      <c r="H140" s="287" t="s">
        <v>537</v>
      </c>
      <c r="I140" s="287" t="s">
        <v>514</v>
      </c>
      <c r="J140" s="287"/>
      <c r="K140" s="330"/>
    </row>
    <row r="141" spans="2:11" ht="15" customHeight="1">
      <c r="B141" s="331"/>
      <c r="C141" s="332"/>
      <c r="D141" s="332"/>
      <c r="E141" s="332"/>
      <c r="F141" s="332"/>
      <c r="G141" s="332"/>
      <c r="H141" s="332"/>
      <c r="I141" s="332"/>
      <c r="J141" s="332"/>
      <c r="K141" s="333"/>
    </row>
    <row r="142" spans="2:11" ht="18.75" customHeight="1">
      <c r="B142" s="284"/>
      <c r="C142" s="284"/>
      <c r="D142" s="284"/>
      <c r="E142" s="284"/>
      <c r="F142" s="320"/>
      <c r="G142" s="284"/>
      <c r="H142" s="284"/>
      <c r="I142" s="284"/>
      <c r="J142" s="284"/>
      <c r="K142" s="284"/>
    </row>
    <row r="143" spans="2:11" ht="18.75" customHeight="1"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</row>
    <row r="144" spans="2:11" ht="7.5" customHeight="1">
      <c r="B144" s="295"/>
      <c r="C144" s="296"/>
      <c r="D144" s="296"/>
      <c r="E144" s="296"/>
      <c r="F144" s="296"/>
      <c r="G144" s="296"/>
      <c r="H144" s="296"/>
      <c r="I144" s="296"/>
      <c r="J144" s="296"/>
      <c r="K144" s="297"/>
    </row>
    <row r="145" spans="2:11" ht="45" customHeight="1">
      <c r="B145" s="298"/>
      <c r="C145" s="299" t="s">
        <v>538</v>
      </c>
      <c r="D145" s="299"/>
      <c r="E145" s="299"/>
      <c r="F145" s="299"/>
      <c r="G145" s="299"/>
      <c r="H145" s="299"/>
      <c r="I145" s="299"/>
      <c r="J145" s="299"/>
      <c r="K145" s="300"/>
    </row>
    <row r="146" spans="2:11" ht="17.25" customHeight="1">
      <c r="B146" s="298"/>
      <c r="C146" s="301" t="s">
        <v>474</v>
      </c>
      <c r="D146" s="301"/>
      <c r="E146" s="301"/>
      <c r="F146" s="301" t="s">
        <v>475</v>
      </c>
      <c r="G146" s="302"/>
      <c r="H146" s="301" t="s">
        <v>121</v>
      </c>
      <c r="I146" s="301" t="s">
        <v>60</v>
      </c>
      <c r="J146" s="301" t="s">
        <v>476</v>
      </c>
      <c r="K146" s="300"/>
    </row>
    <row r="147" spans="2:11" ht="17.25" customHeight="1">
      <c r="B147" s="298"/>
      <c r="C147" s="303" t="s">
        <v>477</v>
      </c>
      <c r="D147" s="303"/>
      <c r="E147" s="303"/>
      <c r="F147" s="304" t="s">
        <v>478</v>
      </c>
      <c r="G147" s="305"/>
      <c r="H147" s="303"/>
      <c r="I147" s="303"/>
      <c r="J147" s="303" t="s">
        <v>479</v>
      </c>
      <c r="K147" s="300"/>
    </row>
    <row r="148" spans="2:11" ht="5.25" customHeight="1">
      <c r="B148" s="309"/>
      <c r="C148" s="306"/>
      <c r="D148" s="306"/>
      <c r="E148" s="306"/>
      <c r="F148" s="306"/>
      <c r="G148" s="307"/>
      <c r="H148" s="306"/>
      <c r="I148" s="306"/>
      <c r="J148" s="306"/>
      <c r="K148" s="330"/>
    </row>
    <row r="149" spans="2:11" ht="15" customHeight="1">
      <c r="B149" s="309"/>
      <c r="C149" s="334" t="s">
        <v>483</v>
      </c>
      <c r="D149" s="287"/>
      <c r="E149" s="287"/>
      <c r="F149" s="335" t="s">
        <v>480</v>
      </c>
      <c r="G149" s="287"/>
      <c r="H149" s="334" t="s">
        <v>519</v>
      </c>
      <c r="I149" s="334" t="s">
        <v>482</v>
      </c>
      <c r="J149" s="334">
        <v>120</v>
      </c>
      <c r="K149" s="330"/>
    </row>
    <row r="150" spans="2:11" ht="15" customHeight="1">
      <c r="B150" s="309"/>
      <c r="C150" s="334" t="s">
        <v>528</v>
      </c>
      <c r="D150" s="287"/>
      <c r="E150" s="287"/>
      <c r="F150" s="335" t="s">
        <v>480</v>
      </c>
      <c r="G150" s="287"/>
      <c r="H150" s="334" t="s">
        <v>539</v>
      </c>
      <c r="I150" s="334" t="s">
        <v>482</v>
      </c>
      <c r="J150" s="334" t="s">
        <v>530</v>
      </c>
      <c r="K150" s="330"/>
    </row>
    <row r="151" spans="2:11" ht="15" customHeight="1">
      <c r="B151" s="309"/>
      <c r="C151" s="334" t="s">
        <v>95</v>
      </c>
      <c r="D151" s="287"/>
      <c r="E151" s="287"/>
      <c r="F151" s="335" t="s">
        <v>480</v>
      </c>
      <c r="G151" s="287"/>
      <c r="H151" s="334" t="s">
        <v>540</v>
      </c>
      <c r="I151" s="334" t="s">
        <v>482</v>
      </c>
      <c r="J151" s="334" t="s">
        <v>530</v>
      </c>
      <c r="K151" s="330"/>
    </row>
    <row r="152" spans="2:11" ht="15" customHeight="1">
      <c r="B152" s="309"/>
      <c r="C152" s="334" t="s">
        <v>485</v>
      </c>
      <c r="D152" s="287"/>
      <c r="E152" s="287"/>
      <c r="F152" s="335" t="s">
        <v>486</v>
      </c>
      <c r="G152" s="287"/>
      <c r="H152" s="334" t="s">
        <v>519</v>
      </c>
      <c r="I152" s="334" t="s">
        <v>482</v>
      </c>
      <c r="J152" s="334">
        <v>50</v>
      </c>
      <c r="K152" s="330"/>
    </row>
    <row r="153" spans="2:11" ht="15" customHeight="1">
      <c r="B153" s="309"/>
      <c r="C153" s="334" t="s">
        <v>488</v>
      </c>
      <c r="D153" s="287"/>
      <c r="E153" s="287"/>
      <c r="F153" s="335" t="s">
        <v>480</v>
      </c>
      <c r="G153" s="287"/>
      <c r="H153" s="334" t="s">
        <v>519</v>
      </c>
      <c r="I153" s="334" t="s">
        <v>490</v>
      </c>
      <c r="J153" s="334"/>
      <c r="K153" s="330"/>
    </row>
    <row r="154" spans="2:11" ht="15" customHeight="1">
      <c r="B154" s="309"/>
      <c r="C154" s="334" t="s">
        <v>499</v>
      </c>
      <c r="D154" s="287"/>
      <c r="E154" s="287"/>
      <c r="F154" s="335" t="s">
        <v>486</v>
      </c>
      <c r="G154" s="287"/>
      <c r="H154" s="334" t="s">
        <v>519</v>
      </c>
      <c r="I154" s="334" t="s">
        <v>482</v>
      </c>
      <c r="J154" s="334">
        <v>50</v>
      </c>
      <c r="K154" s="330"/>
    </row>
    <row r="155" spans="2:11" ht="15" customHeight="1">
      <c r="B155" s="309"/>
      <c r="C155" s="334" t="s">
        <v>507</v>
      </c>
      <c r="D155" s="287"/>
      <c r="E155" s="287"/>
      <c r="F155" s="335" t="s">
        <v>486</v>
      </c>
      <c r="G155" s="287"/>
      <c r="H155" s="334" t="s">
        <v>519</v>
      </c>
      <c r="I155" s="334" t="s">
        <v>482</v>
      </c>
      <c r="J155" s="334">
        <v>50</v>
      </c>
      <c r="K155" s="330"/>
    </row>
    <row r="156" spans="2:11" ht="15" customHeight="1">
      <c r="B156" s="309"/>
      <c r="C156" s="334" t="s">
        <v>505</v>
      </c>
      <c r="D156" s="287"/>
      <c r="E156" s="287"/>
      <c r="F156" s="335" t="s">
        <v>486</v>
      </c>
      <c r="G156" s="287"/>
      <c r="H156" s="334" t="s">
        <v>519</v>
      </c>
      <c r="I156" s="334" t="s">
        <v>482</v>
      </c>
      <c r="J156" s="334">
        <v>50</v>
      </c>
      <c r="K156" s="330"/>
    </row>
    <row r="157" spans="2:11" ht="15" customHeight="1">
      <c r="B157" s="309"/>
      <c r="C157" s="334" t="s">
        <v>111</v>
      </c>
      <c r="D157" s="287"/>
      <c r="E157" s="287"/>
      <c r="F157" s="335" t="s">
        <v>480</v>
      </c>
      <c r="G157" s="287"/>
      <c r="H157" s="334" t="s">
        <v>541</v>
      </c>
      <c r="I157" s="334" t="s">
        <v>482</v>
      </c>
      <c r="J157" s="334" t="s">
        <v>542</v>
      </c>
      <c r="K157" s="330"/>
    </row>
    <row r="158" spans="2:11" ht="15" customHeight="1">
      <c r="B158" s="309"/>
      <c r="C158" s="334" t="s">
        <v>543</v>
      </c>
      <c r="D158" s="287"/>
      <c r="E158" s="287"/>
      <c r="F158" s="335" t="s">
        <v>480</v>
      </c>
      <c r="G158" s="287"/>
      <c r="H158" s="334" t="s">
        <v>544</v>
      </c>
      <c r="I158" s="334" t="s">
        <v>514</v>
      </c>
      <c r="J158" s="334"/>
      <c r="K158" s="330"/>
    </row>
    <row r="159" spans="2:11" ht="15" customHeight="1">
      <c r="B159" s="336"/>
      <c r="C159" s="318"/>
      <c r="D159" s="318"/>
      <c r="E159" s="318"/>
      <c r="F159" s="318"/>
      <c r="G159" s="318"/>
      <c r="H159" s="318"/>
      <c r="I159" s="318"/>
      <c r="J159" s="318"/>
      <c r="K159" s="337"/>
    </row>
    <row r="160" spans="2:11" ht="18.75" customHeight="1">
      <c r="B160" s="284"/>
      <c r="C160" s="287"/>
      <c r="D160" s="287"/>
      <c r="E160" s="287"/>
      <c r="F160" s="308"/>
      <c r="G160" s="287"/>
      <c r="H160" s="287"/>
      <c r="I160" s="287"/>
      <c r="J160" s="287"/>
      <c r="K160" s="284"/>
    </row>
    <row r="161" spans="2:11" ht="18.75" customHeight="1"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</row>
    <row r="162" spans="2:11" ht="7.5" customHeight="1">
      <c r="B162" s="271"/>
      <c r="C162" s="272"/>
      <c r="D162" s="272"/>
      <c r="E162" s="272"/>
      <c r="F162" s="272"/>
      <c r="G162" s="272"/>
      <c r="H162" s="272"/>
      <c r="I162" s="272"/>
      <c r="J162" s="272"/>
      <c r="K162" s="273"/>
    </row>
    <row r="163" spans="2:11" ht="45" customHeight="1">
      <c r="B163" s="274"/>
      <c r="C163" s="275" t="s">
        <v>545</v>
      </c>
      <c r="D163" s="275"/>
      <c r="E163" s="275"/>
      <c r="F163" s="275"/>
      <c r="G163" s="275"/>
      <c r="H163" s="275"/>
      <c r="I163" s="275"/>
      <c r="J163" s="275"/>
      <c r="K163" s="276"/>
    </row>
    <row r="164" spans="2:11" ht="17.25" customHeight="1">
      <c r="B164" s="274"/>
      <c r="C164" s="301" t="s">
        <v>474</v>
      </c>
      <c r="D164" s="301"/>
      <c r="E164" s="301"/>
      <c r="F164" s="301" t="s">
        <v>475</v>
      </c>
      <c r="G164" s="338"/>
      <c r="H164" s="339" t="s">
        <v>121</v>
      </c>
      <c r="I164" s="339" t="s">
        <v>60</v>
      </c>
      <c r="J164" s="301" t="s">
        <v>476</v>
      </c>
      <c r="K164" s="276"/>
    </row>
    <row r="165" spans="2:11" ht="17.25" customHeight="1">
      <c r="B165" s="278"/>
      <c r="C165" s="303" t="s">
        <v>477</v>
      </c>
      <c r="D165" s="303"/>
      <c r="E165" s="303"/>
      <c r="F165" s="304" t="s">
        <v>478</v>
      </c>
      <c r="G165" s="340"/>
      <c r="H165" s="341"/>
      <c r="I165" s="341"/>
      <c r="J165" s="303" t="s">
        <v>479</v>
      </c>
      <c r="K165" s="280"/>
    </row>
    <row r="166" spans="2:11" ht="5.25" customHeight="1">
      <c r="B166" s="309"/>
      <c r="C166" s="306"/>
      <c r="D166" s="306"/>
      <c r="E166" s="306"/>
      <c r="F166" s="306"/>
      <c r="G166" s="307"/>
      <c r="H166" s="306"/>
      <c r="I166" s="306"/>
      <c r="J166" s="306"/>
      <c r="K166" s="330"/>
    </row>
    <row r="167" spans="2:11" ht="15" customHeight="1">
      <c r="B167" s="309"/>
      <c r="C167" s="287" t="s">
        <v>483</v>
      </c>
      <c r="D167" s="287"/>
      <c r="E167" s="287"/>
      <c r="F167" s="308" t="s">
        <v>480</v>
      </c>
      <c r="G167" s="287"/>
      <c r="H167" s="287" t="s">
        <v>519</v>
      </c>
      <c r="I167" s="287" t="s">
        <v>482</v>
      </c>
      <c r="J167" s="287">
        <v>120</v>
      </c>
      <c r="K167" s="330"/>
    </row>
    <row r="168" spans="2:11" ht="15" customHeight="1">
      <c r="B168" s="309"/>
      <c r="C168" s="287" t="s">
        <v>528</v>
      </c>
      <c r="D168" s="287"/>
      <c r="E168" s="287"/>
      <c r="F168" s="308" t="s">
        <v>480</v>
      </c>
      <c r="G168" s="287"/>
      <c r="H168" s="287" t="s">
        <v>529</v>
      </c>
      <c r="I168" s="287" t="s">
        <v>482</v>
      </c>
      <c r="J168" s="287" t="s">
        <v>530</v>
      </c>
      <c r="K168" s="330"/>
    </row>
    <row r="169" spans="2:11" ht="15" customHeight="1">
      <c r="B169" s="309"/>
      <c r="C169" s="287" t="s">
        <v>95</v>
      </c>
      <c r="D169" s="287"/>
      <c r="E169" s="287"/>
      <c r="F169" s="308" t="s">
        <v>480</v>
      </c>
      <c r="G169" s="287"/>
      <c r="H169" s="287" t="s">
        <v>546</v>
      </c>
      <c r="I169" s="287" t="s">
        <v>482</v>
      </c>
      <c r="J169" s="287" t="s">
        <v>530</v>
      </c>
      <c r="K169" s="330"/>
    </row>
    <row r="170" spans="2:11" ht="15" customHeight="1">
      <c r="B170" s="309"/>
      <c r="C170" s="287" t="s">
        <v>485</v>
      </c>
      <c r="D170" s="287"/>
      <c r="E170" s="287"/>
      <c r="F170" s="308" t="s">
        <v>486</v>
      </c>
      <c r="G170" s="287"/>
      <c r="H170" s="287" t="s">
        <v>546</v>
      </c>
      <c r="I170" s="287" t="s">
        <v>482</v>
      </c>
      <c r="J170" s="287">
        <v>50</v>
      </c>
      <c r="K170" s="330"/>
    </row>
    <row r="171" spans="2:11" ht="15" customHeight="1">
      <c r="B171" s="309"/>
      <c r="C171" s="287" t="s">
        <v>488</v>
      </c>
      <c r="D171" s="287"/>
      <c r="E171" s="287"/>
      <c r="F171" s="308" t="s">
        <v>480</v>
      </c>
      <c r="G171" s="287"/>
      <c r="H171" s="287" t="s">
        <v>546</v>
      </c>
      <c r="I171" s="287" t="s">
        <v>490</v>
      </c>
      <c r="J171" s="287"/>
      <c r="K171" s="330"/>
    </row>
    <row r="172" spans="2:11" ht="15" customHeight="1">
      <c r="B172" s="309"/>
      <c r="C172" s="287" t="s">
        <v>499</v>
      </c>
      <c r="D172" s="287"/>
      <c r="E172" s="287"/>
      <c r="F172" s="308" t="s">
        <v>486</v>
      </c>
      <c r="G172" s="287"/>
      <c r="H172" s="287" t="s">
        <v>546</v>
      </c>
      <c r="I172" s="287" t="s">
        <v>482</v>
      </c>
      <c r="J172" s="287">
        <v>50</v>
      </c>
      <c r="K172" s="330"/>
    </row>
    <row r="173" spans="2:11" ht="15" customHeight="1">
      <c r="B173" s="309"/>
      <c r="C173" s="287" t="s">
        <v>507</v>
      </c>
      <c r="D173" s="287"/>
      <c r="E173" s="287"/>
      <c r="F173" s="308" t="s">
        <v>486</v>
      </c>
      <c r="G173" s="287"/>
      <c r="H173" s="287" t="s">
        <v>546</v>
      </c>
      <c r="I173" s="287" t="s">
        <v>482</v>
      </c>
      <c r="J173" s="287">
        <v>50</v>
      </c>
      <c r="K173" s="330"/>
    </row>
    <row r="174" spans="2:11" ht="15" customHeight="1">
      <c r="B174" s="309"/>
      <c r="C174" s="287" t="s">
        <v>505</v>
      </c>
      <c r="D174" s="287"/>
      <c r="E174" s="287"/>
      <c r="F174" s="308" t="s">
        <v>486</v>
      </c>
      <c r="G174" s="287"/>
      <c r="H174" s="287" t="s">
        <v>546</v>
      </c>
      <c r="I174" s="287" t="s">
        <v>482</v>
      </c>
      <c r="J174" s="287">
        <v>50</v>
      </c>
      <c r="K174" s="330"/>
    </row>
    <row r="175" spans="2:11" ht="15" customHeight="1">
      <c r="B175" s="309"/>
      <c r="C175" s="287" t="s">
        <v>120</v>
      </c>
      <c r="D175" s="287"/>
      <c r="E175" s="287"/>
      <c r="F175" s="308" t="s">
        <v>480</v>
      </c>
      <c r="G175" s="287"/>
      <c r="H175" s="287" t="s">
        <v>547</v>
      </c>
      <c r="I175" s="287" t="s">
        <v>548</v>
      </c>
      <c r="J175" s="287"/>
      <c r="K175" s="330"/>
    </row>
    <row r="176" spans="2:11" ht="15" customHeight="1">
      <c r="B176" s="309"/>
      <c r="C176" s="287" t="s">
        <v>60</v>
      </c>
      <c r="D176" s="287"/>
      <c r="E176" s="287"/>
      <c r="F176" s="308" t="s">
        <v>480</v>
      </c>
      <c r="G176" s="287"/>
      <c r="H176" s="287" t="s">
        <v>549</v>
      </c>
      <c r="I176" s="287" t="s">
        <v>550</v>
      </c>
      <c r="J176" s="287">
        <v>1</v>
      </c>
      <c r="K176" s="330"/>
    </row>
    <row r="177" spans="2:11" ht="15" customHeight="1">
      <c r="B177" s="309"/>
      <c r="C177" s="287" t="s">
        <v>56</v>
      </c>
      <c r="D177" s="287"/>
      <c r="E177" s="287"/>
      <c r="F177" s="308" t="s">
        <v>480</v>
      </c>
      <c r="G177" s="287"/>
      <c r="H177" s="287" t="s">
        <v>551</v>
      </c>
      <c r="I177" s="287" t="s">
        <v>482</v>
      </c>
      <c r="J177" s="287">
        <v>20</v>
      </c>
      <c r="K177" s="330"/>
    </row>
    <row r="178" spans="2:11" ht="15" customHeight="1">
      <c r="B178" s="309"/>
      <c r="C178" s="287" t="s">
        <v>121</v>
      </c>
      <c r="D178" s="287"/>
      <c r="E178" s="287"/>
      <c r="F178" s="308" t="s">
        <v>480</v>
      </c>
      <c r="G178" s="287"/>
      <c r="H178" s="287" t="s">
        <v>552</v>
      </c>
      <c r="I178" s="287" t="s">
        <v>482</v>
      </c>
      <c r="J178" s="287">
        <v>255</v>
      </c>
      <c r="K178" s="330"/>
    </row>
    <row r="179" spans="2:11" ht="15" customHeight="1">
      <c r="B179" s="309"/>
      <c r="C179" s="287" t="s">
        <v>122</v>
      </c>
      <c r="D179" s="287"/>
      <c r="E179" s="287"/>
      <c r="F179" s="308" t="s">
        <v>480</v>
      </c>
      <c r="G179" s="287"/>
      <c r="H179" s="287" t="s">
        <v>445</v>
      </c>
      <c r="I179" s="287" t="s">
        <v>482</v>
      </c>
      <c r="J179" s="287">
        <v>10</v>
      </c>
      <c r="K179" s="330"/>
    </row>
    <row r="180" spans="2:11" ht="15" customHeight="1">
      <c r="B180" s="309"/>
      <c r="C180" s="287" t="s">
        <v>123</v>
      </c>
      <c r="D180" s="287"/>
      <c r="E180" s="287"/>
      <c r="F180" s="308" t="s">
        <v>480</v>
      </c>
      <c r="G180" s="287"/>
      <c r="H180" s="287" t="s">
        <v>553</v>
      </c>
      <c r="I180" s="287" t="s">
        <v>514</v>
      </c>
      <c r="J180" s="287"/>
      <c r="K180" s="330"/>
    </row>
    <row r="181" spans="2:11" ht="15" customHeight="1">
      <c r="B181" s="309"/>
      <c r="C181" s="287" t="s">
        <v>554</v>
      </c>
      <c r="D181" s="287"/>
      <c r="E181" s="287"/>
      <c r="F181" s="308" t="s">
        <v>480</v>
      </c>
      <c r="G181" s="287"/>
      <c r="H181" s="287" t="s">
        <v>555</v>
      </c>
      <c r="I181" s="287" t="s">
        <v>514</v>
      </c>
      <c r="J181" s="287"/>
      <c r="K181" s="330"/>
    </row>
    <row r="182" spans="2:11" ht="15" customHeight="1">
      <c r="B182" s="309"/>
      <c r="C182" s="287" t="s">
        <v>543</v>
      </c>
      <c r="D182" s="287"/>
      <c r="E182" s="287"/>
      <c r="F182" s="308" t="s">
        <v>480</v>
      </c>
      <c r="G182" s="287"/>
      <c r="H182" s="287" t="s">
        <v>556</v>
      </c>
      <c r="I182" s="287" t="s">
        <v>514</v>
      </c>
      <c r="J182" s="287"/>
      <c r="K182" s="330"/>
    </row>
    <row r="183" spans="2:11" ht="15" customHeight="1">
      <c r="B183" s="309"/>
      <c r="C183" s="287" t="s">
        <v>125</v>
      </c>
      <c r="D183" s="287"/>
      <c r="E183" s="287"/>
      <c r="F183" s="308" t="s">
        <v>486</v>
      </c>
      <c r="G183" s="287"/>
      <c r="H183" s="287" t="s">
        <v>557</v>
      </c>
      <c r="I183" s="287" t="s">
        <v>482</v>
      </c>
      <c r="J183" s="287">
        <v>50</v>
      </c>
      <c r="K183" s="330"/>
    </row>
    <row r="184" spans="2:11" ht="15" customHeight="1">
      <c r="B184" s="309"/>
      <c r="C184" s="287" t="s">
        <v>558</v>
      </c>
      <c r="D184" s="287"/>
      <c r="E184" s="287"/>
      <c r="F184" s="308" t="s">
        <v>486</v>
      </c>
      <c r="G184" s="287"/>
      <c r="H184" s="287" t="s">
        <v>559</v>
      </c>
      <c r="I184" s="287" t="s">
        <v>560</v>
      </c>
      <c r="J184" s="287"/>
      <c r="K184" s="330"/>
    </row>
    <row r="185" spans="2:11" ht="15" customHeight="1">
      <c r="B185" s="309"/>
      <c r="C185" s="287" t="s">
        <v>561</v>
      </c>
      <c r="D185" s="287"/>
      <c r="E185" s="287"/>
      <c r="F185" s="308" t="s">
        <v>486</v>
      </c>
      <c r="G185" s="287"/>
      <c r="H185" s="287" t="s">
        <v>562</v>
      </c>
      <c r="I185" s="287" t="s">
        <v>560</v>
      </c>
      <c r="J185" s="287"/>
      <c r="K185" s="330"/>
    </row>
    <row r="186" spans="2:11" ht="15" customHeight="1">
      <c r="B186" s="309"/>
      <c r="C186" s="287" t="s">
        <v>563</v>
      </c>
      <c r="D186" s="287"/>
      <c r="E186" s="287"/>
      <c r="F186" s="308" t="s">
        <v>486</v>
      </c>
      <c r="G186" s="287"/>
      <c r="H186" s="287" t="s">
        <v>564</v>
      </c>
      <c r="I186" s="287" t="s">
        <v>560</v>
      </c>
      <c r="J186" s="287"/>
      <c r="K186" s="330"/>
    </row>
    <row r="187" spans="2:11" ht="15" customHeight="1">
      <c r="B187" s="309"/>
      <c r="C187" s="342" t="s">
        <v>565</v>
      </c>
      <c r="D187" s="287"/>
      <c r="E187" s="287"/>
      <c r="F187" s="308" t="s">
        <v>486</v>
      </c>
      <c r="G187" s="287"/>
      <c r="H187" s="287" t="s">
        <v>566</v>
      </c>
      <c r="I187" s="287" t="s">
        <v>567</v>
      </c>
      <c r="J187" s="343" t="s">
        <v>568</v>
      </c>
      <c r="K187" s="330"/>
    </row>
    <row r="188" spans="2:11" ht="15" customHeight="1">
      <c r="B188" s="336"/>
      <c r="C188" s="344"/>
      <c r="D188" s="318"/>
      <c r="E188" s="318"/>
      <c r="F188" s="318"/>
      <c r="G188" s="318"/>
      <c r="H188" s="318"/>
      <c r="I188" s="318"/>
      <c r="J188" s="318"/>
      <c r="K188" s="337"/>
    </row>
    <row r="189" spans="2:11" ht="18.75" customHeight="1">
      <c r="B189" s="345"/>
      <c r="C189" s="346"/>
      <c r="D189" s="346"/>
      <c r="E189" s="346"/>
      <c r="F189" s="347"/>
      <c r="G189" s="287"/>
      <c r="H189" s="287"/>
      <c r="I189" s="287"/>
      <c r="J189" s="287"/>
      <c r="K189" s="284"/>
    </row>
    <row r="190" spans="2:11" ht="18.75" customHeight="1">
      <c r="B190" s="284"/>
      <c r="C190" s="287"/>
      <c r="D190" s="287"/>
      <c r="E190" s="287"/>
      <c r="F190" s="308"/>
      <c r="G190" s="287"/>
      <c r="H190" s="287"/>
      <c r="I190" s="287"/>
      <c r="J190" s="287"/>
      <c r="K190" s="284"/>
    </row>
    <row r="191" spans="2:11" ht="18.75" customHeight="1">
      <c r="B191" s="294"/>
      <c r="C191" s="294"/>
      <c r="D191" s="294"/>
      <c r="E191" s="294"/>
      <c r="F191" s="294"/>
      <c r="G191" s="294"/>
      <c r="H191" s="294"/>
      <c r="I191" s="294"/>
      <c r="J191" s="294"/>
      <c r="K191" s="294"/>
    </row>
    <row r="192" spans="2:11" ht="12">
      <c r="B192" s="271"/>
      <c r="C192" s="272"/>
      <c r="D192" s="272"/>
      <c r="E192" s="272"/>
      <c r="F192" s="272"/>
      <c r="G192" s="272"/>
      <c r="H192" s="272"/>
      <c r="I192" s="272"/>
      <c r="J192" s="272"/>
      <c r="K192" s="273"/>
    </row>
    <row r="193" spans="2:11" ht="21.75">
      <c r="B193" s="274"/>
      <c r="C193" s="275" t="s">
        <v>569</v>
      </c>
      <c r="D193" s="275"/>
      <c r="E193" s="275"/>
      <c r="F193" s="275"/>
      <c r="G193" s="275"/>
      <c r="H193" s="275"/>
      <c r="I193" s="275"/>
      <c r="J193" s="275"/>
      <c r="K193" s="276"/>
    </row>
    <row r="194" spans="2:11" ht="25.5" customHeight="1">
      <c r="B194" s="274"/>
      <c r="C194" s="348" t="s">
        <v>570</v>
      </c>
      <c r="D194" s="348"/>
      <c r="E194" s="348"/>
      <c r="F194" s="348" t="s">
        <v>571</v>
      </c>
      <c r="G194" s="349"/>
      <c r="H194" s="350" t="s">
        <v>572</v>
      </c>
      <c r="I194" s="350"/>
      <c r="J194" s="350"/>
      <c r="K194" s="276"/>
    </row>
    <row r="195" spans="2:11" ht="5.25" customHeight="1">
      <c r="B195" s="309"/>
      <c r="C195" s="306"/>
      <c r="D195" s="306"/>
      <c r="E195" s="306"/>
      <c r="F195" s="306"/>
      <c r="G195" s="287"/>
      <c r="H195" s="306"/>
      <c r="I195" s="306"/>
      <c r="J195" s="306"/>
      <c r="K195" s="330"/>
    </row>
    <row r="196" spans="2:11" ht="15" customHeight="1">
      <c r="B196" s="309"/>
      <c r="C196" s="287" t="s">
        <v>573</v>
      </c>
      <c r="D196" s="287"/>
      <c r="E196" s="287"/>
      <c r="F196" s="308" t="s">
        <v>46</v>
      </c>
      <c r="G196" s="287"/>
      <c r="H196" s="351" t="s">
        <v>574</v>
      </c>
      <c r="I196" s="351"/>
      <c r="J196" s="351"/>
      <c r="K196" s="330"/>
    </row>
    <row r="197" spans="2:11" ht="15" customHeight="1">
      <c r="B197" s="309"/>
      <c r="C197" s="315"/>
      <c r="D197" s="287"/>
      <c r="E197" s="287"/>
      <c r="F197" s="308" t="s">
        <v>47</v>
      </c>
      <c r="G197" s="287"/>
      <c r="H197" s="351" t="s">
        <v>575</v>
      </c>
      <c r="I197" s="351"/>
      <c r="J197" s="351"/>
      <c r="K197" s="330"/>
    </row>
    <row r="198" spans="2:11" ht="15" customHeight="1">
      <c r="B198" s="309"/>
      <c r="C198" s="315"/>
      <c r="D198" s="287"/>
      <c r="E198" s="287"/>
      <c r="F198" s="308" t="s">
        <v>50</v>
      </c>
      <c r="G198" s="287"/>
      <c r="H198" s="351" t="s">
        <v>576</v>
      </c>
      <c r="I198" s="351"/>
      <c r="J198" s="351"/>
      <c r="K198" s="330"/>
    </row>
    <row r="199" spans="2:11" ht="15" customHeight="1">
      <c r="B199" s="309"/>
      <c r="C199" s="287"/>
      <c r="D199" s="287"/>
      <c r="E199" s="287"/>
      <c r="F199" s="308" t="s">
        <v>48</v>
      </c>
      <c r="G199" s="287"/>
      <c r="H199" s="351" t="s">
        <v>577</v>
      </c>
      <c r="I199" s="351"/>
      <c r="J199" s="351"/>
      <c r="K199" s="330"/>
    </row>
    <row r="200" spans="2:11" ht="15" customHeight="1">
      <c r="B200" s="309"/>
      <c r="C200" s="287"/>
      <c r="D200" s="287"/>
      <c r="E200" s="287"/>
      <c r="F200" s="308" t="s">
        <v>49</v>
      </c>
      <c r="G200" s="287"/>
      <c r="H200" s="351" t="s">
        <v>578</v>
      </c>
      <c r="I200" s="351"/>
      <c r="J200" s="351"/>
      <c r="K200" s="330"/>
    </row>
    <row r="201" spans="2:11" ht="15" customHeight="1">
      <c r="B201" s="309"/>
      <c r="C201" s="287"/>
      <c r="D201" s="287"/>
      <c r="E201" s="287"/>
      <c r="F201" s="308"/>
      <c r="G201" s="287"/>
      <c r="H201" s="287"/>
      <c r="I201" s="287"/>
      <c r="J201" s="287"/>
      <c r="K201" s="330"/>
    </row>
    <row r="202" spans="2:11" ht="15" customHeight="1">
      <c r="B202" s="309"/>
      <c r="C202" s="287" t="s">
        <v>526</v>
      </c>
      <c r="D202" s="287"/>
      <c r="E202" s="287"/>
      <c r="F202" s="308" t="s">
        <v>81</v>
      </c>
      <c r="G202" s="287"/>
      <c r="H202" s="351" t="s">
        <v>579</v>
      </c>
      <c r="I202" s="351"/>
      <c r="J202" s="351"/>
      <c r="K202" s="330"/>
    </row>
    <row r="203" spans="2:11" ht="15" customHeight="1">
      <c r="B203" s="309"/>
      <c r="C203" s="315"/>
      <c r="D203" s="287"/>
      <c r="E203" s="287"/>
      <c r="F203" s="308" t="s">
        <v>426</v>
      </c>
      <c r="G203" s="287"/>
      <c r="H203" s="351" t="s">
        <v>427</v>
      </c>
      <c r="I203" s="351"/>
      <c r="J203" s="351"/>
      <c r="K203" s="330"/>
    </row>
    <row r="204" spans="2:11" ht="15" customHeight="1">
      <c r="B204" s="309"/>
      <c r="C204" s="287"/>
      <c r="D204" s="287"/>
      <c r="E204" s="287"/>
      <c r="F204" s="308" t="s">
        <v>424</v>
      </c>
      <c r="G204" s="287"/>
      <c r="H204" s="351" t="s">
        <v>580</v>
      </c>
      <c r="I204" s="351"/>
      <c r="J204" s="351"/>
      <c r="K204" s="330"/>
    </row>
    <row r="205" spans="2:11" ht="15" customHeight="1">
      <c r="B205" s="352"/>
      <c r="C205" s="315"/>
      <c r="D205" s="315"/>
      <c r="E205" s="315"/>
      <c r="F205" s="308" t="s">
        <v>103</v>
      </c>
      <c r="G205" s="293"/>
      <c r="H205" s="353" t="s">
        <v>104</v>
      </c>
      <c r="I205" s="353"/>
      <c r="J205" s="353"/>
      <c r="K205" s="354"/>
    </row>
    <row r="206" spans="2:11" ht="15" customHeight="1">
      <c r="B206" s="352"/>
      <c r="C206" s="315"/>
      <c r="D206" s="315"/>
      <c r="E206" s="315"/>
      <c r="F206" s="308" t="s">
        <v>428</v>
      </c>
      <c r="G206" s="293"/>
      <c r="H206" s="353" t="s">
        <v>386</v>
      </c>
      <c r="I206" s="353"/>
      <c r="J206" s="353"/>
      <c r="K206" s="354"/>
    </row>
    <row r="207" spans="2:11" ht="15" customHeight="1">
      <c r="B207" s="352"/>
      <c r="C207" s="315"/>
      <c r="D207" s="315"/>
      <c r="E207" s="315"/>
      <c r="F207" s="355"/>
      <c r="G207" s="293"/>
      <c r="H207" s="356"/>
      <c r="I207" s="356"/>
      <c r="J207" s="356"/>
      <c r="K207" s="354"/>
    </row>
    <row r="208" spans="2:11" ht="15" customHeight="1">
      <c r="B208" s="352"/>
      <c r="C208" s="287" t="s">
        <v>550</v>
      </c>
      <c r="D208" s="315"/>
      <c r="E208" s="315"/>
      <c r="F208" s="308">
        <v>1</v>
      </c>
      <c r="G208" s="293"/>
      <c r="H208" s="353" t="s">
        <v>581</v>
      </c>
      <c r="I208" s="353"/>
      <c r="J208" s="353"/>
      <c r="K208" s="354"/>
    </row>
    <row r="209" spans="2:11" ht="15" customHeight="1">
      <c r="B209" s="352"/>
      <c r="C209" s="315"/>
      <c r="D209" s="315"/>
      <c r="E209" s="315"/>
      <c r="F209" s="308">
        <v>2</v>
      </c>
      <c r="G209" s="293"/>
      <c r="H209" s="353" t="s">
        <v>582</v>
      </c>
      <c r="I209" s="353"/>
      <c r="J209" s="353"/>
      <c r="K209" s="354"/>
    </row>
    <row r="210" spans="2:11" ht="15" customHeight="1">
      <c r="B210" s="352"/>
      <c r="C210" s="315"/>
      <c r="D210" s="315"/>
      <c r="E210" s="315"/>
      <c r="F210" s="308">
        <v>3</v>
      </c>
      <c r="G210" s="293"/>
      <c r="H210" s="353" t="s">
        <v>583</v>
      </c>
      <c r="I210" s="353"/>
      <c r="J210" s="353"/>
      <c r="K210" s="354"/>
    </row>
    <row r="211" spans="2:11" ht="15" customHeight="1">
      <c r="B211" s="352"/>
      <c r="C211" s="315"/>
      <c r="D211" s="315"/>
      <c r="E211" s="315"/>
      <c r="F211" s="308">
        <v>4</v>
      </c>
      <c r="G211" s="293"/>
      <c r="H211" s="353" t="s">
        <v>584</v>
      </c>
      <c r="I211" s="353"/>
      <c r="J211" s="353"/>
      <c r="K211" s="354"/>
    </row>
    <row r="212" spans="2:11" ht="12.75" customHeight="1">
      <c r="B212" s="357"/>
      <c r="C212" s="358"/>
      <c r="D212" s="358"/>
      <c r="E212" s="358"/>
      <c r="F212" s="358"/>
      <c r="G212" s="358"/>
      <c r="H212" s="358"/>
      <c r="I212" s="358"/>
      <c r="J212" s="358"/>
      <c r="K212" s="359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,,,</dc:creator>
  <cp:keywords/>
  <dc:description/>
  <cp:lastModifiedBy>petra</cp:lastModifiedBy>
  <dcterms:created xsi:type="dcterms:W3CDTF">2016-02-04T12:34:59Z</dcterms:created>
  <dcterms:modified xsi:type="dcterms:W3CDTF">2016-02-04T12:35:07Z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