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Zakázky\Zakázky 2024\ČB zakázky\50 Údržba HOZ Dalovy, Olbramovice, Říčany a Čestín\výzva\"/>
    </mc:Choice>
  </mc:AlternateContent>
  <xr:revisionPtr revIDLastSave="0" documentId="13_ncr:1_{F2AAF1F3-1C3C-4197-9E33-E7DA8AB2C4A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1 - 201_143 - Údržba H..." sheetId="2" r:id="rId2"/>
    <sheet name="SO 2 - 201_329 - Údržba H..." sheetId="3" r:id="rId3"/>
    <sheet name="SO 3 - 213_120 - Údržba H..." sheetId="4" r:id="rId4"/>
    <sheet name="SO 4 - 201_013 - Údržba H..." sheetId="5" r:id="rId5"/>
    <sheet name="Pokyny pro vyplnění" sheetId="6" r:id="rId6"/>
  </sheets>
  <definedNames>
    <definedName name="_xlnm._FilterDatabase" localSheetId="1" hidden="1">'SO 1 - 201_143 - Údržba H...'!$C$88:$K$235</definedName>
    <definedName name="_xlnm._FilterDatabase" localSheetId="2" hidden="1">'SO 2 - 201_329 - Údržba H...'!$C$89:$K$177</definedName>
    <definedName name="_xlnm._FilterDatabase" localSheetId="3" hidden="1">'SO 3 - 213_120 - Údržba H...'!$C$92:$K$265</definedName>
    <definedName name="_xlnm._FilterDatabase" localSheetId="4" hidden="1">'SO 4 - 201_013 - Údržba H...'!$C$91:$K$264</definedName>
    <definedName name="_xlnm.Print_Titles" localSheetId="0">'Rekapitulace stavby'!$52:$52</definedName>
    <definedName name="_xlnm.Print_Titles" localSheetId="1">'SO 1 - 201_143 - Údržba H...'!$88:$88</definedName>
    <definedName name="_xlnm.Print_Titles" localSheetId="2">'SO 2 - 201_329 - Údržba H...'!$89:$89</definedName>
    <definedName name="_xlnm.Print_Titles" localSheetId="3">'SO 3 - 213_120 - Údržba H...'!$92:$92</definedName>
    <definedName name="_xlnm.Print_Titles" localSheetId="4">'SO 4 - 201_013 - Údržba H...'!$91:$91</definedName>
    <definedName name="_xlnm.Print_Area" localSheetId="5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stavby'!$C$42:$AQ$59</definedName>
    <definedName name="_xlnm.Print_Area" localSheetId="1">'SO 1 - 201_143 - Údržba H...'!$C$4:$J$39,'SO 1 - 201_143 - Údržba H...'!$C$45:$J$70,'SO 1 - 201_143 - Údržba H...'!$C$76:$K$235</definedName>
    <definedName name="_xlnm.Print_Area" localSheetId="2">'SO 2 - 201_329 - Údržba H...'!$C$4:$J$39,'SO 2 - 201_329 - Údržba H...'!$C$45:$J$71,'SO 2 - 201_329 - Údržba H...'!$C$77:$K$177</definedName>
    <definedName name="_xlnm.Print_Area" localSheetId="3">'SO 3 - 213_120 - Údržba H...'!$C$4:$J$39,'SO 3 - 213_120 - Údržba H...'!$C$45:$J$74,'SO 3 - 213_120 - Údržba H...'!$C$80:$K$265</definedName>
    <definedName name="_xlnm.Print_Area" localSheetId="4">'SO 4 - 201_013 - Údržba H...'!$C$4:$J$39,'SO 4 - 201_013 - Údržba H...'!$C$45:$J$73,'SO 4 - 201_013 - Údržba H...'!$C$79:$K$264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0" i="5" l="1"/>
  <c r="T259" i="5"/>
  <c r="R259" i="5"/>
  <c r="P259" i="5"/>
  <c r="BK259" i="5"/>
  <c r="J259" i="5" s="1"/>
  <c r="J70" i="5" s="1"/>
  <c r="J37" i="5"/>
  <c r="J36" i="5"/>
  <c r="AY58" i="1"/>
  <c r="J35" i="5"/>
  <c r="AX58" i="1"/>
  <c r="BI262" i="5"/>
  <c r="BH262" i="5"/>
  <c r="BG262" i="5"/>
  <c r="BF262" i="5"/>
  <c r="T262" i="5"/>
  <c r="T261" i="5"/>
  <c r="R262" i="5"/>
  <c r="R261" i="5"/>
  <c r="P262" i="5"/>
  <c r="P261" i="5"/>
  <c r="J71" i="5"/>
  <c r="BI255" i="5"/>
  <c r="BH255" i="5"/>
  <c r="BG255" i="5"/>
  <c r="BF255" i="5"/>
  <c r="T255" i="5"/>
  <c r="T254" i="5" s="1"/>
  <c r="T249" i="5" s="1"/>
  <c r="R255" i="5"/>
  <c r="R254" i="5"/>
  <c r="P255" i="5"/>
  <c r="P254" i="5" s="1"/>
  <c r="P249" i="5" s="1"/>
  <c r="BI251" i="5"/>
  <c r="BH251" i="5"/>
  <c r="BG251" i="5"/>
  <c r="BF251" i="5"/>
  <c r="T251" i="5"/>
  <c r="T250" i="5"/>
  <c r="R251" i="5"/>
  <c r="R250" i="5" s="1"/>
  <c r="P251" i="5"/>
  <c r="P250" i="5"/>
  <c r="BI246" i="5"/>
  <c r="BH246" i="5"/>
  <c r="BG246" i="5"/>
  <c r="BF246" i="5"/>
  <c r="T246" i="5"/>
  <c r="R246" i="5"/>
  <c r="P246" i="5"/>
  <c r="BI242" i="5"/>
  <c r="BH242" i="5"/>
  <c r="BG242" i="5"/>
  <c r="BF242" i="5"/>
  <c r="T242" i="5"/>
  <c r="R242" i="5"/>
  <c r="P242" i="5"/>
  <c r="BI239" i="5"/>
  <c r="BH239" i="5"/>
  <c r="BG239" i="5"/>
  <c r="BF239" i="5"/>
  <c r="T239" i="5"/>
  <c r="R239" i="5"/>
  <c r="P239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5" i="5"/>
  <c r="BH225" i="5"/>
  <c r="BG225" i="5"/>
  <c r="BF225" i="5"/>
  <c r="T225" i="5"/>
  <c r="R225" i="5"/>
  <c r="P225" i="5"/>
  <c r="BI220" i="5"/>
  <c r="BH220" i="5"/>
  <c r="BG220" i="5"/>
  <c r="BF220" i="5"/>
  <c r="T220" i="5"/>
  <c r="R220" i="5"/>
  <c r="P220" i="5"/>
  <c r="BI215" i="5"/>
  <c r="BH215" i="5"/>
  <c r="BG215" i="5"/>
  <c r="BF215" i="5"/>
  <c r="T215" i="5"/>
  <c r="R215" i="5"/>
  <c r="P215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1" i="5"/>
  <c r="BH201" i="5"/>
  <c r="BG201" i="5"/>
  <c r="BF201" i="5"/>
  <c r="T201" i="5"/>
  <c r="R201" i="5"/>
  <c r="P201" i="5"/>
  <c r="BI195" i="5"/>
  <c r="BH195" i="5"/>
  <c r="BG195" i="5"/>
  <c r="BF195" i="5"/>
  <c r="T195" i="5"/>
  <c r="R195" i="5"/>
  <c r="P195" i="5"/>
  <c r="BI191" i="5"/>
  <c r="BH191" i="5"/>
  <c r="BG191" i="5"/>
  <c r="BF191" i="5"/>
  <c r="T191" i="5"/>
  <c r="R191" i="5"/>
  <c r="P191" i="5"/>
  <c r="BI186" i="5"/>
  <c r="BH186" i="5"/>
  <c r="BG186" i="5"/>
  <c r="BF186" i="5"/>
  <c r="T186" i="5"/>
  <c r="T185" i="5" s="1"/>
  <c r="R186" i="5"/>
  <c r="R185" i="5"/>
  <c r="P186" i="5"/>
  <c r="P185" i="5" s="1"/>
  <c r="BI182" i="5"/>
  <c r="BH182" i="5"/>
  <c r="BG182" i="5"/>
  <c r="BF182" i="5"/>
  <c r="T182" i="5"/>
  <c r="R182" i="5"/>
  <c r="P182" i="5"/>
  <c r="BI178" i="5"/>
  <c r="BH178" i="5"/>
  <c r="BG178" i="5"/>
  <c r="BF178" i="5"/>
  <c r="T178" i="5"/>
  <c r="R178" i="5"/>
  <c r="P178" i="5"/>
  <c r="BI174" i="5"/>
  <c r="BH174" i="5"/>
  <c r="BG174" i="5"/>
  <c r="BF174" i="5"/>
  <c r="T174" i="5"/>
  <c r="R174" i="5"/>
  <c r="P174" i="5"/>
  <c r="BI169" i="5"/>
  <c r="BH169" i="5"/>
  <c r="BG169" i="5"/>
  <c r="BF169" i="5"/>
  <c r="T169" i="5"/>
  <c r="R169" i="5"/>
  <c r="P169" i="5"/>
  <c r="BI164" i="5"/>
  <c r="BH164" i="5"/>
  <c r="BG164" i="5"/>
  <c r="BF164" i="5"/>
  <c r="T164" i="5"/>
  <c r="R164" i="5"/>
  <c r="P164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R158" i="5"/>
  <c r="P158" i="5"/>
  <c r="BI155" i="5"/>
  <c r="BH155" i="5"/>
  <c r="BG155" i="5"/>
  <c r="BF155" i="5"/>
  <c r="T155" i="5"/>
  <c r="R155" i="5"/>
  <c r="P155" i="5"/>
  <c r="BI151" i="5"/>
  <c r="BH151" i="5"/>
  <c r="BG151" i="5"/>
  <c r="BF151" i="5"/>
  <c r="T151" i="5"/>
  <c r="R151" i="5"/>
  <c r="P151" i="5"/>
  <c r="BI146" i="5"/>
  <c r="BH146" i="5"/>
  <c r="BG146" i="5"/>
  <c r="BF146" i="5"/>
  <c r="T146" i="5"/>
  <c r="R146" i="5"/>
  <c r="P146" i="5"/>
  <c r="BI142" i="5"/>
  <c r="BH142" i="5"/>
  <c r="BG142" i="5"/>
  <c r="BF142" i="5"/>
  <c r="T142" i="5"/>
  <c r="R142" i="5"/>
  <c r="P142" i="5"/>
  <c r="BI138" i="5"/>
  <c r="BH138" i="5"/>
  <c r="BG138" i="5"/>
  <c r="BF138" i="5"/>
  <c r="T138" i="5"/>
  <c r="R138" i="5"/>
  <c r="P138" i="5"/>
  <c r="BI134" i="5"/>
  <c r="BH134" i="5"/>
  <c r="BG134" i="5"/>
  <c r="BF134" i="5"/>
  <c r="T134" i="5"/>
  <c r="R134" i="5"/>
  <c r="P134" i="5"/>
  <c r="BI128" i="5"/>
  <c r="BH128" i="5"/>
  <c r="BG128" i="5"/>
  <c r="BF128" i="5"/>
  <c r="T128" i="5"/>
  <c r="R128" i="5"/>
  <c r="P128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5" i="5"/>
  <c r="BH115" i="5"/>
  <c r="BG115" i="5"/>
  <c r="BF115" i="5"/>
  <c r="T115" i="5"/>
  <c r="R115" i="5"/>
  <c r="P115" i="5"/>
  <c r="BI110" i="5"/>
  <c r="BH110" i="5"/>
  <c r="BG110" i="5"/>
  <c r="BF110" i="5"/>
  <c r="T110" i="5"/>
  <c r="R110" i="5"/>
  <c r="P110" i="5"/>
  <c r="BI104" i="5"/>
  <c r="BH104" i="5"/>
  <c r="BG104" i="5"/>
  <c r="BF104" i="5"/>
  <c r="T104" i="5"/>
  <c r="R104" i="5"/>
  <c r="P104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J89" i="5"/>
  <c r="F88" i="5"/>
  <c r="F86" i="5"/>
  <c r="E84" i="5"/>
  <c r="J55" i="5"/>
  <c r="F54" i="5"/>
  <c r="F52" i="5"/>
  <c r="E50" i="5"/>
  <c r="J21" i="5"/>
  <c r="E21" i="5"/>
  <c r="J88" i="5"/>
  <c r="J20" i="5"/>
  <c r="J18" i="5"/>
  <c r="E18" i="5"/>
  <c r="F89" i="5" s="1"/>
  <c r="J17" i="5"/>
  <c r="J12" i="5"/>
  <c r="J52" i="5" s="1"/>
  <c r="E7" i="5"/>
  <c r="E82" i="5"/>
  <c r="J261" i="4"/>
  <c r="T260" i="4"/>
  <c r="R260" i="4"/>
  <c r="P260" i="4"/>
  <c r="BK260" i="4"/>
  <c r="J260" i="4"/>
  <c r="J71" i="4"/>
  <c r="J37" i="4"/>
  <c r="J36" i="4"/>
  <c r="AY57" i="1"/>
  <c r="J35" i="4"/>
  <c r="AX57" i="1"/>
  <c r="BI263" i="4"/>
  <c r="BH263" i="4"/>
  <c r="BG263" i="4"/>
  <c r="BF263" i="4"/>
  <c r="T263" i="4"/>
  <c r="T262" i="4"/>
  <c r="R263" i="4"/>
  <c r="R262" i="4"/>
  <c r="P263" i="4"/>
  <c r="P262" i="4"/>
  <c r="J72" i="4"/>
  <c r="BI256" i="4"/>
  <c r="BH256" i="4"/>
  <c r="BG256" i="4"/>
  <c r="BF256" i="4"/>
  <c r="T256" i="4"/>
  <c r="T255" i="4" s="1"/>
  <c r="R256" i="4"/>
  <c r="R255" i="4"/>
  <c r="P256" i="4"/>
  <c r="P255" i="4" s="1"/>
  <c r="BI252" i="4"/>
  <c r="BH252" i="4"/>
  <c r="BG252" i="4"/>
  <c r="BF252" i="4"/>
  <c r="T252" i="4"/>
  <c r="T251" i="4"/>
  <c r="R252" i="4"/>
  <c r="R251" i="4" s="1"/>
  <c r="R250" i="4" s="1"/>
  <c r="P252" i="4"/>
  <c r="P251" i="4"/>
  <c r="BI245" i="4"/>
  <c r="BH245" i="4"/>
  <c r="BG245" i="4"/>
  <c r="BF245" i="4"/>
  <c r="T245" i="4"/>
  <c r="T244" i="4" s="1"/>
  <c r="R245" i="4"/>
  <c r="R244" i="4" s="1"/>
  <c r="P245" i="4"/>
  <c r="P244" i="4"/>
  <c r="BI241" i="4"/>
  <c r="BH241" i="4"/>
  <c r="BG241" i="4"/>
  <c r="BF241" i="4"/>
  <c r="T241" i="4"/>
  <c r="R241" i="4"/>
  <c r="P241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T217" i="4" s="1"/>
  <c r="R218" i="4"/>
  <c r="R217" i="4" s="1"/>
  <c r="P218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3" i="4"/>
  <c r="BH193" i="4"/>
  <c r="BG193" i="4"/>
  <c r="BF193" i="4"/>
  <c r="T193" i="4"/>
  <c r="R193" i="4"/>
  <c r="P193" i="4"/>
  <c r="BI189" i="4"/>
  <c r="BH189" i="4"/>
  <c r="BG189" i="4"/>
  <c r="BF189" i="4"/>
  <c r="T189" i="4"/>
  <c r="R189" i="4"/>
  <c r="P189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5" i="4"/>
  <c r="BH175" i="4"/>
  <c r="BG175" i="4"/>
  <c r="BF175" i="4"/>
  <c r="T175" i="4"/>
  <c r="R175" i="4"/>
  <c r="P175" i="4"/>
  <c r="BI172" i="4"/>
  <c r="BH172" i="4"/>
  <c r="BG172" i="4"/>
  <c r="BF172" i="4"/>
  <c r="T172" i="4"/>
  <c r="R172" i="4"/>
  <c r="P172" i="4"/>
  <c r="BI168" i="4"/>
  <c r="BH168" i="4"/>
  <c r="BG168" i="4"/>
  <c r="BF168" i="4"/>
  <c r="T168" i="4"/>
  <c r="R168" i="4"/>
  <c r="P168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56" i="4"/>
  <c r="BH156" i="4"/>
  <c r="BG156" i="4"/>
  <c r="BF156" i="4"/>
  <c r="T156" i="4"/>
  <c r="R156" i="4"/>
  <c r="P156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R131" i="4"/>
  <c r="P131" i="4"/>
  <c r="BI127" i="4"/>
  <c r="BH127" i="4"/>
  <c r="BG127" i="4"/>
  <c r="BF127" i="4"/>
  <c r="T127" i="4"/>
  <c r="R127" i="4"/>
  <c r="P127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3" i="4"/>
  <c r="BH113" i="4"/>
  <c r="BG113" i="4"/>
  <c r="BF113" i="4"/>
  <c r="T113" i="4"/>
  <c r="R113" i="4"/>
  <c r="P113" i="4"/>
  <c r="BI108" i="4"/>
  <c r="BH108" i="4"/>
  <c r="BG108" i="4"/>
  <c r="BF108" i="4"/>
  <c r="T108" i="4"/>
  <c r="R108" i="4"/>
  <c r="P108" i="4"/>
  <c r="BI102" i="4"/>
  <c r="BH102" i="4"/>
  <c r="BG102" i="4"/>
  <c r="BF102" i="4"/>
  <c r="T102" i="4"/>
  <c r="R102" i="4"/>
  <c r="P102" i="4"/>
  <c r="BI95" i="4"/>
  <c r="BH95" i="4"/>
  <c r="BG95" i="4"/>
  <c r="BF95" i="4"/>
  <c r="T95" i="4"/>
  <c r="R95" i="4"/>
  <c r="P95" i="4"/>
  <c r="J90" i="4"/>
  <c r="F89" i="4"/>
  <c r="F87" i="4"/>
  <c r="E85" i="4"/>
  <c r="J55" i="4"/>
  <c r="F54" i="4"/>
  <c r="F52" i="4"/>
  <c r="E50" i="4"/>
  <c r="J21" i="4"/>
  <c r="E21" i="4"/>
  <c r="J89" i="4"/>
  <c r="J20" i="4"/>
  <c r="J18" i="4"/>
  <c r="E18" i="4"/>
  <c r="F55" i="4"/>
  <c r="J17" i="4"/>
  <c r="J12" i="4"/>
  <c r="J52" i="4" s="1"/>
  <c r="E7" i="4"/>
  <c r="E83" i="4" s="1"/>
  <c r="J114" i="3"/>
  <c r="J37" i="3"/>
  <c r="J36" i="3"/>
  <c r="AY56" i="1" s="1"/>
  <c r="J35" i="3"/>
  <c r="AX56" i="1"/>
  <c r="BI175" i="3"/>
  <c r="BH175" i="3"/>
  <c r="BG175" i="3"/>
  <c r="BF175" i="3"/>
  <c r="T175" i="3"/>
  <c r="T174" i="3" s="1"/>
  <c r="R175" i="3"/>
  <c r="R174" i="3"/>
  <c r="P175" i="3"/>
  <c r="P174" i="3" s="1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T151" i="3" s="1"/>
  <c r="R152" i="3"/>
  <c r="R151" i="3" s="1"/>
  <c r="P152" i="3"/>
  <c r="P151" i="3" s="1"/>
  <c r="BI145" i="3"/>
  <c r="BH145" i="3"/>
  <c r="BG145" i="3"/>
  <c r="BF145" i="3"/>
  <c r="T145" i="3"/>
  <c r="T144" i="3"/>
  <c r="R145" i="3"/>
  <c r="R144" i="3"/>
  <c r="P145" i="3"/>
  <c r="P144" i="3" s="1"/>
  <c r="BI137" i="3"/>
  <c r="BH137" i="3"/>
  <c r="BG137" i="3"/>
  <c r="BF137" i="3"/>
  <c r="T137" i="3"/>
  <c r="R137" i="3"/>
  <c r="P137" i="3"/>
  <c r="BI134" i="3"/>
  <c r="BH134" i="3"/>
  <c r="BG134" i="3"/>
  <c r="BF134" i="3"/>
  <c r="T134" i="3"/>
  <c r="R134" i="3"/>
  <c r="P134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1" i="3"/>
  <c r="BH121" i="3"/>
  <c r="BG121" i="3"/>
  <c r="BF121" i="3"/>
  <c r="T121" i="3"/>
  <c r="R121" i="3"/>
  <c r="P121" i="3"/>
  <c r="BI116" i="3"/>
  <c r="BH116" i="3"/>
  <c r="BG116" i="3"/>
  <c r="BF116" i="3"/>
  <c r="T116" i="3"/>
  <c r="T115" i="3"/>
  <c r="R116" i="3"/>
  <c r="R115" i="3" s="1"/>
  <c r="P116" i="3"/>
  <c r="P115" i="3"/>
  <c r="J62" i="3"/>
  <c r="BI110" i="3"/>
  <c r="BH110" i="3"/>
  <c r="BG110" i="3"/>
  <c r="BF110" i="3"/>
  <c r="T110" i="3"/>
  <c r="R110" i="3"/>
  <c r="P110" i="3"/>
  <c r="BI107" i="3"/>
  <c r="BH107" i="3"/>
  <c r="BG107" i="3"/>
  <c r="BF107" i="3"/>
  <c r="T107" i="3"/>
  <c r="R107" i="3"/>
  <c r="P107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2" i="3"/>
  <c r="BH92" i="3"/>
  <c r="BG92" i="3"/>
  <c r="BF92" i="3"/>
  <c r="T92" i="3"/>
  <c r="R92" i="3"/>
  <c r="P92" i="3"/>
  <c r="J87" i="3"/>
  <c r="F86" i="3"/>
  <c r="F84" i="3"/>
  <c r="E82" i="3"/>
  <c r="J55" i="3"/>
  <c r="F54" i="3"/>
  <c r="F52" i="3"/>
  <c r="E50" i="3"/>
  <c r="J21" i="3"/>
  <c r="E21" i="3"/>
  <c r="J86" i="3"/>
  <c r="J20" i="3"/>
  <c r="J18" i="3"/>
  <c r="E18" i="3"/>
  <c r="F55" i="3" s="1"/>
  <c r="J17" i="3"/>
  <c r="J12" i="3"/>
  <c r="J84" i="3" s="1"/>
  <c r="E7" i="3"/>
  <c r="E48" i="3"/>
  <c r="J37" i="2"/>
  <c r="J36" i="2"/>
  <c r="AY55" i="1" s="1"/>
  <c r="J35" i="2"/>
  <c r="AX55" i="1"/>
  <c r="BI233" i="2"/>
  <c r="BH233" i="2"/>
  <c r="BG233" i="2"/>
  <c r="BF233" i="2"/>
  <c r="T233" i="2"/>
  <c r="T232" i="2" s="1"/>
  <c r="R233" i="2"/>
  <c r="R232" i="2"/>
  <c r="P233" i="2"/>
  <c r="P232" i="2"/>
  <c r="BI227" i="2"/>
  <c r="BH227" i="2"/>
  <c r="BG227" i="2"/>
  <c r="BF227" i="2"/>
  <c r="T227" i="2"/>
  <c r="T226" i="2"/>
  <c r="R227" i="2"/>
  <c r="R226" i="2"/>
  <c r="P227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204" i="2"/>
  <c r="BH204" i="2"/>
  <c r="BG204" i="2"/>
  <c r="BF204" i="2"/>
  <c r="T204" i="2"/>
  <c r="T203" i="2" s="1"/>
  <c r="R204" i="2"/>
  <c r="R203" i="2"/>
  <c r="P204" i="2"/>
  <c r="P203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89" i="2"/>
  <c r="BH189" i="2"/>
  <c r="BG189" i="2"/>
  <c r="BF189" i="2"/>
  <c r="T189" i="2"/>
  <c r="R189" i="2"/>
  <c r="P189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115" i="2"/>
  <c r="BH115" i="2"/>
  <c r="BG115" i="2"/>
  <c r="BF115" i="2"/>
  <c r="T115" i="2"/>
  <c r="R115" i="2"/>
  <c r="P115" i="2"/>
  <c r="BI110" i="2"/>
  <c r="BH110" i="2"/>
  <c r="BG110" i="2"/>
  <c r="BF110" i="2"/>
  <c r="T110" i="2"/>
  <c r="R110" i="2"/>
  <c r="P110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J86" i="2"/>
  <c r="F85" i="2"/>
  <c r="F83" i="2"/>
  <c r="E81" i="2"/>
  <c r="J55" i="2"/>
  <c r="F54" i="2"/>
  <c r="F52" i="2"/>
  <c r="E50" i="2"/>
  <c r="J21" i="2"/>
  <c r="E21" i="2"/>
  <c r="J85" i="2" s="1"/>
  <c r="J20" i="2"/>
  <c r="J18" i="2"/>
  <c r="E18" i="2"/>
  <c r="F55" i="2" s="1"/>
  <c r="J17" i="2"/>
  <c r="J12" i="2"/>
  <c r="J52" i="2" s="1"/>
  <c r="E7" i="2"/>
  <c r="E48" i="2"/>
  <c r="L50" i="1"/>
  <c r="AM50" i="1"/>
  <c r="AM49" i="1"/>
  <c r="L49" i="1"/>
  <c r="AM47" i="1"/>
  <c r="L47" i="1"/>
  <c r="L45" i="1"/>
  <c r="L44" i="1"/>
  <c r="BK145" i="3"/>
  <c r="BK95" i="4"/>
  <c r="BK239" i="5"/>
  <c r="J146" i="5"/>
  <c r="BK128" i="3"/>
  <c r="J118" i="4"/>
  <c r="J128" i="5"/>
  <c r="BK116" i="3"/>
  <c r="BK113" i="4"/>
  <c r="BK225" i="5"/>
  <c r="BK200" i="2"/>
  <c r="BK102" i="3"/>
  <c r="J127" i="4"/>
  <c r="BK182" i="5"/>
  <c r="BK100" i="2"/>
  <c r="BK156" i="4"/>
  <c r="BK102" i="4"/>
  <c r="J186" i="5"/>
  <c r="J171" i="2"/>
  <c r="BK107" i="3"/>
  <c r="BK134" i="4"/>
  <c r="BK242" i="5"/>
  <c r="BK169" i="5"/>
  <c r="BK140" i="2"/>
  <c r="J241" i="4"/>
  <c r="BK178" i="5"/>
  <c r="J133" i="2"/>
  <c r="J153" i="2"/>
  <c r="BK191" i="5"/>
  <c r="BK217" i="2"/>
  <c r="J100" i="2"/>
  <c r="BK164" i="4"/>
  <c r="BK256" i="4"/>
  <c r="BK158" i="5"/>
  <c r="BK115" i="5"/>
  <c r="BK233" i="2"/>
  <c r="BK251" i="5"/>
  <c r="BK142" i="5"/>
  <c r="J137" i="3"/>
  <c r="J262" i="5"/>
  <c r="J196" i="2"/>
  <c r="BK263" i="4"/>
  <c r="BK220" i="5"/>
  <c r="J110" i="3"/>
  <c r="BK220" i="2"/>
  <c r="J95" i="4"/>
  <c r="J175" i="4"/>
  <c r="BK123" i="5"/>
  <c r="J134" i="3"/>
  <c r="J251" i="5"/>
  <c r="BK156" i="2"/>
  <c r="BK189" i="4"/>
  <c r="BK218" i="4"/>
  <c r="BK129" i="2"/>
  <c r="J134" i="4"/>
  <c r="J115" i="5"/>
  <c r="J170" i="3"/>
  <c r="BK262" i="5"/>
  <c r="J158" i="3"/>
  <c r="J102" i="4"/>
  <c r="BK152" i="3"/>
  <c r="J211" i="5"/>
  <c r="J175" i="3"/>
  <c r="BK209" i="4"/>
  <c r="BK94" i="5"/>
  <c r="BK193" i="4"/>
  <c r="BK168" i="2"/>
  <c r="J138" i="5"/>
  <c r="J110" i="2"/>
  <c r="J220" i="5"/>
  <c r="BK137" i="3"/>
  <c r="BK164" i="2"/>
  <c r="J120" i="5"/>
  <c r="BK184" i="4"/>
  <c r="BK125" i="2"/>
  <c r="BK229" i="5"/>
  <c r="BK148" i="4"/>
  <c r="BK215" i="5"/>
  <c r="J110" i="5"/>
  <c r="BK104" i="5"/>
  <c r="J102" i="3"/>
  <c r="BK224" i="4"/>
  <c r="J242" i="5"/>
  <c r="J227" i="2"/>
  <c r="BK115" i="2"/>
  <c r="J121" i="3"/>
  <c r="J169" i="5"/>
  <c r="J115" i="2"/>
  <c r="BK199" i="4"/>
  <c r="BK118" i="4"/>
  <c r="J158" i="5"/>
  <c r="BK196" i="2"/>
  <c r="J128" i="3"/>
  <c r="J172" i="4"/>
  <c r="J174" i="5"/>
  <c r="BK211" i="2"/>
  <c r="J98" i="3"/>
  <c r="J209" i="4"/>
  <c r="J195" i="5"/>
  <c r="BK186" i="5"/>
  <c r="J164" i="5"/>
  <c r="BK221" i="4"/>
  <c r="BK237" i="4"/>
  <c r="BK146" i="5"/>
  <c r="BK134" i="5"/>
  <c r="BK173" i="2"/>
  <c r="J180" i="4"/>
  <c r="BK160" i="4"/>
  <c r="J200" i="2"/>
  <c r="J151" i="5"/>
  <c r="J97" i="5"/>
  <c r="BK170" i="3"/>
  <c r="J221" i="4"/>
  <c r="BK201" i="5"/>
  <c r="J211" i="2"/>
  <c r="J152" i="3"/>
  <c r="J178" i="5"/>
  <c r="BK138" i="5"/>
  <c r="BK172" i="4"/>
  <c r="J229" i="5"/>
  <c r="J145" i="4"/>
  <c r="BK241" i="4"/>
  <c r="J94" i="5"/>
  <c r="BK134" i="3"/>
  <c r="J144" i="2"/>
  <c r="BK128" i="5"/>
  <c r="J207" i="5"/>
  <c r="J228" i="4"/>
  <c r="J104" i="2"/>
  <c r="J108" i="4"/>
  <c r="AS54" i="1"/>
  <c r="BK110" i="2"/>
  <c r="J204" i="2"/>
  <c r="BK246" i="5"/>
  <c r="J233" i="2"/>
  <c r="BK180" i="4"/>
  <c r="BK151" i="5"/>
  <c r="J191" i="5"/>
  <c r="J160" i="4"/>
  <c r="BK175" i="3"/>
  <c r="BK139" i="4"/>
  <c r="J202" i="4"/>
  <c r="J204" i="5"/>
  <c r="BK189" i="2"/>
  <c r="J129" i="2"/>
  <c r="BK204" i="5"/>
  <c r="BK91" i="2"/>
  <c r="J252" i="4"/>
  <c r="BK213" i="4"/>
  <c r="BK204" i="2"/>
  <c r="BK136" i="2"/>
  <c r="J107" i="3"/>
  <c r="BK205" i="4"/>
  <c r="BK227" i="2"/>
  <c r="J91" i="2"/>
  <c r="J245" i="4"/>
  <c r="BK255" i="5"/>
  <c r="BK120" i="5"/>
  <c r="BK133" i="2"/>
  <c r="J156" i="4"/>
  <c r="BK234" i="4"/>
  <c r="J239" i="5"/>
  <c r="J164" i="2"/>
  <c r="J92" i="3"/>
  <c r="BK168" i="4"/>
  <c r="J121" i="4"/>
  <c r="J215" i="5"/>
  <c r="BK178" i="2"/>
  <c r="BK110" i="3"/>
  <c r="J148" i="4"/>
  <c r="BK161" i="5"/>
  <c r="BK104" i="2"/>
  <c r="J189" i="4"/>
  <c r="BK164" i="5"/>
  <c r="J181" i="2"/>
  <c r="J125" i="2"/>
  <c r="J142" i="5"/>
  <c r="J120" i="2"/>
  <c r="J205" i="4"/>
  <c r="BK175" i="4"/>
  <c r="J123" i="5"/>
  <c r="BK155" i="5"/>
  <c r="BK171" i="2"/>
  <c r="BK228" i="4"/>
  <c r="J237" i="4"/>
  <c r="BK145" i="4"/>
  <c r="BK97" i="5"/>
  <c r="BK121" i="3"/>
  <c r="BK174" i="5"/>
  <c r="BK142" i="4"/>
  <c r="J178" i="2"/>
  <c r="BK127" i="4"/>
  <c r="BK181" i="2"/>
  <c r="J246" i="5"/>
  <c r="J199" i="4"/>
  <c r="J184" i="4"/>
  <c r="J139" i="4"/>
  <c r="J224" i="4"/>
  <c r="J136" i="2"/>
  <c r="J140" i="2"/>
  <c r="J161" i="5"/>
  <c r="BK165" i="3"/>
  <c r="J256" i="4"/>
  <c r="J168" i="2"/>
  <c r="J263" i="4"/>
  <c r="BK211" i="5"/>
  <c r="BK125" i="3"/>
  <c r="BK110" i="5"/>
  <c r="J94" i="2"/>
  <c r="BK195" i="5"/>
  <c r="J213" i="4"/>
  <c r="J220" i="2"/>
  <c r="BK151" i="4"/>
  <c r="J145" i="3"/>
  <c r="J164" i="4"/>
  <c r="J234" i="4"/>
  <c r="J182" i="5"/>
  <c r="J156" i="2"/>
  <c r="BK158" i="3"/>
  <c r="J225" i="5"/>
  <c r="BK120" i="2"/>
  <c r="J116" i="3"/>
  <c r="J168" i="4"/>
  <c r="BK233" i="5"/>
  <c r="J134" i="5"/>
  <c r="J223" i="2"/>
  <c r="J151" i="4"/>
  <c r="BK108" i="4"/>
  <c r="BK94" i="2"/>
  <c r="J173" i="2"/>
  <c r="J113" i="4"/>
  <c r="J193" i="4"/>
  <c r="J255" i="5"/>
  <c r="BK144" i="2"/>
  <c r="J218" i="4"/>
  <c r="J131" i="4"/>
  <c r="BK131" i="4"/>
  <c r="BK223" i="2"/>
  <c r="BK92" i="3"/>
  <c r="BK121" i="4"/>
  <c r="J201" i="5"/>
  <c r="J155" i="5"/>
  <c r="J189" i="2"/>
  <c r="BK98" i="3"/>
  <c r="BK207" i="5"/>
  <c r="J217" i="2"/>
  <c r="J165" i="3"/>
  <c r="BK202" i="4"/>
  <c r="J142" i="4"/>
  <c r="J104" i="5"/>
  <c r="BK153" i="2"/>
  <c r="J125" i="3"/>
  <c r="J233" i="5"/>
  <c r="BK245" i="4"/>
  <c r="BK252" i="4"/>
  <c r="P250" i="4" l="1"/>
  <c r="P217" i="4"/>
  <c r="T250" i="4"/>
  <c r="R249" i="5"/>
  <c r="T139" i="2"/>
  <c r="P210" i="2"/>
  <c r="P209" i="2" s="1"/>
  <c r="BK133" i="3"/>
  <c r="J133" i="3" s="1"/>
  <c r="J65" i="3" s="1"/>
  <c r="P198" i="4"/>
  <c r="T233" i="4"/>
  <c r="T97" i="3"/>
  <c r="P133" i="3"/>
  <c r="P91" i="3" s="1"/>
  <c r="T164" i="3"/>
  <c r="T150" i="3"/>
  <c r="R179" i="4"/>
  <c r="P188" i="4"/>
  <c r="P99" i="2"/>
  <c r="P167" i="2"/>
  <c r="T133" i="3"/>
  <c r="BK164" i="3"/>
  <c r="J164" i="3" s="1"/>
  <c r="J69" i="3" s="1"/>
  <c r="P117" i="4"/>
  <c r="BK198" i="4"/>
  <c r="J198" i="4" s="1"/>
  <c r="J64" i="4" s="1"/>
  <c r="R233" i="4"/>
  <c r="P119" i="5"/>
  <c r="T99" i="2"/>
  <c r="BK200" i="5"/>
  <c r="J200" i="5" s="1"/>
  <c r="J64" i="5" s="1"/>
  <c r="BK99" i="2"/>
  <c r="J99" i="2" s="1"/>
  <c r="J61" i="2" s="1"/>
  <c r="T177" i="2"/>
  <c r="T120" i="3"/>
  <c r="BK117" i="4"/>
  <c r="J117" i="4" s="1"/>
  <c r="J61" i="4" s="1"/>
  <c r="R198" i="4"/>
  <c r="P233" i="4"/>
  <c r="T190" i="5"/>
  <c r="R99" i="2"/>
  <c r="R177" i="2"/>
  <c r="T198" i="4"/>
  <c r="BK119" i="5"/>
  <c r="J119" i="5" s="1"/>
  <c r="J61" i="5" s="1"/>
  <c r="P190" i="5"/>
  <c r="R219" i="5"/>
  <c r="BK167" i="2"/>
  <c r="J167" i="2" s="1"/>
  <c r="J63" i="2" s="1"/>
  <c r="BK210" i="2"/>
  <c r="J210" i="2" s="1"/>
  <c r="J67" i="2" s="1"/>
  <c r="P120" i="3"/>
  <c r="T179" i="4"/>
  <c r="R190" i="5"/>
  <c r="T219" i="5"/>
  <c r="BK139" i="2"/>
  <c r="J139" i="2" s="1"/>
  <c r="J62" i="2" s="1"/>
  <c r="T167" i="2"/>
  <c r="R97" i="3"/>
  <c r="T119" i="5"/>
  <c r="T200" i="5"/>
  <c r="BK238" i="5"/>
  <c r="J238" i="5"/>
  <c r="J66" i="5" s="1"/>
  <c r="R139" i="2"/>
  <c r="P97" i="3"/>
  <c r="R117" i="4"/>
  <c r="BK188" i="4"/>
  <c r="J188" i="4"/>
  <c r="J63" i="4"/>
  <c r="R200" i="5"/>
  <c r="R238" i="5"/>
  <c r="P139" i="2"/>
  <c r="R167" i="2"/>
  <c r="T210" i="2"/>
  <c r="T209" i="2" s="1"/>
  <c r="BK120" i="3"/>
  <c r="J120" i="3"/>
  <c r="J64" i="3" s="1"/>
  <c r="T117" i="4"/>
  <c r="T188" i="4"/>
  <c r="T94" i="4" s="1"/>
  <c r="T93" i="4" s="1"/>
  <c r="BK190" i="5"/>
  <c r="J190" i="5"/>
  <c r="J63" i="5"/>
  <c r="P219" i="5"/>
  <c r="P177" i="2"/>
  <c r="R120" i="3"/>
  <c r="P164" i="3"/>
  <c r="P150" i="3"/>
  <c r="BK179" i="4"/>
  <c r="J179" i="4"/>
  <c r="J62" i="4"/>
  <c r="R119" i="5"/>
  <c r="R93" i="5"/>
  <c r="R92" i="5" s="1"/>
  <c r="BK219" i="5"/>
  <c r="J219" i="5"/>
  <c r="J65" i="5" s="1"/>
  <c r="P238" i="5"/>
  <c r="BK177" i="2"/>
  <c r="J177" i="2" s="1"/>
  <c r="J64" i="2" s="1"/>
  <c r="R210" i="2"/>
  <c r="R209" i="2" s="1"/>
  <c r="BK97" i="3"/>
  <c r="J97" i="3" s="1"/>
  <c r="J61" i="3" s="1"/>
  <c r="R133" i="3"/>
  <c r="R164" i="3"/>
  <c r="R150" i="3"/>
  <c r="P179" i="4"/>
  <c r="R188" i="4"/>
  <c r="BK233" i="4"/>
  <c r="J233" i="4" s="1"/>
  <c r="J66" i="4" s="1"/>
  <c r="P200" i="5"/>
  <c r="T238" i="5"/>
  <c r="BK262" i="4"/>
  <c r="J262" i="4" s="1"/>
  <c r="J73" i="4" s="1"/>
  <c r="BK203" i="2"/>
  <c r="J203" i="2" s="1"/>
  <c r="J65" i="2" s="1"/>
  <c r="BK174" i="3"/>
  <c r="J174" i="3" s="1"/>
  <c r="J70" i="3" s="1"/>
  <c r="BK251" i="4"/>
  <c r="BK244" i="4"/>
  <c r="J244" i="4"/>
  <c r="J67" i="4" s="1"/>
  <c r="BK217" i="4"/>
  <c r="J217" i="4"/>
  <c r="J65" i="4" s="1"/>
  <c r="BK255" i="4"/>
  <c r="J255" i="4" s="1"/>
  <c r="J70" i="4" s="1"/>
  <c r="BK226" i="2"/>
  <c r="J226" i="2" s="1"/>
  <c r="J68" i="2" s="1"/>
  <c r="BK185" i="5"/>
  <c r="BK93" i="5" s="1"/>
  <c r="J93" i="5" s="1"/>
  <c r="J60" i="5" s="1"/>
  <c r="BK151" i="3"/>
  <c r="J151" i="3" s="1"/>
  <c r="J68" i="3" s="1"/>
  <c r="BK232" i="2"/>
  <c r="J232" i="2"/>
  <c r="J69" i="2" s="1"/>
  <c r="BK144" i="3"/>
  <c r="J144" i="3"/>
  <c r="J66" i="3" s="1"/>
  <c r="BK261" i="5"/>
  <c r="J261" i="5"/>
  <c r="J72" i="5" s="1"/>
  <c r="BK115" i="3"/>
  <c r="J115" i="3" s="1"/>
  <c r="J63" i="3" s="1"/>
  <c r="BK250" i="5"/>
  <c r="J250" i="5" s="1"/>
  <c r="J68" i="5" s="1"/>
  <c r="BK254" i="5"/>
  <c r="J254" i="5" s="1"/>
  <c r="J69" i="5" s="1"/>
  <c r="BE178" i="5"/>
  <c r="BE164" i="5"/>
  <c r="BE186" i="5"/>
  <c r="J54" i="5"/>
  <c r="J86" i="5"/>
  <c r="BE110" i="5"/>
  <c r="BE123" i="5"/>
  <c r="BE142" i="5"/>
  <c r="BE146" i="5"/>
  <c r="BE169" i="5"/>
  <c r="BE182" i="5"/>
  <c r="BE201" i="5"/>
  <c r="J251" i="4"/>
  <c r="J69" i="4" s="1"/>
  <c r="E48" i="5"/>
  <c r="F55" i="5"/>
  <c r="BE115" i="5"/>
  <c r="BE120" i="5"/>
  <c r="BE134" i="5"/>
  <c r="BE138" i="5"/>
  <c r="BE151" i="5"/>
  <c r="BE155" i="5"/>
  <c r="BE161" i="5"/>
  <c r="BE204" i="5"/>
  <c r="BE239" i="5"/>
  <c r="BE255" i="5"/>
  <c r="BE174" i="5"/>
  <c r="BE191" i="5"/>
  <c r="BE195" i="5"/>
  <c r="BE207" i="5"/>
  <c r="BE211" i="5"/>
  <c r="BE220" i="5"/>
  <c r="BE229" i="5"/>
  <c r="BE242" i="5"/>
  <c r="BE246" i="5"/>
  <c r="BE251" i="5"/>
  <c r="BE262" i="5"/>
  <c r="BE233" i="5"/>
  <c r="BE94" i="5"/>
  <c r="BE97" i="5"/>
  <c r="BE104" i="5"/>
  <c r="BE128" i="5"/>
  <c r="BE158" i="5"/>
  <c r="BE215" i="5"/>
  <c r="BE225" i="5"/>
  <c r="E48" i="4"/>
  <c r="J54" i="4"/>
  <c r="F90" i="4"/>
  <c r="BE127" i="4"/>
  <c r="BE148" i="4"/>
  <c r="BE168" i="4"/>
  <c r="BE172" i="4"/>
  <c r="BE224" i="4"/>
  <c r="J87" i="4"/>
  <c r="BE113" i="4"/>
  <c r="BE139" i="4"/>
  <c r="BE164" i="4"/>
  <c r="BE245" i="4"/>
  <c r="BK150" i="3"/>
  <c r="J150" i="3" s="1"/>
  <c r="J67" i="3" s="1"/>
  <c r="BE241" i="4"/>
  <c r="BE156" i="4"/>
  <c r="BE180" i="4"/>
  <c r="BE199" i="4"/>
  <c r="BE202" i="4"/>
  <c r="BE218" i="4"/>
  <c r="BE234" i="4"/>
  <c r="BE256" i="4"/>
  <c r="BE263" i="4"/>
  <c r="BE189" i="4"/>
  <c r="BE142" i="4"/>
  <c r="BE151" i="4"/>
  <c r="BE160" i="4"/>
  <c r="BE184" i="4"/>
  <c r="BE108" i="4"/>
  <c r="BE121" i="4"/>
  <c r="BE209" i="4"/>
  <c r="BE228" i="4"/>
  <c r="BE102" i="4"/>
  <c r="BE118" i="4"/>
  <c r="BE131" i="4"/>
  <c r="BE95" i="4"/>
  <c r="BE134" i="4"/>
  <c r="BE175" i="4"/>
  <c r="BE213" i="4"/>
  <c r="BE221" i="4"/>
  <c r="BE237" i="4"/>
  <c r="BE252" i="4"/>
  <c r="BE145" i="4"/>
  <c r="BE193" i="4"/>
  <c r="BE205" i="4"/>
  <c r="BK209" i="2"/>
  <c r="J209" i="2"/>
  <c r="J66" i="2" s="1"/>
  <c r="E80" i="3"/>
  <c r="BE92" i="3"/>
  <c r="F87" i="3"/>
  <c r="BE125" i="3"/>
  <c r="J52" i="3"/>
  <c r="J54" i="3"/>
  <c r="BE110" i="3"/>
  <c r="BE152" i="3"/>
  <c r="BE170" i="3"/>
  <c r="BE102" i="3"/>
  <c r="BE137" i="3"/>
  <c r="BE158" i="3"/>
  <c r="BE116" i="3"/>
  <c r="BE121" i="3"/>
  <c r="BE128" i="3"/>
  <c r="BE134" i="3"/>
  <c r="BE145" i="3"/>
  <c r="BE98" i="3"/>
  <c r="BE107" i="3"/>
  <c r="BE165" i="3"/>
  <c r="BE175" i="3"/>
  <c r="J54" i="2"/>
  <c r="BE233" i="2"/>
  <c r="BE140" i="2"/>
  <c r="BE164" i="2"/>
  <c r="J83" i="2"/>
  <c r="BE173" i="2"/>
  <c r="BE94" i="2"/>
  <c r="BE153" i="2"/>
  <c r="BE110" i="2"/>
  <c r="BE144" i="2"/>
  <c r="F86" i="2"/>
  <c r="BE178" i="2"/>
  <c r="BE181" i="2"/>
  <c r="BE189" i="2"/>
  <c r="BE196" i="2"/>
  <c r="BE227" i="2"/>
  <c r="BE115" i="2"/>
  <c r="BE133" i="2"/>
  <c r="BE168" i="2"/>
  <c r="BE91" i="2"/>
  <c r="BE204" i="2"/>
  <c r="BE217" i="2"/>
  <c r="E79" i="2"/>
  <c r="BE125" i="2"/>
  <c r="BE136" i="2"/>
  <c r="BE171" i="2"/>
  <c r="BE220" i="2"/>
  <c r="BE223" i="2"/>
  <c r="BE100" i="2"/>
  <c r="BE104" i="2"/>
  <c r="BE129" i="2"/>
  <c r="BE200" i="2"/>
  <c r="BE211" i="2"/>
  <c r="BE120" i="2"/>
  <c r="BE156" i="2"/>
  <c r="F36" i="4"/>
  <c r="BC57" i="1" s="1"/>
  <c r="J34" i="2"/>
  <c r="AW55" i="1" s="1"/>
  <c r="F35" i="4"/>
  <c r="BB57" i="1" s="1"/>
  <c r="F36" i="5"/>
  <c r="BC58" i="1" s="1"/>
  <c r="F35" i="2"/>
  <c r="BB55" i="1" s="1"/>
  <c r="F36" i="3"/>
  <c r="BC56" i="1"/>
  <c r="J34" i="3"/>
  <c r="AW56" i="1" s="1"/>
  <c r="F37" i="3"/>
  <c r="BD56" i="1" s="1"/>
  <c r="F34" i="5"/>
  <c r="BA58" i="1" s="1"/>
  <c r="F37" i="2"/>
  <c r="BD55" i="1"/>
  <c r="F34" i="3"/>
  <c r="BA56" i="1" s="1"/>
  <c r="F37" i="4"/>
  <c r="BD57" i="1" s="1"/>
  <c r="F35" i="3"/>
  <c r="BB56" i="1" s="1"/>
  <c r="F34" i="2"/>
  <c r="BA55" i="1" s="1"/>
  <c r="F35" i="5"/>
  <c r="BB58" i="1"/>
  <c r="J34" i="5"/>
  <c r="AW58" i="1"/>
  <c r="F36" i="2"/>
  <c r="BC55" i="1"/>
  <c r="F34" i="4"/>
  <c r="BA57" i="1" s="1"/>
  <c r="J34" i="4"/>
  <c r="AW57" i="1"/>
  <c r="F37" i="5"/>
  <c r="BD58" i="1"/>
  <c r="J185" i="5" l="1"/>
  <c r="J62" i="5" s="1"/>
  <c r="BK94" i="4"/>
  <c r="J94" i="4" s="1"/>
  <c r="J60" i="4" s="1"/>
  <c r="BK91" i="3"/>
  <c r="BK90" i="3" s="1"/>
  <c r="J90" i="3" s="1"/>
  <c r="J30" i="3" s="1"/>
  <c r="BK250" i="4"/>
  <c r="J250" i="4"/>
  <c r="J68" i="4"/>
  <c r="T93" i="5"/>
  <c r="T92" i="5" s="1"/>
  <c r="P93" i="5"/>
  <c r="P92" i="5"/>
  <c r="AU58" i="1"/>
  <c r="P90" i="3"/>
  <c r="AU56" i="1"/>
  <c r="T90" i="2"/>
  <c r="T89" i="2"/>
  <c r="R91" i="3"/>
  <c r="R90" i="3" s="1"/>
  <c r="R94" i="4"/>
  <c r="R93" i="4" s="1"/>
  <c r="P94" i="4"/>
  <c r="P93" i="4"/>
  <c r="AU57" i="1" s="1"/>
  <c r="BK90" i="2"/>
  <c r="J90" i="2" s="1"/>
  <c r="J60" i="2" s="1"/>
  <c r="R90" i="2"/>
  <c r="R89" i="2" s="1"/>
  <c r="T91" i="3"/>
  <c r="T90" i="3"/>
  <c r="P90" i="2"/>
  <c r="P89" i="2" s="1"/>
  <c r="AU55" i="1" s="1"/>
  <c r="AU54" i="1" s="1"/>
  <c r="BK93" i="4"/>
  <c r="J93" i="4"/>
  <c r="J59" i="4" s="1"/>
  <c r="BK249" i="5"/>
  <c r="J249" i="5"/>
  <c r="J67" i="5" s="1"/>
  <c r="AG56" i="1"/>
  <c r="J59" i="3"/>
  <c r="J91" i="3"/>
  <c r="J60" i="3"/>
  <c r="BD54" i="1"/>
  <c r="W33" i="1" s="1"/>
  <c r="BA54" i="1"/>
  <c r="W30" i="1" s="1"/>
  <c r="F33" i="4"/>
  <c r="AZ57" i="1"/>
  <c r="J33" i="4"/>
  <c r="AV57" i="1" s="1"/>
  <c r="AT57" i="1" s="1"/>
  <c r="J33" i="2"/>
  <c r="AV55" i="1" s="1"/>
  <c r="AT55" i="1" s="1"/>
  <c r="F33" i="5"/>
  <c r="AZ58" i="1"/>
  <c r="J33" i="3"/>
  <c r="AV56" i="1" s="1"/>
  <c r="AT56" i="1" s="1"/>
  <c r="AN56" i="1" s="1"/>
  <c r="BC54" i="1"/>
  <c r="W32" i="1"/>
  <c r="F33" i="3"/>
  <c r="AZ56" i="1"/>
  <c r="J33" i="5"/>
  <c r="AV58" i="1" s="1"/>
  <c r="AT58" i="1" s="1"/>
  <c r="F33" i="2"/>
  <c r="AZ55" i="1" s="1"/>
  <c r="BB54" i="1"/>
  <c r="W31" i="1"/>
  <c r="J30" i="4" l="1"/>
  <c r="AG57" i="1" s="1"/>
  <c r="AN57" i="1" s="1"/>
  <c r="BK89" i="2"/>
  <c r="J89" i="2"/>
  <c r="J59" i="2"/>
  <c r="BK92" i="5"/>
  <c r="J92" i="5" s="1"/>
  <c r="J30" i="5" s="1"/>
  <c r="AG58" i="1" s="1"/>
  <c r="J39" i="4"/>
  <c r="J39" i="3"/>
  <c r="J30" i="2"/>
  <c r="AG55" i="1"/>
  <c r="AW54" i="1"/>
  <c r="AK30" i="1"/>
  <c r="AZ54" i="1"/>
  <c r="W29" i="1" s="1"/>
  <c r="AX54" i="1"/>
  <c r="AY54" i="1"/>
  <c r="J39" i="5" l="1"/>
  <c r="J59" i="5"/>
  <c r="J39" i="2"/>
  <c r="AN55" i="1"/>
  <c r="AN58" i="1"/>
  <c r="AG54" i="1"/>
  <c r="AK26" i="1" s="1"/>
  <c r="AV54" i="1"/>
  <c r="AK29" i="1" s="1"/>
  <c r="AK35" i="1" l="1"/>
  <c r="AT54" i="1"/>
  <c r="AN54" i="1" l="1"/>
</calcChain>
</file>

<file path=xl/sharedStrings.xml><?xml version="1.0" encoding="utf-8"?>
<sst xmlns="http://schemas.openxmlformats.org/spreadsheetml/2006/main" count="5488" uniqueCount="883">
  <si>
    <t>Export Komplet</t>
  </si>
  <si>
    <t>VZ</t>
  </si>
  <si>
    <t>2.0</t>
  </si>
  <si>
    <t>ZAMOK</t>
  </si>
  <si>
    <t>False</t>
  </si>
  <si>
    <t>{8292f9ff-fb54-4d61-8ae6-fe60488635a6}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</si>
  <si>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</si>
  <si>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</si>
  <si>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</si>
  <si>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</si>
  <si>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</si>
  <si>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</si>
  <si>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</si>
  <si>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</si>
  <si>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</si>
  <si>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</si>
  <si>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</si>
  <si>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Dalovy, Olbramovice, Říčany, Čestín</t>
  </si>
  <si>
    <t>KSO:</t>
  </si>
  <si>
    <t/>
  </si>
  <si>
    <t>CC-CZ:</t>
  </si>
  <si>
    <t>Místo:</t>
  </si>
  <si>
    <t>k.ú. Dalovy, Olbramovice u Votic, Světice u Říča</t>
  </si>
  <si>
    <t>Datum:</t>
  </si>
  <si>
    <t>Zadavatel:</t>
  </si>
  <si>
    <t>IČ:</t>
  </si>
  <si>
    <t>Státní pozemkový úřad, OVHS ČB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</si>
  <si>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</si>
  <si>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</si>
  <si>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</si>
  <si>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</si>
  <si>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</si>
  <si>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</si>
  <si>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</si>
  <si>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Ing. Pavel Vilím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</si>
  <si>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</si>
  <si>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</si>
  <si>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</si>
  <si>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</si>
  <si>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</si>
  <si>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</si>
  <si>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</si>
  <si>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</si>
  <si>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</si>
  <si>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</si>
  <si>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</si>
  <si>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</si>
  <si>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</si>
  <si>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</si>
  <si>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</si>
  <si>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</si>
  <si>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</si>
  <si>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</si>
  <si>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</si>
  <si>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</si>
  <si>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</si>
  <si>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</si>
  <si>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</si>
  <si>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</si>
  <si>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</si>
  <si>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</si>
  <si>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</si>
  <si>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</si>
  <si>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</si>
  <si>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</si>
  <si>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</si>
  <si>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</si>
  <si>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</si>
  <si>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</si>
  <si>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</si>
  <si>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</si>
  <si>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</si>
  <si>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</si>
  <si>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</si>
  <si>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</si>
  <si>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</si>
  <si>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1 - 201_143</t>
  </si>
  <si>
    <t>Údržba HOZ Dalovy</t>
  </si>
  <si>
    <t>STA</t>
  </si>
  <si>
    <t>1</t>
  </si>
  <si>
    <t>{0f82b5d9-3438-4d15-b316-c1146ee8d6e9}</t>
  </si>
  <si>
    <t>2</t>
  </si>
  <si>
    <t>SO 2 - 201_329</t>
  </si>
  <si>
    <t>Údržba HOZ Olbramovice</t>
  </si>
  <si>
    <t>{95ffb6a4-1ada-467b-b44d-d12ec56c925d}</t>
  </si>
  <si>
    <t>SO 3 - 213_120</t>
  </si>
  <si>
    <t>Údržba HOZ Říčany</t>
  </si>
  <si>
    <t>{9bb5a21b-c43d-41be-a5bd-14e4e05ee80f}</t>
  </si>
  <si>
    <t>SO 4 - 201_013</t>
  </si>
  <si>
    <t>Údržba HOZ Čestín</t>
  </si>
  <si>
    <t>{06b8cbb0-0bdd-4c06-b982-20027f2b88a7}</t>
  </si>
  <si>
    <t>KRYCÍ LIST SOUPISU PRACÍ</t>
  </si>
  <si>
    <t>Objekt:</t>
  </si>
  <si>
    <t>SO 1 - 201_143 - Údržba HOZ Dalovy</t>
  </si>
  <si>
    <t>k.ú. Dalovy</t>
  </si>
  <si>
    <t>REKAPITULACE ČLENĚNÍ SOUPISU PRACÍ</t>
  </si>
  <si>
    <t>Kód dílu - Popis</t>
  </si>
  <si>
    <t>Cena celkem [CZK]</t>
  </si>
  <si>
    <t>-1</t>
  </si>
  <si>
    <t xml:space="preserve">HSV - Práce a dodávky HSV </t>
  </si>
  <si>
    <t xml:space="preserve">    1 - Zemní práce</t>
  </si>
  <si>
    <t xml:space="preserve">    3 - Svislé a kompletní konstrukce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</si>
  <si>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</si>
  <si>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</si>
  <si>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</si>
  <si>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</si>
  <si>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</si>
  <si>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</si>
  <si>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</si>
  <si>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</si>
  <si>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</si>
  <si>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</si>
  <si>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</si>
  <si>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</si>
  <si>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</si>
  <si>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</si>
  <si>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</si>
  <si>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</si>
  <si>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</si>
  <si>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</si>
  <si>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</si>
  <si>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</si>
  <si>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</si>
  <si>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Práce a dodávky HSV </t>
  </si>
  <si>
    <t>ROZPOCET</t>
  </si>
  <si>
    <t>41</t>
  </si>
  <si>
    <t>K</t>
  </si>
  <si>
    <t>R-037</t>
  </si>
  <si>
    <t>Vytyčení inženýrské sítě, vč. dopravy</t>
  </si>
  <si>
    <t>ks</t>
  </si>
  <si>
    <t>4</t>
  </si>
  <si>
    <t>67808414</t>
  </si>
  <si>
    <t>PP</t>
  </si>
  <si>
    <t>P</t>
  </si>
  <si>
    <t>Poznámka k položce:_x000D_
Vytyčení inženýrských sítí</t>
  </si>
  <si>
    <t>13</t>
  </si>
  <si>
    <t>R-060</t>
  </si>
  <si>
    <t xml:space="preserve">Eklologická likvidace suti, vybouraných hmot a inertního materiálu v souladu se zákonem o odpadech č. 541/2020 Sb., v platném znění </t>
  </si>
  <si>
    <t>t</t>
  </si>
  <si>
    <t>-336556809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</si>
  <si>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
</t>
  </si>
  <si>
    <t>VV</t>
  </si>
  <si>
    <t>(1 celá skruž šachta č.1 + odstaněné bet. Tvárnice z vtokového objektu (2 řádky) při uvažované měrné hmotnosti 1m3= 2t</t>
  </si>
  <si>
    <t>((0,58*0,58*3,14)-(0,5*0,5*3,14))*1*2+(2*2*0,18*0,18*0,20)</t>
  </si>
  <si>
    <t>Zemní práce</t>
  </si>
  <si>
    <t>40</t>
  </si>
  <si>
    <t>132251101</t>
  </si>
  <si>
    <t>Hloubení rýh nezapažených š do 800 mm v hornině třídy těžitelnosti I skupiny 3 objem do 20 m3 strojně</t>
  </si>
  <si>
    <t>m3</t>
  </si>
  <si>
    <t>CS ÚRS 2024 02</t>
  </si>
  <si>
    <t>-932034380</t>
  </si>
  <si>
    <t>Hloubení nezapažených rýh šířky do 800 mm strojně s urovnáním dna do předepsaného profilu a spádu v hornině třídy těžitelnosti I skupiny 3 do 20 m3</t>
  </si>
  <si>
    <t>Online PSC</t>
  </si>
  <si>
    <t>https://podminky.urs.cz/item/CS_URS_2024_02/132251101</t>
  </si>
  <si>
    <t>3*1*1,5</t>
  </si>
  <si>
    <t>151101201</t>
  </si>
  <si>
    <t>Zřízení příložného pažení stěn výkopu hl do 4 m</t>
  </si>
  <si>
    <t>m2</t>
  </si>
  <si>
    <t>-111244606</t>
  </si>
  <si>
    <t>Zřízení pažení stěn výkopu bez rozepření nebo vzepření příložné, hloubky do 4 m</t>
  </si>
  <si>
    <t>https://podminky.urs.cz/item/CS_URS_2024_02/151101201</t>
  </si>
  <si>
    <t>Poznámka k položce:_x000D_
U šachty č. 1_x000D_
pažení stěn - výška 1,2 m, šířka 2 m - 4x_x000D_
+ pažení u výměny potrubí 2 m</t>
  </si>
  <si>
    <t>3*1*1</t>
  </si>
  <si>
    <t>Součet</t>
  </si>
  <si>
    <t>22</t>
  </si>
  <si>
    <t>151101211</t>
  </si>
  <si>
    <t>Odstranění příložného pažení stěn hl do 4 m</t>
  </si>
  <si>
    <t>231754295</t>
  </si>
  <si>
    <t>Odstranění pažení stěn výkopu bez rozepření nebo vzepření s uložením pažin na vzdálenost do 3 m od okraje výkopu příložné, hloubky do 4 m</t>
  </si>
  <si>
    <t>https://podminky.urs.cz/item/CS_URS_2024_02/151101211</t>
  </si>
  <si>
    <t>Poznámka k položce:_x000D_
U šachty č. 1</t>
  </si>
  <si>
    <t>23</t>
  </si>
  <si>
    <t>151101401</t>
  </si>
  <si>
    <t>Zřízení vzepření stěn při pažení příložném hl do 4 m</t>
  </si>
  <si>
    <t>-29162894</t>
  </si>
  <si>
    <t>Zřízení vzepření zapažených stěn výkopů s potřebným přepažováním při pažení příložném, hloubky do 4 m</t>
  </si>
  <si>
    <t>https://podminky.urs.cz/item/CS_URS_2024_02/151101401</t>
  </si>
  <si>
    <t>24</t>
  </si>
  <si>
    <t>151101411</t>
  </si>
  <si>
    <t>Odstranění vzepření stěn při pažení příložném hl do 4 m</t>
  </si>
  <si>
    <t>-182218849</t>
  </si>
  <si>
    <t>Odstranění vzepření stěn výkopů s uložením materiálu na vzdálenost do 3 m od kraje výkopu při pažení příložném, hloubky do 4 m</t>
  </si>
  <si>
    <t>https://podminky.urs.cz/item/CS_URS_2024_02/151101411</t>
  </si>
  <si>
    <t>37</t>
  </si>
  <si>
    <t>M</t>
  </si>
  <si>
    <t>00572470</t>
  </si>
  <si>
    <t>osivo směs travní univerzál</t>
  </si>
  <si>
    <t>kg</t>
  </si>
  <si>
    <t>8</t>
  </si>
  <si>
    <t>1001206559</t>
  </si>
  <si>
    <t xml:space="preserve">Poznámka k položce:_x000D_
Přepočtené množství koeficientem_x000D_
</t>
  </si>
  <si>
    <t>3*0,02</t>
  </si>
  <si>
    <t>33</t>
  </si>
  <si>
    <t>175151101</t>
  </si>
  <si>
    <t>Obsypání potrubí strojně sypaninou bez prohození, uloženou do 3 m</t>
  </si>
  <si>
    <t>1344013549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</si>
  <si>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</si>
  <si>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https://podminky.urs.cz/item/CS_URS_2024_02/175151101</t>
  </si>
  <si>
    <t>35</t>
  </si>
  <si>
    <t>181111111</t>
  </si>
  <si>
    <t>Plošná úprava terénu do 500 m2 zemina skupiny 1 až 4 nerovnosti přes 50 do 100 mm v rovinně a svahu do 1:5</t>
  </si>
  <si>
    <t>983374375</t>
  </si>
  <si>
    <t>Plošná úprava terénu v zemině skupiny 1 až 4 s urovnáním povrchu bez doplnění ornice souvislé plochy do 500 m2 při nerovnostech terénu přes 50 do 100 mm v rovině nebo na svahu do 1:5</t>
  </si>
  <si>
    <t>https://podminky.urs.cz/item/CS_URS_2024_02/181111111</t>
  </si>
  <si>
    <t>36</t>
  </si>
  <si>
    <t>181411121</t>
  </si>
  <si>
    <t>Založení lučního trávníku výsevem pl do 1000 m2 v rovině a ve svahu do 1:5</t>
  </si>
  <si>
    <t>1411181104</t>
  </si>
  <si>
    <t>Založení trávníku na půdě předem připravené plochy do 1000 m2 výsevem včetně utažení lučního v rovině nebo na svahu do 1:5</t>
  </si>
  <si>
    <t>https://podminky.urs.cz/item/CS_URS_2024_02/181411121</t>
  </si>
  <si>
    <t>3</t>
  </si>
  <si>
    <t>Svislé a kompletní konstrukce</t>
  </si>
  <si>
    <t>39</t>
  </si>
  <si>
    <t>320360111</t>
  </si>
  <si>
    <t>Svařované nosné spoje křížení prutů D do 12 mm</t>
  </si>
  <si>
    <t>kus</t>
  </si>
  <si>
    <t>1846749789</t>
  </si>
  <si>
    <t>Svařované nosné spoje (silové) z výztužných ocelí se zaručenou nebo dobrou svařitelností v místě křížení, prutů průměru do 12 mm</t>
  </si>
  <si>
    <t>https://podminky.urs.cz/item/CS_URS_2024_02/320360111</t>
  </si>
  <si>
    <t>Poznámka k položce:_x000D_
přivaření mříže ve čtyřech rozích k rámu</t>
  </si>
  <si>
    <t>14</t>
  </si>
  <si>
    <t>321351010</t>
  </si>
  <si>
    <t>Bednění konstrukcí vodních staveb rovinné - zřízení</t>
  </si>
  <si>
    <t>-1184050054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</si>
  <si>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</si>
  <si>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https://podminky.urs.cz/item/CS_URS_2024_02/321351010</t>
  </si>
  <si>
    <t xml:space="preserve">4*0,3*0,92   </t>
  </si>
  <si>
    <t xml:space="preserve">4*0,2*0,24   </t>
  </si>
  <si>
    <t xml:space="preserve">4*0,4*0,24   </t>
  </si>
  <si>
    <t xml:space="preserve">2*0,2*1,38   </t>
  </si>
  <si>
    <t xml:space="preserve">2*0,4*1,38   </t>
  </si>
  <si>
    <t>28</t>
  </si>
  <si>
    <t>321352010</t>
  </si>
  <si>
    <t>Bednění konstrukcí vodních staveb rovinné - odstranění</t>
  </si>
  <si>
    <t>425319597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</si>
  <si>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</si>
  <si>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https://podminky.urs.cz/item/CS_URS_2024_02/321352010</t>
  </si>
  <si>
    <t>30</t>
  </si>
  <si>
    <t>58933743</t>
  </si>
  <si>
    <t>beton C 40/50 XF2-4 kamenivo frakce 0/8</t>
  </si>
  <si>
    <t>-593062383</t>
  </si>
  <si>
    <t>Poznámka k položce:_x000D_
1-3 řádek vtokový objekt_x000D_
4 řádek obetonování kaverny</t>
  </si>
  <si>
    <t>1,38*0,2*0,24</t>
  </si>
  <si>
    <t>1,38*0,4*0,24</t>
  </si>
  <si>
    <t>2*0,9*0,3*0,24</t>
  </si>
  <si>
    <t>0,1*0,1*2</t>
  </si>
  <si>
    <t>29</t>
  </si>
  <si>
    <t>13021010</t>
  </si>
  <si>
    <t>tyč ocelová kruhová žebírková DIN 488 jakost B500B (10 505) výztuž do betonu D 6mm</t>
  </si>
  <si>
    <t>-418587661</t>
  </si>
  <si>
    <t>0,002</t>
  </si>
  <si>
    <t>Trubní vedení</t>
  </si>
  <si>
    <t>31</t>
  </si>
  <si>
    <t>894411311</t>
  </si>
  <si>
    <t>Osazení betonových nebo železobetonových dílců pro šachty skruží rovných</t>
  </si>
  <si>
    <t>1886320146</t>
  </si>
  <si>
    <t>https://podminky.urs.cz/item/CS_URS_2024_02/894411311</t>
  </si>
  <si>
    <t>32</t>
  </si>
  <si>
    <t>59224073</t>
  </si>
  <si>
    <t>skruž betonová DN 1000x500 100x50x9cm</t>
  </si>
  <si>
    <t>-1369889682</t>
  </si>
  <si>
    <t>894414211</t>
  </si>
  <si>
    <t>Osazení betonových nebo železobetonových dílců pro šachty desek zákrytových</t>
  </si>
  <si>
    <t>1348234141</t>
  </si>
  <si>
    <t>https://podminky.urs.cz/item/CS_URS_2024_02/894414211</t>
  </si>
  <si>
    <t>Poznámka k položce:_x000D_
šachta č. 1 a č. 2</t>
  </si>
  <si>
    <t>9</t>
  </si>
  <si>
    <t>Ostatní konstrukce a práce, bourání</t>
  </si>
  <si>
    <t>5</t>
  </si>
  <si>
    <t>936173113</t>
  </si>
  <si>
    <t>Osazování ocelových konstrukcí na zdi a valy hmotnosti přes 50 do 100 kg</t>
  </si>
  <si>
    <t>16</t>
  </si>
  <si>
    <t>421904655</t>
  </si>
  <si>
    <t>Osazení doplňkových ocelových konstrukcí na konstrukcích zdí a valů o hmotnosti jednotlivě přes 50 do 100 kg</t>
  </si>
  <si>
    <t>https://podminky.urs.cz/item/CS_URS_2024_02/936173113</t>
  </si>
  <si>
    <t>26</t>
  </si>
  <si>
    <t>938904111</t>
  </si>
  <si>
    <t>Odstranění bahna ze savek, kašen a obtokových kanálů</t>
  </si>
  <si>
    <t>40857130</t>
  </si>
  <si>
    <t>Dokončovací práce na dosavadních konstrukcích odstranění usazeného bahna s naložením na dopravní prostředek nebo s přemístěním na výšku do 6 m a odklizením na hromady do vzdálenosti 50 m ze savek, šachet, jímek, kašen a obtokových kanálů plavebních komor</t>
  </si>
  <si>
    <t>https://podminky.urs.cz/item/CS_URS_2024_02/938904111</t>
  </si>
  <si>
    <t>Poznámka k položce:_x000D_
první řádek vtokový objekt_x000D_
druhý řáden zanesení roury vtokového obejktu_x000D_
třetí řádek kaverna</t>
  </si>
  <si>
    <t>0,75*0,70*0,3</t>
  </si>
  <si>
    <t>3,14*0,4*0,4*0,25</t>
  </si>
  <si>
    <t>0,5*0,5*1,5</t>
  </si>
  <si>
    <t>6</t>
  </si>
  <si>
    <t>966035112</t>
  </si>
  <si>
    <t>Bourání konstrukcí LTM zdiva cihelného nebo smíšeného na MC strojně</t>
  </si>
  <si>
    <t>-1806915052</t>
  </si>
  <si>
    <t>Bourání konstrukcí LTM ve vodních tocích s přemístěním suti na hromady na vzdálenost do 20 m nebo s naložením na dopravní prostředek strojně ze zdiva cihelného nebo smíšeného na maltu cementovou</t>
  </si>
  <si>
    <t>https://podminky.urs.cz/item/CS_URS_2024_02/966035112</t>
  </si>
  <si>
    <t xml:space="preserve">Poznámka k položce:_x000D_
- vybourání neúplné řady betonových tvárnic (výška 0,2 m a šířka 0,24 m) _x000D_
- vybourání celé řady betonových tvárnic (výška 0,2 m a šířka 0,24 m) </t>
  </si>
  <si>
    <t>(0,24*0,2*1,38)+(0,24*0,2*0,45)+(0,24*0,2*0,6)</t>
  </si>
  <si>
    <t>(1,38+1,38+0,90+0,90)*0,24*0,2</t>
  </si>
  <si>
    <t>20</t>
  </si>
  <si>
    <t>985331111</t>
  </si>
  <si>
    <t>Dodatečné vlepování betonářské výztuže D 8 mm do cementové aktivované malty včetně vyvrtání otvoru</t>
  </si>
  <si>
    <t>m</t>
  </si>
  <si>
    <t>1992146092</t>
  </si>
  <si>
    <t>Dodatečné vlepování betonářské výztuže včetně vyvrtání a vyčištění otvoru cementovou aktivovanou maltou průměr výztuže 8 mm</t>
  </si>
  <si>
    <t>https://podminky.urs.cz/item/CS_URS_2024_02/985331111</t>
  </si>
  <si>
    <t>16*0,2</t>
  </si>
  <si>
    <t>18</t>
  </si>
  <si>
    <t>985564113</t>
  </si>
  <si>
    <t>Kotvičky pro výztuž stříkaného betonu hl do 200 mm z oceli D přes 8 do 10 mm do cementové malty</t>
  </si>
  <si>
    <t>2063541079</t>
  </si>
  <si>
    <t>Kotvičky pro výztuž stříkaného betonu z betonářské oceli do cementové malty, hloubky kotvení do 200 mm, průměru přes 8 do 10 mm</t>
  </si>
  <si>
    <t>https://podminky.urs.cz/item/CS_URS_2024_02/985564113</t>
  </si>
  <si>
    <t>998</t>
  </si>
  <si>
    <t>Přesun hmot</t>
  </si>
  <si>
    <t>998318011</t>
  </si>
  <si>
    <t>Přesun hmot pro meliorační kanály</t>
  </si>
  <si>
    <t>-903169680</t>
  </si>
  <si>
    <t>Přesun hmot pro meliorační kanály dopravní vzdálenost do 1 000 m</t>
  </si>
  <si>
    <t>https://podminky.urs.cz/item/CS_URS_2024_02/998318011</t>
  </si>
  <si>
    <t>Poznámka k položce:_x000D_
přepočtená měrná hmotnost zeminy</t>
  </si>
  <si>
    <t>(3*1,5*1)*1,7</t>
  </si>
  <si>
    <t>PSV</t>
  </si>
  <si>
    <t>Práce a dodávky PSV</t>
  </si>
  <si>
    <t>767</t>
  </si>
  <si>
    <t>Konstrukce zámečnické</t>
  </si>
  <si>
    <t>767995115</t>
  </si>
  <si>
    <t>Montáž atypických zámečnických konstrukcí hmotnosti přes 50 do 100 kg</t>
  </si>
  <si>
    <t>1019325865</t>
  </si>
  <si>
    <t>Montáž ostatních atypických zámečnických konstrukcí hmotnosti přes 50 do 100 kg</t>
  </si>
  <si>
    <t>https://podminky.urs.cz/item/CS_URS_2024_02/767995115</t>
  </si>
  <si>
    <t>Poznámka k položce:_x000D_
vlastní mříž + rám mříže</t>
  </si>
  <si>
    <t>51+8</t>
  </si>
  <si>
    <t>13010420</t>
  </si>
  <si>
    <t>úhelník ocelový rovnostranný jakost S235JR (11 375) 50x50x5mm</t>
  </si>
  <si>
    <t>-1091408673</t>
  </si>
  <si>
    <t>Poznámka k položce:_x000D_
Rám nové mříže</t>
  </si>
  <si>
    <t>13010204</t>
  </si>
  <si>
    <t>tyč ocelová plochá jakost S235JR (11 375) 40x6mm</t>
  </si>
  <si>
    <t>1850997083</t>
  </si>
  <si>
    <t xml:space="preserve">Poznámka k položce:_x000D_
svislé průběžné pruty - délka 99 cm_x000D_
spojovací pruty (2x) - délky 95 cm_x000D_
4x kotvení rámu (3x5 cm + 10 cm) </t>
  </si>
  <si>
    <t>59225710</t>
  </si>
  <si>
    <t>deska betonová zákrytová pro studny, šachty a jímky půlená D 130x7,5cm</t>
  </si>
  <si>
    <t>-574031822</t>
  </si>
  <si>
    <t>Poznámka k položce:_x000D_
u šachty č. 1 a č. 2</t>
  </si>
  <si>
    <t>783</t>
  </si>
  <si>
    <t>Dokončovací práce - nátěry</t>
  </si>
  <si>
    <t>7</t>
  </si>
  <si>
    <t>783314101</t>
  </si>
  <si>
    <t>Základní jednonásobný syntetický nátěr zámečnických konstrukcí</t>
  </si>
  <si>
    <t>553630202</t>
  </si>
  <si>
    <t>Základní nátěr zámečnických konstrukcí jednonásobný syntetický</t>
  </si>
  <si>
    <t>https://podminky.urs.cz/item/CS_URS_2024_02/783314101</t>
  </si>
  <si>
    <t>Poznámka k položce:_x000D_
2 x nátěr ploch mříže včetně rámu</t>
  </si>
  <si>
    <t>0,99*0,95*2</t>
  </si>
  <si>
    <t>HZS</t>
  </si>
  <si>
    <t>Hodinové zúčtovací sazby</t>
  </si>
  <si>
    <t>38</t>
  </si>
  <si>
    <t>HZS2132</t>
  </si>
  <si>
    <t>Hodinová zúčtovací sazba zámečník odborný</t>
  </si>
  <si>
    <t>hod</t>
  </si>
  <si>
    <t>512</t>
  </si>
  <si>
    <t>-128362010</t>
  </si>
  <si>
    <t>Hodinové zúčtovací sazby profesí PSV provádění stavebních konstrukcí zámečník odborný</t>
  </si>
  <si>
    <t>https://podminky.urs.cz/item/CS_URS_2024_02/HZS2132</t>
  </si>
  <si>
    <t>SO 2 - 201_329 - Údržba HOZ Olbramovice</t>
  </si>
  <si>
    <t>k.ú. Olbramovice</t>
  </si>
  <si>
    <t xml:space="preserve">    2 - Zakládání</t>
  </si>
  <si>
    <t xml:space="preserve">Eklologická likvidace suti, vybouraných hmot a inertního materiálu v souladu se zákonem o odpadech č. 541/2020 Sb., v platném znění  </t>
  </si>
  <si>
    <t>169856820</t>
  </si>
  <si>
    <t xml:space="preserve">Poznámka k položce:_x000D_
položka zahrnuje náklady na nakládání, vodorovné přemístění a uložení suti, vybouraných hmot a inertních materiálů, včetně poplatků a dalších souvisejících prací (např. administrativní úkony, úklid odvozových tras) v souladu se zákonem o odpadech č. 541/2020 Sb., v platném znění   
-	R60 položka likvidace betonu – sediment šachty č. 2 _x000D_
-	R60 Likvidace skruže DN 800 výšky 25 cm z šachty č. 2_x000D_
-	R60 likvidace zbytků 1 x skruž DN 800 výšky 50 cm u šachty č. 2_x000D_
</t>
  </si>
  <si>
    <t>(1 celá skruž šachta č.2)</t>
  </si>
  <si>
    <t>((0,48*0,48*3,14)-(0,4*0,4*3,14))*0,25*2+((0,48*0,48*3,14)-(0,4*0,4*3,14))*0,5</t>
  </si>
  <si>
    <t>162351103</t>
  </si>
  <si>
    <t>Vodorovné přemístění přes 50 do 500 m výkopku/sypaniny z horniny třídy těžitelnosti I skupiny 1 až 3</t>
  </si>
  <si>
    <t>1911575474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</si>
  <si>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</si>
  <si>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https://podminky.urs.cz/item/CS_URS_2024_02/162351103</t>
  </si>
  <si>
    <t>Poznámka k položce:_x000D_
přěmístění výkopku z šachty č. 2 k šachtě č. 1</t>
  </si>
  <si>
    <t>171203111</t>
  </si>
  <si>
    <t>Uložení a hrubé rozhrnutí výkopku bez zhutnění v rovině a ve svahu do 1:5</t>
  </si>
  <si>
    <t>1390721338</t>
  </si>
  <si>
    <t>Uložení výkopku bez zhutnění s hrubým rozhrnutím v rovině nebo na svahu do 1:5</t>
  </si>
  <si>
    <t>https://podminky.urs.cz/item/CS_URS_2024_02/171203111</t>
  </si>
  <si>
    <t>Poznámka k položce:_x000D_
rozhrnutí výkopku z šachty č. 1 a č. 2 na terénní nerovnosti v okolí šachty č. 1</t>
  </si>
  <si>
    <t>4,521</t>
  </si>
  <si>
    <t>42</t>
  </si>
  <si>
    <t>183551113</t>
  </si>
  <si>
    <t>Úprava půdy první orbou hl do 0,3 m ploch do 5 ha sklonu do 5°</t>
  </si>
  <si>
    <t>ha</t>
  </si>
  <si>
    <t>1847466296</t>
  </si>
  <si>
    <t>Úprava zemědělské půdy - orba první hl. do 0,30 m, na ploše jednotlivě do 5 ha, o sklonu do 5°</t>
  </si>
  <si>
    <t>https://podminky.urs.cz/item/CS_URS_2024_02/183551113</t>
  </si>
  <si>
    <t>183551613</t>
  </si>
  <si>
    <t>Úprava půdy hloubkovým melioračním kypřením do 0,8 m ploch do 5 ha sklonu do 5°</t>
  </si>
  <si>
    <t>-1529127615</t>
  </si>
  <si>
    <t>Úprava zemědělské půdy - orba hloubkovým melioračním kypřením, hl. do 0,8 m do 5 ha, o sklonu do 5°</t>
  </si>
  <si>
    <t>https://podminky.urs.cz/item/CS_URS_2024_02/183551613</t>
  </si>
  <si>
    <t>(5*5+5*5+1120)/10000</t>
  </si>
  <si>
    <t>Zakládání</t>
  </si>
  <si>
    <t>1888640669</t>
  </si>
  <si>
    <t>1492216667</t>
  </si>
  <si>
    <t>Poznámka k položce:_x000D_
šachta č. 2</t>
  </si>
  <si>
    <t>59225460</t>
  </si>
  <si>
    <t>skruž betonová studniční 80x50x9cm</t>
  </si>
  <si>
    <t>1011996755</t>
  </si>
  <si>
    <t>117286121</t>
  </si>
  <si>
    <t>Poznámka k položce:_x000D_
šachta č. 1 č. 2</t>
  </si>
  <si>
    <t>-532830752</t>
  </si>
  <si>
    <t>309633937</t>
  </si>
  <si>
    <t xml:space="preserve">Poznámka k položce:_x000D_
1 řádek šachta č. 2_x000D_
2 řádek šachta č. 1_x000D_
</t>
  </si>
  <si>
    <t>3,14*0,8*0,8*1,5</t>
  </si>
  <si>
    <t>3,14*0,8*0,8*0,75</t>
  </si>
  <si>
    <t>100380719</t>
  </si>
  <si>
    <t>Poznámka k položce:_x000D_
přepočteno koeficientem 1m3=1,7t</t>
  </si>
  <si>
    <t>4,521*1,7</t>
  </si>
  <si>
    <t>1308264369</t>
  </si>
  <si>
    <t>Poznámka k položce:_x000D_
vlastní mříž vtokového objektu</t>
  </si>
  <si>
    <t>52</t>
  </si>
  <si>
    <t>490125257</t>
  </si>
  <si>
    <t xml:space="preserve">Poznámka k položce:_x000D_
svislé průběžné pruty - délka 125 cm_x000D_
spojovací pruty (2x) - délky 85 cm_x000D_
mříž vtokového objektu_x000D_
</t>
  </si>
  <si>
    <t>(21*1,25)*0,00188</t>
  </si>
  <si>
    <t>(2*0,85)*0,00188</t>
  </si>
  <si>
    <t>-1141244553</t>
  </si>
  <si>
    <t>1,25*0,85*2</t>
  </si>
  <si>
    <t>59225708</t>
  </si>
  <si>
    <t>deska betonová zákrytová pro studny, šachty a jímky půlená D 110x7,5cm</t>
  </si>
  <si>
    <t>1336449664</t>
  </si>
  <si>
    <t>Poznámka k položce:_x000D_
šachta č.2</t>
  </si>
  <si>
    <t>34</t>
  </si>
  <si>
    <t>-788609383</t>
  </si>
  <si>
    <t>SO 3 - 213_120 - Údržba HOZ Říčany</t>
  </si>
  <si>
    <t>k.ú. Světice u Říčan</t>
  </si>
  <si>
    <t xml:space="preserve">    4 - Vodorovné konstrukce</t>
  </si>
  <si>
    <t>M - Práce a dodávky M</t>
  </si>
  <si>
    <t xml:space="preserve">    46-M - Zemní práce při extr.mont.pracích</t>
  </si>
  <si>
    <t>-1803666008</t>
  </si>
  <si>
    <t>10 m betonového potrubí DN 400 při uvažované měrné hmotnosti 1m3= 2t + 6 šachet DN 1000 o výšce 0,25 m</t>
  </si>
  <si>
    <t>((0,58*0,58*3,14)-(0,5*0,5*3,14))*0,25*6</t>
  </si>
  <si>
    <t>((0,26*0,26*3,14)-(0,2*0,2*3,14))*10*2</t>
  </si>
  <si>
    <t>903463202</t>
  </si>
  <si>
    <t>Poznámka k položce:_x000D_
hmotnost 1,88 kg/m</t>
  </si>
  <si>
    <t>(43*1,79)*0,00188</t>
  </si>
  <si>
    <t>(2*0,95)*0,00188</t>
  </si>
  <si>
    <t>748034487</t>
  </si>
  <si>
    <t>2*1,84*0,00188</t>
  </si>
  <si>
    <t>2*1,00*0,00188</t>
  </si>
  <si>
    <t>R-062</t>
  </si>
  <si>
    <t>Ukotvení mříží do betonu pomocí ocelové kotvy</t>
  </si>
  <si>
    <t>-1316154040</t>
  </si>
  <si>
    <t>Poznámka k položce:_x000D_
oučástí položky je veškerý materiál, minimální profil kotvy je 6 mm</t>
  </si>
  <si>
    <t>115001101</t>
  </si>
  <si>
    <t>Převedení vody potrubím DN do 100</t>
  </si>
  <si>
    <t>-446335355</t>
  </si>
  <si>
    <t>Převedení vody potrubím průměru DN do 100</t>
  </si>
  <si>
    <t>https://podminky.urs.cz/item/CS_URS_2024_02/115001101</t>
  </si>
  <si>
    <t>122251101</t>
  </si>
  <si>
    <t>Odkopávky a prokopávky nezapažené v hornině třídy těžitelnosti I skupiny 3 objem do 20 m3 strojně</t>
  </si>
  <si>
    <t>678235606</t>
  </si>
  <si>
    <t>Odkopávky a prokopávky nezapažené strojně v hornině třídy těžitelnosti I skupiny 3 do 20 m3</t>
  </si>
  <si>
    <t>https://podminky.urs.cz/item/CS_URS_2024_02/122251101</t>
  </si>
  <si>
    <t xml:space="preserve">Poznámka k položce:_x000D_
dno + základy + výkop 0,5 m od stěny vtok. objektu (nadzákladové zdivo stávající)_x000D_
</t>
  </si>
  <si>
    <t>(1*0,8*0,5)+(1,2*0,4*0,6)+(1,8*0,4*0,6)+(1,2*0,4*0,6)+(0,35*0,4*0,6)+(1*0,4*0,6)</t>
  </si>
  <si>
    <t>((1,45*1,4)+(2,5*1,4)+(1,2*1,4))*1,5</t>
  </si>
  <si>
    <t>10</t>
  </si>
  <si>
    <t>10364100</t>
  </si>
  <si>
    <t>zemina pro terénní úpravy - tříděná</t>
  </si>
  <si>
    <t>-605598815</t>
  </si>
  <si>
    <t>Poznámka k položce:_x000D_
zasypání kaverny s využitím sedimentu z šachty č. 1_x000D_
 přepočtení na tuny dle koeficientu 1 m3 = 1,5 t_x000D_
zemina včetně dopravy a složení v místě využití</t>
  </si>
  <si>
    <t>((2*6*1,5)-1,178)*1,5</t>
  </si>
  <si>
    <t>11</t>
  </si>
  <si>
    <t>59223017</t>
  </si>
  <si>
    <t>trouba betonová hrdlová propojovací DN 400</t>
  </si>
  <si>
    <t>-1728024610</t>
  </si>
  <si>
    <t>151101101</t>
  </si>
  <si>
    <t>Zřízení příložného pažení a rozepření stěn rýh hl do 2 m</t>
  </si>
  <si>
    <t>1000950581</t>
  </si>
  <si>
    <t>Zřízení pažení a rozepření stěn rýh pro podzemní vedení příložné pro jakoukoliv mezerovitost, hloubky do 2 m</t>
  </si>
  <si>
    <t>https://podminky.urs.cz/item/CS_URS_2024_02/151101101</t>
  </si>
  <si>
    <t>Poznámka k položce:_x000D_
plocha výkopové jámy</t>
  </si>
  <si>
    <t>10*1,5+10*1,5+2*1,5+2*1,5</t>
  </si>
  <si>
    <t>151101111</t>
  </si>
  <si>
    <t>Odstranění příložného pažení a rozepření stěn rýh hl do 2 m</t>
  </si>
  <si>
    <t>1021093176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</si>
  <si>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</si>
  <si>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</si>
  <si>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>167151101</t>
  </si>
  <si>
    <t>Nakládání výkopku z hornin třídy těžitelnosti I skupiny 1 až 3 do 100 m3</t>
  </si>
  <si>
    <t>-658601004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</si>
  <si>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</si>
  <si>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</si>
  <si>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172153101</t>
  </si>
  <si>
    <t>Zřízení těsnicího jádra nebo vrstvy š do 1 m z hornin třídy těžitelnosti I a II skupiny 1 až 4 zhutněných do 100 % PS C</t>
  </si>
  <si>
    <t>445022486</t>
  </si>
  <si>
    <t>Zřízení těsnícího jádra nebo těsnící vrstvy zemních a kamenitých hrází přehradních a jiných vodních nádrží z horniny třídy těžitelnosti I a II, skupiny 1 až 4 se zhutněním do 100 % PS - koef. C vodorovné šířky vrstvy do 1 m</t>
  </si>
  <si>
    <t>https://podminky.urs.cz/item/CS_URS_2024_02/172153101</t>
  </si>
  <si>
    <t>46</t>
  </si>
  <si>
    <t>174151101</t>
  </si>
  <si>
    <t>Zásyp jam, šachet rýh nebo kolem objektů sypaninou se zhutněním</t>
  </si>
  <si>
    <t>158337271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</si>
  <si>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</si>
  <si>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</si>
  <si>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15</t>
  </si>
  <si>
    <t>1360775883</t>
  </si>
  <si>
    <t>Poznámka k položce:_x000D_
obsypání potrubí v kaverně. Použit materiál viz položka 10364400 zemina pro terénní úpravy</t>
  </si>
  <si>
    <t>2*6*1,5</t>
  </si>
  <si>
    <t>1710074175</t>
  </si>
  <si>
    <t>10*2</t>
  </si>
  <si>
    <t>17</t>
  </si>
  <si>
    <t>-307268992</t>
  </si>
  <si>
    <t>2*10</t>
  </si>
  <si>
    <t>1591965892</t>
  </si>
  <si>
    <t>Poznámka k položce:_x000D_
přepočtené množství koeficientem_x000D_
12*0,02</t>
  </si>
  <si>
    <t>20*0,02</t>
  </si>
  <si>
    <t>43</t>
  </si>
  <si>
    <t>181951112</t>
  </si>
  <si>
    <t>Úprava pláně v hornině třídy těžitelnosti I skupiny 1 až 3 se zhutněním strojně</t>
  </si>
  <si>
    <t>1081347731</t>
  </si>
  <si>
    <t>Úprava pláně vyrovnáním výškových rozdílů strojně v hornině třídy těžitelnosti I, skupiny 1 až 3 se zhutněním</t>
  </si>
  <si>
    <t>https://podminky.urs.cz/item/CS_URS_2024_02/181951112</t>
  </si>
  <si>
    <t>4*12</t>
  </si>
  <si>
    <t>45</t>
  </si>
  <si>
    <t>378320629</t>
  </si>
  <si>
    <t>44</t>
  </si>
  <si>
    <t>1002700642</t>
  </si>
  <si>
    <t>(370*5)/10000</t>
  </si>
  <si>
    <t>212311111</t>
  </si>
  <si>
    <t>Obetonování vyústění příčného odvodnění mostu včetně žlabovky</t>
  </si>
  <si>
    <t>-1871236484</t>
  </si>
  <si>
    <t>Obetonování vyústění příčného odvodnění včetně žlabovky</t>
  </si>
  <si>
    <t>https://podminky.urs.cz/item/CS_URS_2024_02/212311111</t>
  </si>
  <si>
    <t>Poznámka k položce:_x000D_
vyhotovení nátoku od propustku ke vtokovému objektu</t>
  </si>
  <si>
    <t>270210222</t>
  </si>
  <si>
    <t>Zdivo základové z lomového kamene rubové bez zatření spár na maltu MC 15</t>
  </si>
  <si>
    <t>1020396781</t>
  </si>
  <si>
    <t>Zdivo základové z lomového kamene na hloubku do 5 m, v prostoru zapaženém nebo nezapaženém s odstraněním napadávky, bez úpravy povrchu základové spáry, s dodáním všech hmot rubové z lomového kamene lomařsky upraveného, jednostranně lícované, tl. od 250 do 450 mm bez zatření spár, na maltu cementovou MC 15</t>
  </si>
  <si>
    <t>https://podminky.urs.cz/item/CS_URS_2024_02/270210222</t>
  </si>
  <si>
    <t>(0,4*1,8*0,6)+(1,2*0,4*0,6)+(1,2*0,4*0,6)+(0,5*0,4*0,6)+(1*0,4*0,6)</t>
  </si>
  <si>
    <t>-2018577025</t>
  </si>
  <si>
    <t>321213113</t>
  </si>
  <si>
    <t>Zdivo nadzákladové z lomového kamene vodních staveb výplňové na maltu MC 15</t>
  </si>
  <si>
    <t>-1497371323</t>
  </si>
  <si>
    <t>Zdivo nadzákladové z lomového kamene vodních staveb přehrad, jezů a plavebních komor, spodní stavby vodních elektráren, odběrných věží a výpustných zařízení, opěrných zdí, šachet, šachtic a ostatních konstrukcí výplňové z lomového kamene tříděného na maltu cementovou MC 15</t>
  </si>
  <si>
    <t>https://podminky.urs.cz/item/CS_URS_2024_02/321213113</t>
  </si>
  <si>
    <t>Poznámka k položce:_x000D_
čelní a boční stěny + opěrné křídlo</t>
  </si>
  <si>
    <t>(0,4*1,8*1,4)+(1,2*0,4*1,4)+(1,2*0,4*1,4)+(0,5*0,4*1,4)</t>
  </si>
  <si>
    <t>Vodorovné konstrukce</t>
  </si>
  <si>
    <t>451312111</t>
  </si>
  <si>
    <t>Podklad pod dlažbu z betonu prostého C 20/25 tl přes 100 do 150 mm</t>
  </si>
  <si>
    <t>-1764187353</t>
  </si>
  <si>
    <t>Podklad pod dlažbu z betonu prostého bez zvýšených nároků na prostředí tř. C 20/25 tl. přes 100 do 150 mm</t>
  </si>
  <si>
    <t>https://podminky.urs.cz/item/CS_URS_2024_02/451312111</t>
  </si>
  <si>
    <t>451504111</t>
  </si>
  <si>
    <t>Zřízení podkladní vrstvy z kameniva pod dlažbu tl do 100 mm</t>
  </si>
  <si>
    <t>393925860</t>
  </si>
  <si>
    <t>Zřízení podkladní vrstvy z kameniva pod dlažbu tl. do 100 mm</t>
  </si>
  <si>
    <t>https://podminky.urs.cz/item/CS_URS_2024_02/451504111</t>
  </si>
  <si>
    <t>25</t>
  </si>
  <si>
    <t>58343903</t>
  </si>
  <si>
    <t>kamenivo drcené hrubé frakce 11/16</t>
  </si>
  <si>
    <t>-476907492</t>
  </si>
  <si>
    <t>Poznámka k položce:_x000D_
podsyp tloušťky 0,1 m plocha 1*0,8 a hmotnost 1,8 t/m3</t>
  </si>
  <si>
    <t>1*0,8*0,1*1,8</t>
  </si>
  <si>
    <t>451595111</t>
  </si>
  <si>
    <t>Lože pod potrubí otevřený výkop z prohozeného výkopku</t>
  </si>
  <si>
    <t>117268556</t>
  </si>
  <si>
    <t>Lože pod potrubí, stoky a drobné objekty v otevřeném výkopu z prohozeného výkopku</t>
  </si>
  <si>
    <t>https://podminky.urs.cz/item/CS_URS_2024_02/451595111</t>
  </si>
  <si>
    <t>0,1*0,8*0,5</t>
  </si>
  <si>
    <t>27</t>
  </si>
  <si>
    <t>465513227</t>
  </si>
  <si>
    <t>Dlažba z lomového kamene na cementovou maltu s vyspárováním tl 250 mm pro hráze</t>
  </si>
  <si>
    <t>-1509151822</t>
  </si>
  <si>
    <t>Dlažba z lomového kamene lomařsky upraveného na cementovou maltu, s vyspárováním cementovou maltou, tl. kamene 250 mm</t>
  </si>
  <si>
    <t>https://podminky.urs.cz/item/CS_URS_2024_02/465513227</t>
  </si>
  <si>
    <t>0,8*1</t>
  </si>
  <si>
    <t>810391111</t>
  </si>
  <si>
    <t>Přeseknutí betonové trouby DN přes 250 do 400 mm</t>
  </si>
  <si>
    <t>-2089009370</t>
  </si>
  <si>
    <t>Přeseknutí betonové trouby v rovině kolmé nebo skloněné k ose trouby, se začištěním DN přes 250 do 400 mm</t>
  </si>
  <si>
    <t>https://podminky.urs.cz/item/CS_URS_2024_02/810391111</t>
  </si>
  <si>
    <t>810391811</t>
  </si>
  <si>
    <t>Bourání stávajícího potrubí z betonu DN přes 200 do 400</t>
  </si>
  <si>
    <t>1375839687</t>
  </si>
  <si>
    <t>Bourání stávajícího potrubí z betonu v otevřeném výkopu DN přes 200 do 400</t>
  </si>
  <si>
    <t>https://podminky.urs.cz/item/CS_URS_2024_02/810391811</t>
  </si>
  <si>
    <t>811387111</t>
  </si>
  <si>
    <t>Kladení netěsněného potrubí z trub betonových DN 400</t>
  </si>
  <si>
    <t>1537580480</t>
  </si>
  <si>
    <t>Kladení netěsněného potrubí z trub betonových do DN 400</t>
  </si>
  <si>
    <t>https://podminky.urs.cz/item/CS_URS_2024_02/811387111</t>
  </si>
  <si>
    <t>899623141</t>
  </si>
  <si>
    <t>Obetonování potrubí nebo zdiva stok betonem prostým tř. C 12/15 v otevřeném výkopu</t>
  </si>
  <si>
    <t>958463938</t>
  </si>
  <si>
    <t>Obetonování potrubí nebo zdiva stok betonem prostým v otevřeném výkopu, betonem tř. C 12/15</t>
  </si>
  <si>
    <t>https://podminky.urs.cz/item/CS_URS_2024_02/899623141</t>
  </si>
  <si>
    <t>Poznámka k položce:_x000D_
1 x obetonování vrstva tloušťky 20 cm, délka 0,5 m na potrubí DN 400</t>
  </si>
  <si>
    <t>3,14*(0,46*0,46-0,26*0,26)*0,5*1</t>
  </si>
  <si>
    <t>936173114</t>
  </si>
  <si>
    <t>Osazování ocelových konstrukcí na zdi a valy hmotnosti přes 100 do 500 kg</t>
  </si>
  <si>
    <t>1053028765</t>
  </si>
  <si>
    <t>Osazení doplňkových ocelových konstrukcí na konstrukcích zdí a valů o hmotnosti jednotlivě přes 100 do 500 kg</t>
  </si>
  <si>
    <t>https://podminky.urs.cz/item/CS_URS_2024_02/936173114</t>
  </si>
  <si>
    <t>-1487451855</t>
  </si>
  <si>
    <t>1,5*3,14*0,5*0,5</t>
  </si>
  <si>
    <t>-20038726</t>
  </si>
  <si>
    <t>-1557592361</t>
  </si>
  <si>
    <t>Poznámka k položce:_x000D_
přesun sedimentu z šachty č. 1 do kaverny</t>
  </si>
  <si>
    <t>1,178*1,5</t>
  </si>
  <si>
    <t>767995116</t>
  </si>
  <si>
    <t>Montáž atypických zámečnických konstrukcí hmotnosti přes 100 do 250 kg</t>
  </si>
  <si>
    <t>-1642465007</t>
  </si>
  <si>
    <t>Montáž ostatních atypických zámečnických konstrukcí hmotnosti přes 100 do 250 kg</t>
  </si>
  <si>
    <t>https://podminky.urs.cz/item/CS_URS_2024_02/767995116</t>
  </si>
  <si>
    <t>-103453528</t>
  </si>
  <si>
    <t>1,4*0,8*2</t>
  </si>
  <si>
    <t>Práce a dodávky M</t>
  </si>
  <si>
    <t>46-M</t>
  </si>
  <si>
    <t>Zemní práce při extr.mont.pracích</t>
  </si>
  <si>
    <t>496894947</t>
  </si>
  <si>
    <t>SO 4 - 201_013 - Údržba HOZ Čestín</t>
  </si>
  <si>
    <t>k.ú. Čestín</t>
  </si>
  <si>
    <t>R-001</t>
  </si>
  <si>
    <t xml:space="preserve">Ekologická likvidace veškeré neupotřeb. dřev. hmoty - z křovin a stromů D kmene do 100 mm - v souladu se zákonem o odpadech č. 541/2020 Sb.v platném znění   </t>
  </si>
  <si>
    <t>-1001075401</t>
  </si>
  <si>
    <t xml:space="preserve">Ekologická likvidace veškeré neupotřeb. dřev. hmoty - z křovin a stromů D kmene do 100 mm - v souladu se zákonem o odpadech č. 541/2020 Sb.v platném znění </t>
  </si>
  <si>
    <t xml:space="preserve">Poznámka k položce:_x000D_
Ekologická likvidace veškeré neupotřeb. dřev. hmoty - z křovin a stromů D kmene do 100 mm - v souladu se zákonem o odpadech č. 541/2020 Sb., v platném znění._x000D_
"Poznámka k položce:_x000D_
likvidace dřevní hmoty, použije se v případě když nelze pálit (např. štěpkováním, drcením, pálením na místě k tomu určeném a pod)_x000D_
"_x000D_
</t>
  </si>
  <si>
    <t>991908767</t>
  </si>
  <si>
    <t>45 m betonového potrubí DN 400 při uvažované měrné hmotnosti 1m3= 2t + vtokový objekt</t>
  </si>
  <si>
    <t>((1,2-1)*2+((1,3-1,1)*2))*1</t>
  </si>
  <si>
    <t>((0,26*0,26*3,14)-(0,2*0,2*3,14))*45*2</t>
  </si>
  <si>
    <t>-1006778900</t>
  </si>
  <si>
    <t>-1896357645</t>
  </si>
  <si>
    <t>-254648223</t>
  </si>
  <si>
    <t>111251101</t>
  </si>
  <si>
    <t>Odstranění křovin a stromů průměru kmene do 100 mm i s kořeny sklonu terénu do 1:5 z celkové plochy do 100 m2 strojně</t>
  </si>
  <si>
    <t>720786649</t>
  </si>
  <si>
    <t>Odstranění křovin a stromů s odstraněním kořenů strojně průměru kmene do 100 mm v rovině nebo ve svahu sklonu terénu do 1:5, při celkové ploše do 100 m2</t>
  </si>
  <si>
    <t>https://podminky.urs.cz/item/CS_URS_2024_02/111251101</t>
  </si>
  <si>
    <t>-1080344823</t>
  </si>
  <si>
    <t>Poznámka k položce:_x000D_
2 m vtokový objekt_x000D_
8 m kaverna č. 1_x000D_
31 m kaverna č. 2,3,4,5,6_x000D_
2 m kaverna č. 7_x000D_
2 m kaverna č. 8</t>
  </si>
  <si>
    <t>2+8+31+2+2</t>
  </si>
  <si>
    <t>-416853352</t>
  </si>
  <si>
    <t>-616524912</t>
  </si>
  <si>
    <t>Poznámka k položce:_x000D_
zasypání kaverny 1,2,3,4,5,6,7,8_x000D_
 přepočtení na tuny dle koeficientu 1 m3 = 1,5 t_x000D_
včetně dopravy a složení</t>
  </si>
  <si>
    <t>((0,4*0,4*1)+(0,5*0,5*0,5)+(1*1*0,5)+(1*1*0,5)+(1*1*0,5)+(0,5*0,5*0,3)+(0,5*1*0,75)+(6*1*1))*1,5</t>
  </si>
  <si>
    <t>2035017541</t>
  </si>
  <si>
    <t>Poznámka k položce:_x000D_
kaverny 1-8</t>
  </si>
  <si>
    <t>2+2+31+8</t>
  </si>
  <si>
    <t>131151203</t>
  </si>
  <si>
    <t>Hloubení jam zapažených v hornině třídy těžitelnosti I skupiny 1 a 2 objem do 100 m3 strojně</t>
  </si>
  <si>
    <t>1454762140</t>
  </si>
  <si>
    <t>Hloubení zapažených jam a zářezů strojně s urovnáním dna do předepsaného profilu a spádu v hornině třídy těžitelnosti I skupiny 1 a 2 přes 50 do 100 m3</t>
  </si>
  <si>
    <t>https://podminky.urs.cz/item/CS_URS_2024_02/131151203</t>
  </si>
  <si>
    <t>(2+2+31+8+2)*1*1,5</t>
  </si>
  <si>
    <t>772368706</t>
  </si>
  <si>
    <t>Poznámka k položce:_x000D_
plocha výkopové jámy kaverny č.1-č.8 + vtokový obejkt</t>
  </si>
  <si>
    <t>(2+2+31+8+2)*2*1,5</t>
  </si>
  <si>
    <t>-1694913496</t>
  </si>
  <si>
    <t>135</t>
  </si>
  <si>
    <t>665287362</t>
  </si>
  <si>
    <t>1374966000</t>
  </si>
  <si>
    <t>-71369427</t>
  </si>
  <si>
    <t>-1276935139</t>
  </si>
  <si>
    <t>Poznámka k položce:_x000D_
obsypání potrubí v kaverně č. 1-8</t>
  </si>
  <si>
    <t>-1033603846</t>
  </si>
  <si>
    <t>Poznámka k položce:_x000D_
plošná úprava u kaveren č.1 - č.8</t>
  </si>
  <si>
    <t>4*4+4*4+31*4+8*4</t>
  </si>
  <si>
    <t>19</t>
  </si>
  <si>
    <t>739153535</t>
  </si>
  <si>
    <t>188</t>
  </si>
  <si>
    <t>719337632</t>
  </si>
  <si>
    <t>Poznámka k položce:_x000D_
přepočtené množství koeficientem_x000D_
188*0,02</t>
  </si>
  <si>
    <t>188*0,02</t>
  </si>
  <si>
    <t>-1591189313</t>
  </si>
  <si>
    <t>-1057901809</t>
  </si>
  <si>
    <t>-298402291</t>
  </si>
  <si>
    <t>229011868</t>
  </si>
  <si>
    <t>-1055000940</t>
  </si>
  <si>
    <t>-691900172</t>
  </si>
  <si>
    <t>-1853580794</t>
  </si>
  <si>
    <t>1115775745</t>
  </si>
  <si>
    <t>-356820897</t>
  </si>
  <si>
    <t>287986120</t>
  </si>
  <si>
    <t>Poznámka k položce:_x000D_
kaverna č. 1, č.2, č. 3 - č. 7, č. 8 na vstupu a výstupu</t>
  </si>
  <si>
    <t>4*2</t>
  </si>
  <si>
    <t>1132449265</t>
  </si>
  <si>
    <t>-1302380717</t>
  </si>
  <si>
    <t>1492351598</t>
  </si>
  <si>
    <t>505569793</t>
  </si>
  <si>
    <t>952904131</t>
  </si>
  <si>
    <t>Čištění mostních objektů - propláchnutí odvodnění</t>
  </si>
  <si>
    <t>-2108781103</t>
  </si>
  <si>
    <t>Čištění mostních objektů propláchnutí odvodnění</t>
  </si>
  <si>
    <t>https://podminky.urs.cz/item/CS_URS_2024_02/952904131</t>
  </si>
  <si>
    <t>Poznámka k položce:_x000D_
propláchnutí celé HOZ od vtokového objektu po výust</t>
  </si>
  <si>
    <t>1182154719</t>
  </si>
  <si>
    <t>-672071692</t>
  </si>
  <si>
    <t>-541907456</t>
  </si>
  <si>
    <t>-219384594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</si>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</sst>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1411121" TargetMode="External"/><Relationship Id="rId13" Type="http://schemas.openxmlformats.org/officeDocument/2006/relationships/hyperlink" Target="https://podminky.urs.cz/item/CS_URS_2024_02/894414211" TargetMode="External"/><Relationship Id="rId18" Type="http://schemas.openxmlformats.org/officeDocument/2006/relationships/hyperlink" Target="https://podminky.urs.cz/item/CS_URS_2024_02/985564113" TargetMode="External"/><Relationship Id="rId3" Type="http://schemas.openxmlformats.org/officeDocument/2006/relationships/hyperlink" Target="https://podminky.urs.cz/item/CS_URS_2024_02/151101211" TargetMode="External"/><Relationship Id="rId21" Type="http://schemas.openxmlformats.org/officeDocument/2006/relationships/hyperlink" Target="https://podminky.urs.cz/item/CS_URS_2024_02/783314101" TargetMode="External"/><Relationship Id="rId7" Type="http://schemas.openxmlformats.org/officeDocument/2006/relationships/hyperlink" Target="https://podminky.urs.cz/item/CS_URS_2024_02/181111111" TargetMode="External"/><Relationship Id="rId12" Type="http://schemas.openxmlformats.org/officeDocument/2006/relationships/hyperlink" Target="https://podminky.urs.cz/item/CS_URS_2024_02/894411311" TargetMode="External"/><Relationship Id="rId17" Type="http://schemas.openxmlformats.org/officeDocument/2006/relationships/hyperlink" Target="https://podminky.urs.cz/item/CS_URS_2024_02/985331111" TargetMode="External"/><Relationship Id="rId2" Type="http://schemas.openxmlformats.org/officeDocument/2006/relationships/hyperlink" Target="https://podminky.urs.cz/item/CS_URS_2024_02/151101201" TargetMode="External"/><Relationship Id="rId16" Type="http://schemas.openxmlformats.org/officeDocument/2006/relationships/hyperlink" Target="https://podminky.urs.cz/item/CS_URS_2024_02/966035112" TargetMode="External"/><Relationship Id="rId20" Type="http://schemas.openxmlformats.org/officeDocument/2006/relationships/hyperlink" Target="https://podminky.urs.cz/item/CS_URS_2024_02/767995115" TargetMode="External"/><Relationship Id="rId1" Type="http://schemas.openxmlformats.org/officeDocument/2006/relationships/hyperlink" Target="https://podminky.urs.cz/item/CS_URS_2024_02/132251101" TargetMode="External"/><Relationship Id="rId6" Type="http://schemas.openxmlformats.org/officeDocument/2006/relationships/hyperlink" Target="https://podminky.urs.cz/item/CS_URS_2024_02/175151101" TargetMode="External"/><Relationship Id="rId11" Type="http://schemas.openxmlformats.org/officeDocument/2006/relationships/hyperlink" Target="https://podminky.urs.cz/item/CS_URS_2024_02/321352010" TargetMode="External"/><Relationship Id="rId5" Type="http://schemas.openxmlformats.org/officeDocument/2006/relationships/hyperlink" Target="https://podminky.urs.cz/item/CS_URS_2024_02/151101411" TargetMode="External"/><Relationship Id="rId15" Type="http://schemas.openxmlformats.org/officeDocument/2006/relationships/hyperlink" Target="https://podminky.urs.cz/item/CS_URS_2024_02/938904111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s://podminky.urs.cz/item/CS_URS_2024_02/321351010" TargetMode="External"/><Relationship Id="rId19" Type="http://schemas.openxmlformats.org/officeDocument/2006/relationships/hyperlink" Target="https://podminky.urs.cz/item/CS_URS_2024_02/998318011" TargetMode="External"/><Relationship Id="rId4" Type="http://schemas.openxmlformats.org/officeDocument/2006/relationships/hyperlink" Target="https://podminky.urs.cz/item/CS_URS_2024_02/151101401" TargetMode="External"/><Relationship Id="rId9" Type="http://schemas.openxmlformats.org/officeDocument/2006/relationships/hyperlink" Target="https://podminky.urs.cz/item/CS_URS_2024_02/320360111" TargetMode="External"/><Relationship Id="rId14" Type="http://schemas.openxmlformats.org/officeDocument/2006/relationships/hyperlink" Target="https://podminky.urs.cz/item/CS_URS_2024_02/936173113" TargetMode="External"/><Relationship Id="rId22" Type="http://schemas.openxmlformats.org/officeDocument/2006/relationships/hyperlink" Target="https://podminky.urs.cz/item/CS_URS_2024_02/HZS2132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936173113" TargetMode="External"/><Relationship Id="rId13" Type="http://schemas.openxmlformats.org/officeDocument/2006/relationships/hyperlink" Target="https://podminky.urs.cz/item/CS_URS_2024_02/HZS2132" TargetMode="External"/><Relationship Id="rId3" Type="http://schemas.openxmlformats.org/officeDocument/2006/relationships/hyperlink" Target="https://podminky.urs.cz/item/CS_URS_2024_02/183551113" TargetMode="External"/><Relationship Id="rId7" Type="http://schemas.openxmlformats.org/officeDocument/2006/relationships/hyperlink" Target="https://podminky.urs.cz/item/CS_URS_2024_02/894414211" TargetMode="External"/><Relationship Id="rId12" Type="http://schemas.openxmlformats.org/officeDocument/2006/relationships/hyperlink" Target="https://podminky.urs.cz/item/CS_URS_2024_02/783314101" TargetMode="External"/><Relationship Id="rId2" Type="http://schemas.openxmlformats.org/officeDocument/2006/relationships/hyperlink" Target="https://podminky.urs.cz/item/CS_URS_2024_02/171203111" TargetMode="External"/><Relationship Id="rId1" Type="http://schemas.openxmlformats.org/officeDocument/2006/relationships/hyperlink" Target="https://podminky.urs.cz/item/CS_URS_2024_02/162351103" TargetMode="External"/><Relationship Id="rId6" Type="http://schemas.openxmlformats.org/officeDocument/2006/relationships/hyperlink" Target="https://podminky.urs.cz/item/CS_URS_2024_02/894411311" TargetMode="External"/><Relationship Id="rId11" Type="http://schemas.openxmlformats.org/officeDocument/2006/relationships/hyperlink" Target="https://podminky.urs.cz/item/CS_URS_2024_02/767995115" TargetMode="External"/><Relationship Id="rId5" Type="http://schemas.openxmlformats.org/officeDocument/2006/relationships/hyperlink" Target="https://podminky.urs.cz/item/CS_URS_2024_02/320360111" TargetMode="External"/><Relationship Id="rId10" Type="http://schemas.openxmlformats.org/officeDocument/2006/relationships/hyperlink" Target="https://podminky.urs.cz/item/CS_URS_2024_02/998318011" TargetMode="External"/><Relationship Id="rId4" Type="http://schemas.openxmlformats.org/officeDocument/2006/relationships/hyperlink" Target="https://podminky.urs.cz/item/CS_URS_2024_02/183551613" TargetMode="External"/><Relationship Id="rId9" Type="http://schemas.openxmlformats.org/officeDocument/2006/relationships/hyperlink" Target="https://podminky.urs.cz/item/CS_URS_2024_02/938904111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3551613" TargetMode="External"/><Relationship Id="rId18" Type="http://schemas.openxmlformats.org/officeDocument/2006/relationships/hyperlink" Target="https://podminky.urs.cz/item/CS_URS_2024_02/451312111" TargetMode="External"/><Relationship Id="rId26" Type="http://schemas.openxmlformats.org/officeDocument/2006/relationships/hyperlink" Target="https://podminky.urs.cz/item/CS_URS_2024_02/936173114" TargetMode="External"/><Relationship Id="rId3" Type="http://schemas.openxmlformats.org/officeDocument/2006/relationships/hyperlink" Target="https://podminky.urs.cz/item/CS_URS_2024_02/151101101" TargetMode="External"/><Relationship Id="rId21" Type="http://schemas.openxmlformats.org/officeDocument/2006/relationships/hyperlink" Target="https://podminky.urs.cz/item/CS_URS_2024_02/465513227" TargetMode="External"/><Relationship Id="rId7" Type="http://schemas.openxmlformats.org/officeDocument/2006/relationships/hyperlink" Target="https://podminky.urs.cz/item/CS_URS_2024_02/174151101" TargetMode="External"/><Relationship Id="rId12" Type="http://schemas.openxmlformats.org/officeDocument/2006/relationships/hyperlink" Target="https://podminky.urs.cz/item/CS_URS_2024_02/183551113" TargetMode="External"/><Relationship Id="rId17" Type="http://schemas.openxmlformats.org/officeDocument/2006/relationships/hyperlink" Target="https://podminky.urs.cz/item/CS_URS_2024_02/321213113" TargetMode="External"/><Relationship Id="rId25" Type="http://schemas.openxmlformats.org/officeDocument/2006/relationships/hyperlink" Target="https://podminky.urs.cz/item/CS_URS_2024_02/899623141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4_02/122251101" TargetMode="External"/><Relationship Id="rId16" Type="http://schemas.openxmlformats.org/officeDocument/2006/relationships/hyperlink" Target="https://podminky.urs.cz/item/CS_URS_2024_02/320360111" TargetMode="External"/><Relationship Id="rId20" Type="http://schemas.openxmlformats.org/officeDocument/2006/relationships/hyperlink" Target="https://podminky.urs.cz/item/CS_URS_2024_02/451595111" TargetMode="External"/><Relationship Id="rId29" Type="http://schemas.openxmlformats.org/officeDocument/2006/relationships/hyperlink" Target="https://podminky.urs.cz/item/CS_URS_2024_02/998318011" TargetMode="External"/><Relationship Id="rId1" Type="http://schemas.openxmlformats.org/officeDocument/2006/relationships/hyperlink" Target="https://podminky.urs.cz/item/CS_URS_2024_02/115001101" TargetMode="External"/><Relationship Id="rId6" Type="http://schemas.openxmlformats.org/officeDocument/2006/relationships/hyperlink" Target="https://podminky.urs.cz/item/CS_URS_2024_02/172153101" TargetMode="External"/><Relationship Id="rId11" Type="http://schemas.openxmlformats.org/officeDocument/2006/relationships/hyperlink" Target="https://podminky.urs.cz/item/CS_URS_2024_02/181951112" TargetMode="External"/><Relationship Id="rId24" Type="http://schemas.openxmlformats.org/officeDocument/2006/relationships/hyperlink" Target="https://podminky.urs.cz/item/CS_URS_2024_02/811387111" TargetMode="External"/><Relationship Id="rId32" Type="http://schemas.openxmlformats.org/officeDocument/2006/relationships/hyperlink" Target="https://podminky.urs.cz/item/CS_URS_2024_02/HZS2132" TargetMode="External"/><Relationship Id="rId5" Type="http://schemas.openxmlformats.org/officeDocument/2006/relationships/hyperlink" Target="https://podminky.urs.cz/item/CS_URS_2024_02/167151101" TargetMode="External"/><Relationship Id="rId15" Type="http://schemas.openxmlformats.org/officeDocument/2006/relationships/hyperlink" Target="https://podminky.urs.cz/item/CS_URS_2024_02/270210222" TargetMode="External"/><Relationship Id="rId23" Type="http://schemas.openxmlformats.org/officeDocument/2006/relationships/hyperlink" Target="https://podminky.urs.cz/item/CS_URS_2024_02/810391811" TargetMode="External"/><Relationship Id="rId28" Type="http://schemas.openxmlformats.org/officeDocument/2006/relationships/hyperlink" Target="https://podminky.urs.cz/item/CS_URS_2024_02/985564113" TargetMode="External"/><Relationship Id="rId10" Type="http://schemas.openxmlformats.org/officeDocument/2006/relationships/hyperlink" Target="https://podminky.urs.cz/item/CS_URS_2024_02/181411121" TargetMode="External"/><Relationship Id="rId19" Type="http://schemas.openxmlformats.org/officeDocument/2006/relationships/hyperlink" Target="https://podminky.urs.cz/item/CS_URS_2024_02/451504111" TargetMode="External"/><Relationship Id="rId31" Type="http://schemas.openxmlformats.org/officeDocument/2006/relationships/hyperlink" Target="https://podminky.urs.cz/item/CS_URS_2024_02/783314101" TargetMode="External"/><Relationship Id="rId4" Type="http://schemas.openxmlformats.org/officeDocument/2006/relationships/hyperlink" Target="https://podminky.urs.cz/item/CS_URS_2024_02/151101111" TargetMode="External"/><Relationship Id="rId9" Type="http://schemas.openxmlformats.org/officeDocument/2006/relationships/hyperlink" Target="https://podminky.urs.cz/item/CS_URS_2024_02/181111111" TargetMode="External"/><Relationship Id="rId14" Type="http://schemas.openxmlformats.org/officeDocument/2006/relationships/hyperlink" Target="https://podminky.urs.cz/item/CS_URS_2024_02/212311111" TargetMode="External"/><Relationship Id="rId22" Type="http://schemas.openxmlformats.org/officeDocument/2006/relationships/hyperlink" Target="https://podminky.urs.cz/item/CS_URS_2024_02/810391111" TargetMode="External"/><Relationship Id="rId27" Type="http://schemas.openxmlformats.org/officeDocument/2006/relationships/hyperlink" Target="https://podminky.urs.cz/item/CS_URS_2024_02/938904111" TargetMode="External"/><Relationship Id="rId30" Type="http://schemas.openxmlformats.org/officeDocument/2006/relationships/hyperlink" Target="https://podminky.urs.cz/item/CS_URS_2024_02/767995116" TargetMode="External"/><Relationship Id="rId8" Type="http://schemas.openxmlformats.org/officeDocument/2006/relationships/hyperlink" Target="https://podminky.urs.cz/item/CS_URS_2024_02/175151101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2153101" TargetMode="External"/><Relationship Id="rId13" Type="http://schemas.openxmlformats.org/officeDocument/2006/relationships/hyperlink" Target="https://podminky.urs.cz/item/CS_URS_2024_02/181951112" TargetMode="External"/><Relationship Id="rId18" Type="http://schemas.openxmlformats.org/officeDocument/2006/relationships/hyperlink" Target="https://podminky.urs.cz/item/CS_URS_2024_02/451504111" TargetMode="External"/><Relationship Id="rId26" Type="http://schemas.openxmlformats.org/officeDocument/2006/relationships/hyperlink" Target="https://podminky.urs.cz/item/CS_URS_2024_02/952904131" TargetMode="External"/><Relationship Id="rId3" Type="http://schemas.openxmlformats.org/officeDocument/2006/relationships/hyperlink" Target="https://podminky.urs.cz/item/CS_URS_2024_02/122251101" TargetMode="External"/><Relationship Id="rId21" Type="http://schemas.openxmlformats.org/officeDocument/2006/relationships/hyperlink" Target="https://podminky.urs.cz/item/CS_URS_2024_02/810391111" TargetMode="External"/><Relationship Id="rId7" Type="http://schemas.openxmlformats.org/officeDocument/2006/relationships/hyperlink" Target="https://podminky.urs.cz/item/CS_URS_2024_02/167151101" TargetMode="External"/><Relationship Id="rId12" Type="http://schemas.openxmlformats.org/officeDocument/2006/relationships/hyperlink" Target="https://podminky.urs.cz/item/CS_URS_2024_02/181411121" TargetMode="External"/><Relationship Id="rId17" Type="http://schemas.openxmlformats.org/officeDocument/2006/relationships/hyperlink" Target="https://podminky.urs.cz/item/CS_URS_2024_02/451312111" TargetMode="External"/><Relationship Id="rId25" Type="http://schemas.openxmlformats.org/officeDocument/2006/relationships/hyperlink" Target="https://podminky.urs.cz/item/CS_URS_2024_02/936173114" TargetMode="External"/><Relationship Id="rId2" Type="http://schemas.openxmlformats.org/officeDocument/2006/relationships/hyperlink" Target="https://podminky.urs.cz/item/CS_URS_2024_02/115001101" TargetMode="External"/><Relationship Id="rId16" Type="http://schemas.openxmlformats.org/officeDocument/2006/relationships/hyperlink" Target="https://podminky.urs.cz/item/CS_URS_2024_02/321213113" TargetMode="External"/><Relationship Id="rId20" Type="http://schemas.openxmlformats.org/officeDocument/2006/relationships/hyperlink" Target="https://podminky.urs.cz/item/CS_URS_2024_02/465513227" TargetMode="External"/><Relationship Id="rId29" Type="http://schemas.openxmlformats.org/officeDocument/2006/relationships/hyperlink" Target="https://podminky.urs.cz/item/CS_URS_2024_02/783314101" TargetMode="External"/><Relationship Id="rId1" Type="http://schemas.openxmlformats.org/officeDocument/2006/relationships/hyperlink" Target="https://podminky.urs.cz/item/CS_URS_2024_02/111251101" TargetMode="External"/><Relationship Id="rId6" Type="http://schemas.openxmlformats.org/officeDocument/2006/relationships/hyperlink" Target="https://podminky.urs.cz/item/CS_URS_2024_02/151101111" TargetMode="External"/><Relationship Id="rId11" Type="http://schemas.openxmlformats.org/officeDocument/2006/relationships/hyperlink" Target="https://podminky.urs.cz/item/CS_URS_2024_02/181111111" TargetMode="External"/><Relationship Id="rId24" Type="http://schemas.openxmlformats.org/officeDocument/2006/relationships/hyperlink" Target="https://podminky.urs.cz/item/CS_URS_2024_02/899623141" TargetMode="External"/><Relationship Id="rId5" Type="http://schemas.openxmlformats.org/officeDocument/2006/relationships/hyperlink" Target="https://podminky.urs.cz/item/CS_URS_2024_02/151101101" TargetMode="External"/><Relationship Id="rId15" Type="http://schemas.openxmlformats.org/officeDocument/2006/relationships/hyperlink" Target="https://podminky.urs.cz/item/CS_URS_2024_02/320360111" TargetMode="External"/><Relationship Id="rId23" Type="http://schemas.openxmlformats.org/officeDocument/2006/relationships/hyperlink" Target="https://podminky.urs.cz/item/CS_URS_2024_02/811387111" TargetMode="External"/><Relationship Id="rId28" Type="http://schemas.openxmlformats.org/officeDocument/2006/relationships/hyperlink" Target="https://podminky.urs.cz/item/CS_URS_2024_02/767995116" TargetMode="External"/><Relationship Id="rId10" Type="http://schemas.openxmlformats.org/officeDocument/2006/relationships/hyperlink" Target="https://podminky.urs.cz/item/CS_URS_2024_02/175151101" TargetMode="External"/><Relationship Id="rId19" Type="http://schemas.openxmlformats.org/officeDocument/2006/relationships/hyperlink" Target="https://podminky.urs.cz/item/CS_URS_2024_02/451595111" TargetMode="External"/><Relationship Id="rId31" Type="http://schemas.openxmlformats.org/officeDocument/2006/relationships/drawing" Target="../drawings/drawing5.xml"/><Relationship Id="rId4" Type="http://schemas.openxmlformats.org/officeDocument/2006/relationships/hyperlink" Target="https://podminky.urs.cz/item/CS_URS_2024_02/131151203" TargetMode="External"/><Relationship Id="rId9" Type="http://schemas.openxmlformats.org/officeDocument/2006/relationships/hyperlink" Target="https://podminky.urs.cz/item/CS_URS_2024_02/174151101" TargetMode="External"/><Relationship Id="rId14" Type="http://schemas.openxmlformats.org/officeDocument/2006/relationships/hyperlink" Target="https://podminky.urs.cz/item/CS_URS_2024_02/270210222" TargetMode="External"/><Relationship Id="rId22" Type="http://schemas.openxmlformats.org/officeDocument/2006/relationships/hyperlink" Target="https://podminky.urs.cz/item/CS_URS_2024_02/810391811" TargetMode="External"/><Relationship Id="rId27" Type="http://schemas.openxmlformats.org/officeDocument/2006/relationships/hyperlink" Target="https://podminky.urs.cz/item/CS_URS_2024_02/985564113" TargetMode="External"/><Relationship Id="rId30" Type="http://schemas.openxmlformats.org/officeDocument/2006/relationships/hyperlink" Target="https://podminky.urs.cz/item/CS_URS_2024_02/HZS213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68"/>
      <c r="AS2" s="368"/>
      <c r="AT2" s="368"/>
      <c r="AU2" s="368"/>
      <c r="AV2" s="368"/>
      <c r="AW2" s="368"/>
      <c r="AX2" s="368"/>
      <c r="AY2" s="368"/>
      <c r="AZ2" s="368"/>
      <c r="BA2" s="368"/>
      <c r="BB2" s="368"/>
      <c r="BC2" s="368"/>
      <c r="BD2" s="368"/>
      <c r="BE2" s="368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2" t="s">
        <v>14</v>
      </c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  <c r="AI5" s="353"/>
      <c r="AJ5" s="353"/>
      <c r="AK5" s="353"/>
      <c r="AL5" s="353"/>
      <c r="AM5" s="353"/>
      <c r="AN5" s="353"/>
      <c r="AO5" s="353"/>
      <c r="AP5" s="24"/>
      <c r="AQ5" s="24"/>
      <c r="AR5" s="22"/>
      <c r="BE5" s="349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54" t="s">
        <v>17</v>
      </c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24"/>
      <c r="AQ6" s="24"/>
      <c r="AR6" s="22"/>
      <c r="BE6" s="350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0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29</v>
      </c>
      <c r="AO8" s="24"/>
      <c r="AP8" s="24"/>
      <c r="AQ8" s="24"/>
      <c r="AR8" s="22"/>
      <c r="BE8" s="350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0"/>
      <c r="BS9" s="19" t="s">
        <v>6</v>
      </c>
    </row>
    <row r="10" spans="1:74" s="1" customFormat="1" ht="12" customHeight="1">
      <c r="B10" s="23"/>
      <c r="C10" s="24"/>
      <c r="D10" s="31" t="s">
        <v>24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25</v>
      </c>
      <c r="AL10" s="24"/>
      <c r="AM10" s="24"/>
      <c r="AN10" s="29" t="s">
        <v>19</v>
      </c>
      <c r="AO10" s="24"/>
      <c r="AP10" s="24"/>
      <c r="AQ10" s="24"/>
      <c r="AR10" s="22"/>
      <c r="BE10" s="350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50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0"/>
      <c r="BS12" s="19" t="s">
        <v>6</v>
      </c>
    </row>
    <row r="13" spans="1:74" s="1" customFormat="1" ht="12" customHeight="1">
      <c r="B13" s="23"/>
      <c r="C13" s="24"/>
      <c r="D13" s="31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25</v>
      </c>
      <c r="AL13" s="24"/>
      <c r="AM13" s="24"/>
      <c r="AN13" s="33" t="s">
        <v>29</v>
      </c>
      <c r="AO13" s="24"/>
      <c r="AP13" s="24"/>
      <c r="AQ13" s="24"/>
      <c r="AR13" s="22"/>
      <c r="BE13" s="350"/>
      <c r="BS13" s="19" t="s">
        <v>6</v>
      </c>
    </row>
    <row r="14" spans="1:74" ht="12.75">
      <c r="B14" s="23"/>
      <c r="C14" s="24"/>
      <c r="D14" s="24"/>
      <c r="E14" s="355" t="s">
        <v>29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1" t="s">
        <v>27</v>
      </c>
      <c r="AL14" s="24"/>
      <c r="AM14" s="24"/>
      <c r="AN14" s="33" t="s">
        <v>29</v>
      </c>
      <c r="AO14" s="24"/>
      <c r="AP14" s="24"/>
      <c r="AQ14" s="24"/>
      <c r="AR14" s="22"/>
      <c r="BE14" s="350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0"/>
      <c r="BS15" s="19" t="s">
        <v>4</v>
      </c>
    </row>
    <row r="16" spans="1:74" s="1" customFormat="1" ht="12" customHeight="1">
      <c r="B16" s="23"/>
      <c r="C16" s="24"/>
      <c r="D16" s="31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25</v>
      </c>
      <c r="AL16" s="24"/>
      <c r="AM16" s="24"/>
      <c r="AN16" s="29" t="s">
        <v>19</v>
      </c>
      <c r="AO16" s="24"/>
      <c r="AP16" s="24"/>
      <c r="AQ16" s="24"/>
      <c r="AR16" s="22"/>
      <c r="BE16" s="350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31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50"/>
      <c r="BS17" s="19" t="s">
        <v>32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0"/>
      <c r="BS18" s="19" t="s">
        <v>6</v>
      </c>
    </row>
    <row r="19" spans="1:71" s="1" customFormat="1" ht="12" customHeight="1">
      <c r="B19" s="23"/>
      <c r="C19" s="24"/>
      <c r="D19" s="31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25</v>
      </c>
      <c r="AL19" s="24"/>
      <c r="AM19" s="24"/>
      <c r="AN19" s="29" t="s">
        <v>19</v>
      </c>
      <c r="AO19" s="24"/>
      <c r="AP19" s="24"/>
      <c r="AQ19" s="24"/>
      <c r="AR19" s="22"/>
      <c r="BE19" s="350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50"/>
      <c r="BS20" s="19" t="s">
        <v>32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0"/>
    </row>
    <row r="22" spans="1:71" s="1" customFormat="1" ht="12" customHeight="1">
      <c r="B22" s="23"/>
      <c r="C22" s="24"/>
      <c r="D22" s="31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0"/>
    </row>
    <row r="23" spans="1:71" s="1" customFormat="1" ht="48" customHeight="1">
      <c r="B23" s="23"/>
      <c r="C23" s="24"/>
      <c r="D23" s="24"/>
      <c r="E23" s="357" t="s">
        <v>36</v>
      </c>
      <c r="F23" s="357"/>
      <c r="G23" s="357"/>
      <c r="H23" s="357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57"/>
      <c r="AD23" s="357"/>
      <c r="AE23" s="357"/>
      <c r="AF23" s="357"/>
      <c r="AG23" s="357"/>
      <c r="AH23" s="357"/>
      <c r="AI23" s="357"/>
      <c r="AJ23" s="357"/>
      <c r="AK23" s="357"/>
      <c r="AL23" s="357"/>
      <c r="AM23" s="357"/>
      <c r="AN23" s="357"/>
      <c r="AO23" s="24"/>
      <c r="AP23" s="24"/>
      <c r="AQ23" s="24"/>
      <c r="AR23" s="22"/>
      <c r="BE23" s="350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0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0"/>
    </row>
    <row r="26" spans="1:71" s="2" customFormat="1" ht="25.9" customHeight="1">
      <c r="A26" s="36"/>
      <c r="B26" s="37"/>
      <c r="C26" s="38"/>
      <c r="D26" s="39" t="s">
        <v>37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58">
        <f>ROUND(AG54,2)</f>
        <v>0</v>
      </c>
      <c r="AL26" s="359"/>
      <c r="AM26" s="359"/>
      <c r="AN26" s="359"/>
      <c r="AO26" s="359"/>
      <c r="AP26" s="38"/>
      <c r="AQ26" s="38"/>
      <c r="AR26" s="41"/>
      <c r="BE26" s="350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0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0" t="s">
        <v>38</v>
      </c>
      <c r="M28" s="360"/>
      <c r="N28" s="360"/>
      <c r="O28" s="360"/>
      <c r="P28" s="360"/>
      <c r="Q28" s="38"/>
      <c r="R28" s="38"/>
      <c r="S28" s="38"/>
      <c r="T28" s="38"/>
      <c r="U28" s="38"/>
      <c r="V28" s="38"/>
      <c r="W28" s="360" t="s">
        <v>39</v>
      </c>
      <c r="X28" s="360"/>
      <c r="Y28" s="360"/>
      <c r="Z28" s="360"/>
      <c r="AA28" s="360"/>
      <c r="AB28" s="360"/>
      <c r="AC28" s="360"/>
      <c r="AD28" s="360"/>
      <c r="AE28" s="360"/>
      <c r="AF28" s="38"/>
      <c r="AG28" s="38"/>
      <c r="AH28" s="38"/>
      <c r="AI28" s="38"/>
      <c r="AJ28" s="38"/>
      <c r="AK28" s="360" t="s">
        <v>40</v>
      </c>
      <c r="AL28" s="360"/>
      <c r="AM28" s="360"/>
      <c r="AN28" s="360"/>
      <c r="AO28" s="360"/>
      <c r="AP28" s="38"/>
      <c r="AQ28" s="38"/>
      <c r="AR28" s="41"/>
      <c r="BE28" s="350"/>
    </row>
    <row r="29" spans="1:71" s="3" customFormat="1" ht="14.45" customHeight="1">
      <c r="B29" s="42"/>
      <c r="C29" s="43"/>
      <c r="D29" s="31" t="s">
        <v>41</v>
      </c>
      <c r="E29" s="43"/>
      <c r="F29" s="31" t="s">
        <v>42</v>
      </c>
      <c r="G29" s="43"/>
      <c r="H29" s="43"/>
      <c r="I29" s="43"/>
      <c r="J29" s="43"/>
      <c r="K29" s="43"/>
      <c r="L29" s="363">
        <v>0.21</v>
      </c>
      <c r="M29" s="362"/>
      <c r="N29" s="362"/>
      <c r="O29" s="362"/>
      <c r="P29" s="362"/>
      <c r="Q29" s="43"/>
      <c r="R29" s="43"/>
      <c r="S29" s="43"/>
      <c r="T29" s="43"/>
      <c r="U29" s="43"/>
      <c r="V29" s="43"/>
      <c r="W29" s="361">
        <f>ROUND(AZ54, 2)</f>
        <v>0</v>
      </c>
      <c r="X29" s="362"/>
      <c r="Y29" s="362"/>
      <c r="Z29" s="362"/>
      <c r="AA29" s="362"/>
      <c r="AB29" s="362"/>
      <c r="AC29" s="362"/>
      <c r="AD29" s="362"/>
      <c r="AE29" s="362"/>
      <c r="AF29" s="43"/>
      <c r="AG29" s="43"/>
      <c r="AH29" s="43"/>
      <c r="AI29" s="43"/>
      <c r="AJ29" s="43"/>
      <c r="AK29" s="361">
        <f>ROUND(AV54, 2)</f>
        <v>0</v>
      </c>
      <c r="AL29" s="362"/>
      <c r="AM29" s="362"/>
      <c r="AN29" s="362"/>
      <c r="AO29" s="362"/>
      <c r="AP29" s="43"/>
      <c r="AQ29" s="43"/>
      <c r="AR29" s="44"/>
      <c r="BE29" s="351"/>
    </row>
    <row r="30" spans="1:71" s="3" customFormat="1" ht="14.45" customHeight="1">
      <c r="B30" s="42"/>
      <c r="C30" s="43"/>
      <c r="D30" s="43"/>
      <c r="E30" s="43"/>
      <c r="F30" s="31" t="s">
        <v>43</v>
      </c>
      <c r="G30" s="43"/>
      <c r="H30" s="43"/>
      <c r="I30" s="43"/>
      <c r="J30" s="43"/>
      <c r="K30" s="43"/>
      <c r="L30" s="363">
        <v>0.12</v>
      </c>
      <c r="M30" s="362"/>
      <c r="N30" s="362"/>
      <c r="O30" s="362"/>
      <c r="P30" s="362"/>
      <c r="Q30" s="43"/>
      <c r="R30" s="43"/>
      <c r="S30" s="43"/>
      <c r="T30" s="43"/>
      <c r="U30" s="43"/>
      <c r="V30" s="43"/>
      <c r="W30" s="361">
        <f>ROUND(BA54, 2)</f>
        <v>0</v>
      </c>
      <c r="X30" s="362"/>
      <c r="Y30" s="362"/>
      <c r="Z30" s="362"/>
      <c r="AA30" s="362"/>
      <c r="AB30" s="362"/>
      <c r="AC30" s="362"/>
      <c r="AD30" s="362"/>
      <c r="AE30" s="362"/>
      <c r="AF30" s="43"/>
      <c r="AG30" s="43"/>
      <c r="AH30" s="43"/>
      <c r="AI30" s="43"/>
      <c r="AJ30" s="43"/>
      <c r="AK30" s="361">
        <f>ROUND(AW54, 2)</f>
        <v>0</v>
      </c>
      <c r="AL30" s="362"/>
      <c r="AM30" s="362"/>
      <c r="AN30" s="362"/>
      <c r="AO30" s="362"/>
      <c r="AP30" s="43"/>
      <c r="AQ30" s="43"/>
      <c r="AR30" s="44"/>
      <c r="BE30" s="351"/>
    </row>
    <row r="31" spans="1:71" s="3" customFormat="1" ht="14.45" hidden="1" customHeight="1">
      <c r="B31" s="42"/>
      <c r="C31" s="43"/>
      <c r="D31" s="43"/>
      <c r="E31" s="43"/>
      <c r="F31" s="31" t="s">
        <v>44</v>
      </c>
      <c r="G31" s="43"/>
      <c r="H31" s="43"/>
      <c r="I31" s="43"/>
      <c r="J31" s="43"/>
      <c r="K31" s="43"/>
      <c r="L31" s="363">
        <v>0.21</v>
      </c>
      <c r="M31" s="362"/>
      <c r="N31" s="362"/>
      <c r="O31" s="362"/>
      <c r="P31" s="362"/>
      <c r="Q31" s="43"/>
      <c r="R31" s="43"/>
      <c r="S31" s="43"/>
      <c r="T31" s="43"/>
      <c r="U31" s="43"/>
      <c r="V31" s="43"/>
      <c r="W31" s="361">
        <f>ROUND(BB54, 2)</f>
        <v>0</v>
      </c>
      <c r="X31" s="362"/>
      <c r="Y31" s="362"/>
      <c r="Z31" s="362"/>
      <c r="AA31" s="362"/>
      <c r="AB31" s="362"/>
      <c r="AC31" s="362"/>
      <c r="AD31" s="362"/>
      <c r="AE31" s="362"/>
      <c r="AF31" s="43"/>
      <c r="AG31" s="43"/>
      <c r="AH31" s="43"/>
      <c r="AI31" s="43"/>
      <c r="AJ31" s="43"/>
      <c r="AK31" s="361">
        <v>0</v>
      </c>
      <c r="AL31" s="362"/>
      <c r="AM31" s="362"/>
      <c r="AN31" s="362"/>
      <c r="AO31" s="362"/>
      <c r="AP31" s="43"/>
      <c r="AQ31" s="43"/>
      <c r="AR31" s="44"/>
      <c r="BE31" s="351"/>
    </row>
    <row r="32" spans="1:71" s="3" customFormat="1" ht="14.45" hidden="1" customHeight="1">
      <c r="B32" s="42"/>
      <c r="C32" s="43"/>
      <c r="D32" s="43"/>
      <c r="E32" s="43"/>
      <c r="F32" s="31" t="s">
        <v>45</v>
      </c>
      <c r="G32" s="43"/>
      <c r="H32" s="43"/>
      <c r="I32" s="43"/>
      <c r="J32" s="43"/>
      <c r="K32" s="43"/>
      <c r="L32" s="363">
        <v>0.12</v>
      </c>
      <c r="M32" s="362"/>
      <c r="N32" s="362"/>
      <c r="O32" s="362"/>
      <c r="P32" s="362"/>
      <c r="Q32" s="43"/>
      <c r="R32" s="43"/>
      <c r="S32" s="43"/>
      <c r="T32" s="43"/>
      <c r="U32" s="43"/>
      <c r="V32" s="43"/>
      <c r="W32" s="361">
        <f>ROUND(BC54, 2)</f>
        <v>0</v>
      </c>
      <c r="X32" s="362"/>
      <c r="Y32" s="362"/>
      <c r="Z32" s="362"/>
      <c r="AA32" s="362"/>
      <c r="AB32" s="362"/>
      <c r="AC32" s="362"/>
      <c r="AD32" s="362"/>
      <c r="AE32" s="362"/>
      <c r="AF32" s="43"/>
      <c r="AG32" s="43"/>
      <c r="AH32" s="43"/>
      <c r="AI32" s="43"/>
      <c r="AJ32" s="43"/>
      <c r="AK32" s="361">
        <v>0</v>
      </c>
      <c r="AL32" s="362"/>
      <c r="AM32" s="362"/>
      <c r="AN32" s="362"/>
      <c r="AO32" s="362"/>
      <c r="AP32" s="43"/>
      <c r="AQ32" s="43"/>
      <c r="AR32" s="44"/>
      <c r="BE32" s="351"/>
    </row>
    <row r="33" spans="1:57" s="3" customFormat="1" ht="14.45" hidden="1" customHeight="1">
      <c r="B33" s="42"/>
      <c r="C33" s="43"/>
      <c r="D33" s="43"/>
      <c r="E33" s="43"/>
      <c r="F33" s="31" t="s">
        <v>46</v>
      </c>
      <c r="G33" s="43"/>
      <c r="H33" s="43"/>
      <c r="I33" s="43"/>
      <c r="J33" s="43"/>
      <c r="K33" s="43"/>
      <c r="L33" s="363">
        <v>0</v>
      </c>
      <c r="M33" s="362"/>
      <c r="N33" s="362"/>
      <c r="O33" s="362"/>
      <c r="P33" s="362"/>
      <c r="Q33" s="43"/>
      <c r="R33" s="43"/>
      <c r="S33" s="43"/>
      <c r="T33" s="43"/>
      <c r="U33" s="43"/>
      <c r="V33" s="43"/>
      <c r="W33" s="361">
        <f>ROUND(BD54, 2)</f>
        <v>0</v>
      </c>
      <c r="X33" s="362"/>
      <c r="Y33" s="362"/>
      <c r="Z33" s="362"/>
      <c r="AA33" s="362"/>
      <c r="AB33" s="362"/>
      <c r="AC33" s="362"/>
      <c r="AD33" s="362"/>
      <c r="AE33" s="362"/>
      <c r="AF33" s="43"/>
      <c r="AG33" s="43"/>
      <c r="AH33" s="43"/>
      <c r="AI33" s="43"/>
      <c r="AJ33" s="43"/>
      <c r="AK33" s="361">
        <v>0</v>
      </c>
      <c r="AL33" s="362"/>
      <c r="AM33" s="362"/>
      <c r="AN33" s="362"/>
      <c r="AO33" s="362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47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48</v>
      </c>
      <c r="U35" s="47"/>
      <c r="V35" s="47"/>
      <c r="W35" s="47"/>
      <c r="X35" s="367" t="s">
        <v>49</v>
      </c>
      <c r="Y35" s="365"/>
      <c r="Z35" s="365"/>
      <c r="AA35" s="365"/>
      <c r="AB35" s="365"/>
      <c r="AC35" s="47"/>
      <c r="AD35" s="47"/>
      <c r="AE35" s="47"/>
      <c r="AF35" s="47"/>
      <c r="AG35" s="47"/>
      <c r="AH35" s="47"/>
      <c r="AI35" s="47"/>
      <c r="AJ35" s="47"/>
      <c r="AK35" s="364">
        <f>SUM(AK26:AK33)</f>
        <v>0</v>
      </c>
      <c r="AL35" s="365"/>
      <c r="AM35" s="365"/>
      <c r="AN35" s="365"/>
      <c r="AO35" s="366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50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2024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29" t="str">
        <f>K6</f>
        <v>Údržba HOZ Dalovy, Olbramovice, Říčany, Čestín</v>
      </c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k.ú. Dalovy, Olbramovice u Votic, Světice u Říča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1" t="str">
        <f>IF(AN8= "","",AN8)</f>
        <v>Vyplň údaj</v>
      </c>
      <c r="AN47" s="331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6" customHeight="1">
      <c r="A49" s="36"/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Státní pozemkový úřad, OVHS ČB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332" t="str">
        <f>IF(E17="","",E17)</f>
        <v xml:space="preserve"> </v>
      </c>
      <c r="AN49" s="333"/>
      <c r="AO49" s="333"/>
      <c r="AP49" s="333"/>
      <c r="AQ49" s="38"/>
      <c r="AR49" s="41"/>
      <c r="AS49" s="334" t="s">
        <v>51</v>
      </c>
      <c r="AT49" s="335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6" customHeight="1">
      <c r="A50" s="36"/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332" t="str">
        <f>IF(E20="","",E20)</f>
        <v>Ing. Pavel Vilím</v>
      </c>
      <c r="AN50" s="333"/>
      <c r="AO50" s="333"/>
      <c r="AP50" s="333"/>
      <c r="AQ50" s="38"/>
      <c r="AR50" s="41"/>
      <c r="AS50" s="336"/>
      <c r="AT50" s="337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38"/>
      <c r="AT51" s="339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0" t="s">
        <v>52</v>
      </c>
      <c r="D52" s="341"/>
      <c r="E52" s="341"/>
      <c r="F52" s="341"/>
      <c r="G52" s="341"/>
      <c r="H52" s="68"/>
      <c r="I52" s="343" t="s">
        <v>53</v>
      </c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341"/>
      <c r="U52" s="341"/>
      <c r="V52" s="341"/>
      <c r="W52" s="341"/>
      <c r="X52" s="341"/>
      <c r="Y52" s="341"/>
      <c r="Z52" s="341"/>
      <c r="AA52" s="341"/>
      <c r="AB52" s="341"/>
      <c r="AC52" s="341"/>
      <c r="AD52" s="341"/>
      <c r="AE52" s="341"/>
      <c r="AF52" s="341"/>
      <c r="AG52" s="342" t="s">
        <v>54</v>
      </c>
      <c r="AH52" s="341"/>
      <c r="AI52" s="341"/>
      <c r="AJ52" s="341"/>
      <c r="AK52" s="341"/>
      <c r="AL52" s="341"/>
      <c r="AM52" s="341"/>
      <c r="AN52" s="343" t="s">
        <v>55</v>
      </c>
      <c r="AO52" s="341"/>
      <c r="AP52" s="341"/>
      <c r="AQ52" s="69" t="s">
        <v>56</v>
      </c>
      <c r="AR52" s="41"/>
      <c r="AS52" s="70" t="s">
        <v>57</v>
      </c>
      <c r="AT52" s="71" t="s">
        <v>58</v>
      </c>
      <c r="AU52" s="71" t="s">
        <v>59</v>
      </c>
      <c r="AV52" s="71" t="s">
        <v>60</v>
      </c>
      <c r="AW52" s="71" t="s">
        <v>61</v>
      </c>
      <c r="AX52" s="71" t="s">
        <v>62</v>
      </c>
      <c r="AY52" s="71" t="s">
        <v>63</v>
      </c>
      <c r="AZ52" s="71" t="s">
        <v>64</v>
      </c>
      <c r="BA52" s="71" t="s">
        <v>65</v>
      </c>
      <c r="BB52" s="71" t="s">
        <v>66</v>
      </c>
      <c r="BC52" s="71" t="s">
        <v>67</v>
      </c>
      <c r="BD52" s="72" t="s">
        <v>68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69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47">
        <f>ROUND(SUM(AG55:AG58),2)</f>
        <v>0</v>
      </c>
      <c r="AH54" s="347"/>
      <c r="AI54" s="347"/>
      <c r="AJ54" s="347"/>
      <c r="AK54" s="347"/>
      <c r="AL54" s="347"/>
      <c r="AM54" s="347"/>
      <c r="AN54" s="348">
        <f>SUM(AG54,AT54)</f>
        <v>0</v>
      </c>
      <c r="AO54" s="348"/>
      <c r="AP54" s="348"/>
      <c r="AQ54" s="80" t="s">
        <v>19</v>
      </c>
      <c r="AR54" s="81"/>
      <c r="AS54" s="82">
        <f>ROUND(SUM(AS55:AS58),2)</f>
        <v>0</v>
      </c>
      <c r="AT54" s="83">
        <f>ROUND(SUM(AV54:AW54),2)</f>
        <v>0</v>
      </c>
      <c r="AU54" s="84">
        <f>ROUND(SUM(AU55:AU58),5)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ROUND(SUM(AZ55:AZ58),2)</f>
        <v>0</v>
      </c>
      <c r="BA54" s="83">
        <f>ROUND(SUM(BA55:BA58),2)</f>
        <v>0</v>
      </c>
      <c r="BB54" s="83">
        <f>ROUND(SUM(BB55:BB58),2)</f>
        <v>0</v>
      </c>
      <c r="BC54" s="83">
        <f>ROUND(SUM(BC55:BC58),2)</f>
        <v>0</v>
      </c>
      <c r="BD54" s="85">
        <f>ROUND(SUM(BD55:BD58),2)</f>
        <v>0</v>
      </c>
      <c r="BS54" s="86" t="s">
        <v>70</v>
      </c>
      <c r="BT54" s="86" t="s">
        <v>71</v>
      </c>
      <c r="BU54" s="87" t="s">
        <v>72</v>
      </c>
      <c r="BV54" s="86" t="s">
        <v>73</v>
      </c>
      <c r="BW54" s="86" t="s">
        <v>5</v>
      </c>
      <c r="BX54" s="86" t="s">
        <v>74</v>
      </c>
      <c r="CL54" s="86" t="s">
        <v>19</v>
      </c>
    </row>
    <row r="55" spans="1:91" s="7" customFormat="1" ht="37.15" customHeight="1">
      <c r="A55" s="88" t="s">
        <v>75</v>
      </c>
      <c r="B55" s="89"/>
      <c r="C55" s="90"/>
      <c r="D55" s="344" t="s">
        <v>76</v>
      </c>
      <c r="E55" s="344"/>
      <c r="F55" s="344"/>
      <c r="G55" s="344"/>
      <c r="H55" s="344"/>
      <c r="I55" s="91"/>
      <c r="J55" s="344" t="s">
        <v>77</v>
      </c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5">
        <f>'SO 1 - 201_143 - Údržba H...'!J30</f>
        <v>0</v>
      </c>
      <c r="AH55" s="346"/>
      <c r="AI55" s="346"/>
      <c r="AJ55" s="346"/>
      <c r="AK55" s="346"/>
      <c r="AL55" s="346"/>
      <c r="AM55" s="346"/>
      <c r="AN55" s="345">
        <f>SUM(AG55,AT55)</f>
        <v>0</v>
      </c>
      <c r="AO55" s="346"/>
      <c r="AP55" s="346"/>
      <c r="AQ55" s="92" t="s">
        <v>78</v>
      </c>
      <c r="AR55" s="93"/>
      <c r="AS55" s="94">
        <v>0</v>
      </c>
      <c r="AT55" s="95">
        <f>ROUND(SUM(AV55:AW55),2)</f>
        <v>0</v>
      </c>
      <c r="AU55" s="96">
        <f>'SO 1 - 201_143 - Údržba H...'!P89</f>
        <v>0</v>
      </c>
      <c r="AV55" s="95">
        <f>'SO 1 - 201_143 - Údržba H...'!J33</f>
        <v>0</v>
      </c>
      <c r="AW55" s="95">
        <f>'SO 1 - 201_143 - Údržba H...'!J34</f>
        <v>0</v>
      </c>
      <c r="AX55" s="95">
        <f>'SO 1 - 201_143 - Údržba H...'!J35</f>
        <v>0</v>
      </c>
      <c r="AY55" s="95">
        <f>'SO 1 - 201_143 - Údržba H...'!J36</f>
        <v>0</v>
      </c>
      <c r="AZ55" s="95">
        <f>'SO 1 - 201_143 - Údržba H...'!F33</f>
        <v>0</v>
      </c>
      <c r="BA55" s="95">
        <f>'SO 1 - 201_143 - Údržba H...'!F34</f>
        <v>0</v>
      </c>
      <c r="BB55" s="95">
        <f>'SO 1 - 201_143 - Údržba H...'!F35</f>
        <v>0</v>
      </c>
      <c r="BC55" s="95">
        <f>'SO 1 - 201_143 - Údržba H...'!F36</f>
        <v>0</v>
      </c>
      <c r="BD55" s="97">
        <f>'SO 1 - 201_143 - Údržba H...'!F37</f>
        <v>0</v>
      </c>
      <c r="BT55" s="98" t="s">
        <v>79</v>
      </c>
      <c r="BV55" s="98" t="s">
        <v>73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7" customFormat="1" ht="37.15" customHeight="1">
      <c r="A56" s="88" t="s">
        <v>75</v>
      </c>
      <c r="B56" s="89"/>
      <c r="C56" s="90"/>
      <c r="D56" s="344" t="s">
        <v>82</v>
      </c>
      <c r="E56" s="344"/>
      <c r="F56" s="344"/>
      <c r="G56" s="344"/>
      <c r="H56" s="344"/>
      <c r="I56" s="91"/>
      <c r="J56" s="344" t="s">
        <v>83</v>
      </c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5">
        <f>'SO 2 - 201_329 - Údržba H...'!J30</f>
        <v>0</v>
      </c>
      <c r="AH56" s="346"/>
      <c r="AI56" s="346"/>
      <c r="AJ56" s="346"/>
      <c r="AK56" s="346"/>
      <c r="AL56" s="346"/>
      <c r="AM56" s="346"/>
      <c r="AN56" s="345">
        <f>SUM(AG56,AT56)</f>
        <v>0</v>
      </c>
      <c r="AO56" s="346"/>
      <c r="AP56" s="346"/>
      <c r="AQ56" s="92" t="s">
        <v>78</v>
      </c>
      <c r="AR56" s="93"/>
      <c r="AS56" s="94">
        <v>0</v>
      </c>
      <c r="AT56" s="95">
        <f>ROUND(SUM(AV56:AW56),2)</f>
        <v>0</v>
      </c>
      <c r="AU56" s="96">
        <f>'SO 2 - 201_329 - Údržba H...'!P90</f>
        <v>0</v>
      </c>
      <c r="AV56" s="95">
        <f>'SO 2 - 201_329 - Údržba H...'!J33</f>
        <v>0</v>
      </c>
      <c r="AW56" s="95">
        <f>'SO 2 - 201_329 - Údržba H...'!J34</f>
        <v>0</v>
      </c>
      <c r="AX56" s="95">
        <f>'SO 2 - 201_329 - Údržba H...'!J35</f>
        <v>0</v>
      </c>
      <c r="AY56" s="95">
        <f>'SO 2 - 201_329 - Údržba H...'!J36</f>
        <v>0</v>
      </c>
      <c r="AZ56" s="95">
        <f>'SO 2 - 201_329 - Údržba H...'!F33</f>
        <v>0</v>
      </c>
      <c r="BA56" s="95">
        <f>'SO 2 - 201_329 - Údržba H...'!F34</f>
        <v>0</v>
      </c>
      <c r="BB56" s="95">
        <f>'SO 2 - 201_329 - Údržba H...'!F35</f>
        <v>0</v>
      </c>
      <c r="BC56" s="95">
        <f>'SO 2 - 201_329 - Údržba H...'!F36</f>
        <v>0</v>
      </c>
      <c r="BD56" s="97">
        <f>'SO 2 - 201_329 - Údržba H...'!F37</f>
        <v>0</v>
      </c>
      <c r="BT56" s="98" t="s">
        <v>79</v>
      </c>
      <c r="BV56" s="98" t="s">
        <v>73</v>
      </c>
      <c r="BW56" s="98" t="s">
        <v>84</v>
      </c>
      <c r="BX56" s="98" t="s">
        <v>5</v>
      </c>
      <c r="CL56" s="98" t="s">
        <v>19</v>
      </c>
      <c r="CM56" s="98" t="s">
        <v>81</v>
      </c>
    </row>
    <row r="57" spans="1:91" s="7" customFormat="1" ht="37.15" customHeight="1">
      <c r="A57" s="88" t="s">
        <v>75</v>
      </c>
      <c r="B57" s="89"/>
      <c r="C57" s="90"/>
      <c r="D57" s="344" t="s">
        <v>85</v>
      </c>
      <c r="E57" s="344"/>
      <c r="F57" s="344"/>
      <c r="G57" s="344"/>
      <c r="H57" s="344"/>
      <c r="I57" s="91"/>
      <c r="J57" s="344" t="s">
        <v>86</v>
      </c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5">
        <f>'SO 3 - 213_120 - Údržba H...'!J30</f>
        <v>0</v>
      </c>
      <c r="AH57" s="346"/>
      <c r="AI57" s="346"/>
      <c r="AJ57" s="346"/>
      <c r="AK57" s="346"/>
      <c r="AL57" s="346"/>
      <c r="AM57" s="346"/>
      <c r="AN57" s="345">
        <f>SUM(AG57,AT57)</f>
        <v>0</v>
      </c>
      <c r="AO57" s="346"/>
      <c r="AP57" s="346"/>
      <c r="AQ57" s="92" t="s">
        <v>78</v>
      </c>
      <c r="AR57" s="93"/>
      <c r="AS57" s="94">
        <v>0</v>
      </c>
      <c r="AT57" s="95">
        <f>ROUND(SUM(AV57:AW57),2)</f>
        <v>0</v>
      </c>
      <c r="AU57" s="96">
        <f>'SO 3 - 213_120 - Údržba H...'!P93</f>
        <v>0</v>
      </c>
      <c r="AV57" s="95">
        <f>'SO 3 - 213_120 - Údržba H...'!J33</f>
        <v>0</v>
      </c>
      <c r="AW57" s="95">
        <f>'SO 3 - 213_120 - Údržba H...'!J34</f>
        <v>0</v>
      </c>
      <c r="AX57" s="95">
        <f>'SO 3 - 213_120 - Údržba H...'!J35</f>
        <v>0</v>
      </c>
      <c r="AY57" s="95">
        <f>'SO 3 - 213_120 - Údržba H...'!J36</f>
        <v>0</v>
      </c>
      <c r="AZ57" s="95">
        <f>'SO 3 - 213_120 - Údržba H...'!F33</f>
        <v>0</v>
      </c>
      <c r="BA57" s="95">
        <f>'SO 3 - 213_120 - Údržba H...'!F34</f>
        <v>0</v>
      </c>
      <c r="BB57" s="95">
        <f>'SO 3 - 213_120 - Údržba H...'!F35</f>
        <v>0</v>
      </c>
      <c r="BC57" s="95">
        <f>'SO 3 - 213_120 - Údržba H...'!F36</f>
        <v>0</v>
      </c>
      <c r="BD57" s="97">
        <f>'SO 3 - 213_120 - Údržba H...'!F37</f>
        <v>0</v>
      </c>
      <c r="BT57" s="98" t="s">
        <v>79</v>
      </c>
      <c r="BV57" s="98" t="s">
        <v>73</v>
      </c>
      <c r="BW57" s="98" t="s">
        <v>87</v>
      </c>
      <c r="BX57" s="98" t="s">
        <v>5</v>
      </c>
      <c r="CL57" s="98" t="s">
        <v>19</v>
      </c>
      <c r="CM57" s="98" t="s">
        <v>81</v>
      </c>
    </row>
    <row r="58" spans="1:91" s="7" customFormat="1" ht="37.15" customHeight="1">
      <c r="A58" s="88" t="s">
        <v>75</v>
      </c>
      <c r="B58" s="89"/>
      <c r="C58" s="90"/>
      <c r="D58" s="344" t="s">
        <v>88</v>
      </c>
      <c r="E58" s="344"/>
      <c r="F58" s="344"/>
      <c r="G58" s="344"/>
      <c r="H58" s="344"/>
      <c r="I58" s="91"/>
      <c r="J58" s="344" t="s">
        <v>89</v>
      </c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5">
        <f>'SO 4 - 201_013 - Údržba H...'!J30</f>
        <v>0</v>
      </c>
      <c r="AH58" s="346"/>
      <c r="AI58" s="346"/>
      <c r="AJ58" s="346"/>
      <c r="AK58" s="346"/>
      <c r="AL58" s="346"/>
      <c r="AM58" s="346"/>
      <c r="AN58" s="345">
        <f>SUM(AG58,AT58)</f>
        <v>0</v>
      </c>
      <c r="AO58" s="346"/>
      <c r="AP58" s="346"/>
      <c r="AQ58" s="92" t="s">
        <v>78</v>
      </c>
      <c r="AR58" s="93"/>
      <c r="AS58" s="99">
        <v>0</v>
      </c>
      <c r="AT58" s="100">
        <f>ROUND(SUM(AV58:AW58),2)</f>
        <v>0</v>
      </c>
      <c r="AU58" s="101">
        <f>'SO 4 - 201_013 - Údržba H...'!P92</f>
        <v>0</v>
      </c>
      <c r="AV58" s="100">
        <f>'SO 4 - 201_013 - Údržba H...'!J33</f>
        <v>0</v>
      </c>
      <c r="AW58" s="100">
        <f>'SO 4 - 201_013 - Údržba H...'!J34</f>
        <v>0</v>
      </c>
      <c r="AX58" s="100">
        <f>'SO 4 - 201_013 - Údržba H...'!J35</f>
        <v>0</v>
      </c>
      <c r="AY58" s="100">
        <f>'SO 4 - 201_013 - Údržba H...'!J36</f>
        <v>0</v>
      </c>
      <c r="AZ58" s="100">
        <f>'SO 4 - 201_013 - Údržba H...'!F33</f>
        <v>0</v>
      </c>
      <c r="BA58" s="100">
        <f>'SO 4 - 201_013 - Údržba H...'!F34</f>
        <v>0</v>
      </c>
      <c r="BB58" s="100">
        <f>'SO 4 - 201_013 - Údržba H...'!F35</f>
        <v>0</v>
      </c>
      <c r="BC58" s="100">
        <f>'SO 4 - 201_013 - Údržba H...'!F36</f>
        <v>0</v>
      </c>
      <c r="BD58" s="102">
        <f>'SO 4 - 201_013 - Údržba H...'!F37</f>
        <v>0</v>
      </c>
      <c r="BT58" s="98" t="s">
        <v>79</v>
      </c>
      <c r="BV58" s="98" t="s">
        <v>73</v>
      </c>
      <c r="BW58" s="98" t="s">
        <v>90</v>
      </c>
      <c r="BX58" s="98" t="s">
        <v>5</v>
      </c>
      <c r="CL58" s="98" t="s">
        <v>19</v>
      </c>
      <c r="CM58" s="98" t="s">
        <v>81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5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avuvLAPCn0Q6NlOBUoh4KxpOWQEPPEP7UUTXjMK7R8OwMAEdDNLExmTrlTk7cadL5sV5JEb5/dGqtm1S4+CQEA==" saltValue="6fQ+MK6jEcbMxS1CF+zs7W9VwcyhxMZZjE/GlYHNSfCOO4vCU+pjgBV3RG0dVMMTYUxgnzbYTjWJhahFZSeaO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SO 1 - 201_143 - Údržba H...'!C2" display="/" xr:uid="{00000000-0004-0000-0000-000000000000}"/>
    <hyperlink ref="A56" location="'SO 2 - 201_329 - Údržba H...'!C2" display="/" xr:uid="{00000000-0004-0000-0000-000001000000}"/>
    <hyperlink ref="A57" location="'SO 3 - 213_120 - Údržba H...'!C2" display="/" xr:uid="{00000000-0004-0000-0000-000002000000}"/>
    <hyperlink ref="A58" location="'SO 4 - 201_013 - Údržba H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3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91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5" customHeight="1">
      <c r="B7" s="22"/>
      <c r="E7" s="369" t="str">
        <f>'Rekapitulace stavby'!K6</f>
        <v>Údržba HOZ Dalovy, Olbramovice, Říčany, Čestín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92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" customHeight="1">
      <c r="A9" s="36"/>
      <c r="B9" s="41"/>
      <c r="C9" s="36"/>
      <c r="D9" s="36"/>
      <c r="E9" s="371" t="s">
        <v>93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94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34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11"/>
      <c r="B27" s="112"/>
      <c r="C27" s="111"/>
      <c r="D27" s="111"/>
      <c r="E27" s="375" t="s">
        <v>19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ROUND((SUM(BE89:BE235)),  2)</f>
        <v>0</v>
      </c>
      <c r="G33" s="36"/>
      <c r="H33" s="36"/>
      <c r="I33" s="120">
        <v>0.21</v>
      </c>
      <c r="J33" s="119">
        <f>ROUND(((SUM(BE89:BE235))*I33),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ROUND((SUM(BF89:BF235)),  2)</f>
        <v>0</v>
      </c>
      <c r="G34" s="36"/>
      <c r="H34" s="36"/>
      <c r="I34" s="120">
        <v>0.12</v>
      </c>
      <c r="J34" s="119">
        <f>ROUND(((SUM(BF89:BF235))*I34),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ROUND((SUM(BG89:BG235)),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ROUND((SUM(BH89:BH235)),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ROUND((SUM(BI89:BI235)),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6" t="str">
        <f>E7</f>
        <v>Údržba HOZ Dalovy, Olbramovice, Říčany, Čestín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" customHeight="1">
      <c r="A50" s="36"/>
      <c r="B50" s="37"/>
      <c r="C50" s="38"/>
      <c r="D50" s="38"/>
      <c r="E50" s="329" t="str">
        <f>E9</f>
        <v>SO 1 - 201_143 - Údržba HOZ Dalovy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 Dalovy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úřad, OVHS ČB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Ing. Pavel Vilím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5" customHeight="1">
      <c r="B60" s="136"/>
      <c r="C60" s="137"/>
      <c r="D60" s="138" t="s">
        <v>99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100</v>
      </c>
      <c r="E61" s="145"/>
      <c r="F61" s="145"/>
      <c r="G61" s="145"/>
      <c r="H61" s="145"/>
      <c r="I61" s="145"/>
      <c r="J61" s="146">
        <f>J99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101</v>
      </c>
      <c r="E62" s="145"/>
      <c r="F62" s="145"/>
      <c r="G62" s="145"/>
      <c r="H62" s="145"/>
      <c r="I62" s="145"/>
      <c r="J62" s="146">
        <f>J139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102</v>
      </c>
      <c r="E63" s="145"/>
      <c r="F63" s="145"/>
      <c r="G63" s="145"/>
      <c r="H63" s="145"/>
      <c r="I63" s="145"/>
      <c r="J63" s="146">
        <f>J167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103</v>
      </c>
      <c r="E64" s="145"/>
      <c r="F64" s="145"/>
      <c r="G64" s="145"/>
      <c r="H64" s="145"/>
      <c r="I64" s="145"/>
      <c r="J64" s="146">
        <f>J177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104</v>
      </c>
      <c r="E65" s="145"/>
      <c r="F65" s="145"/>
      <c r="G65" s="145"/>
      <c r="H65" s="145"/>
      <c r="I65" s="145"/>
      <c r="J65" s="146">
        <f>J203</f>
        <v>0</v>
      </c>
      <c r="K65" s="143"/>
      <c r="L65" s="147"/>
    </row>
    <row r="66" spans="1:31" s="9" customFormat="1" ht="24.95" customHeight="1">
      <c r="B66" s="136"/>
      <c r="C66" s="137"/>
      <c r="D66" s="138" t="s">
        <v>105</v>
      </c>
      <c r="E66" s="139"/>
      <c r="F66" s="139"/>
      <c r="G66" s="139"/>
      <c r="H66" s="139"/>
      <c r="I66" s="139"/>
      <c r="J66" s="140">
        <f>J209</f>
        <v>0</v>
      </c>
      <c r="K66" s="137"/>
      <c r="L66" s="141"/>
    </row>
    <row r="67" spans="1:31" s="10" customFormat="1" ht="19.899999999999999" customHeight="1">
      <c r="B67" s="142"/>
      <c r="C67" s="143"/>
      <c r="D67" s="144" t="s">
        <v>106</v>
      </c>
      <c r="E67" s="145"/>
      <c r="F67" s="145"/>
      <c r="G67" s="145"/>
      <c r="H67" s="145"/>
      <c r="I67" s="145"/>
      <c r="J67" s="146">
        <f>J210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107</v>
      </c>
      <c r="E68" s="145"/>
      <c r="F68" s="145"/>
      <c r="G68" s="145"/>
      <c r="H68" s="145"/>
      <c r="I68" s="145"/>
      <c r="J68" s="146">
        <f>J226</f>
        <v>0</v>
      </c>
      <c r="K68" s="143"/>
      <c r="L68" s="147"/>
    </row>
    <row r="69" spans="1:31" s="9" customFormat="1" ht="24.95" customHeight="1">
      <c r="B69" s="136"/>
      <c r="C69" s="137"/>
      <c r="D69" s="138" t="s">
        <v>108</v>
      </c>
      <c r="E69" s="139"/>
      <c r="F69" s="139"/>
      <c r="G69" s="139"/>
      <c r="H69" s="139"/>
      <c r="I69" s="139"/>
      <c r="J69" s="140">
        <f>J232</f>
        <v>0</v>
      </c>
      <c r="K69" s="137"/>
      <c r="L69" s="141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109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4.45" customHeight="1">
      <c r="A79" s="36"/>
      <c r="B79" s="37"/>
      <c r="C79" s="38"/>
      <c r="D79" s="38"/>
      <c r="E79" s="376" t="str">
        <f>E7</f>
        <v>Údržba HOZ Dalovy, Olbramovice, Říčany, Čestín</v>
      </c>
      <c r="F79" s="377"/>
      <c r="G79" s="377"/>
      <c r="H79" s="377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92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6" customHeight="1">
      <c r="A81" s="36"/>
      <c r="B81" s="37"/>
      <c r="C81" s="38"/>
      <c r="D81" s="38"/>
      <c r="E81" s="329" t="str">
        <f>E9</f>
        <v>SO 1 - 201_143 - Údržba HOZ Dalovy</v>
      </c>
      <c r="F81" s="378"/>
      <c r="G81" s="378"/>
      <c r="H81" s="37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F12</f>
        <v>k.ú. Dalovy</v>
      </c>
      <c r="G83" s="38"/>
      <c r="H83" s="38"/>
      <c r="I83" s="31" t="s">
        <v>23</v>
      </c>
      <c r="J83" s="61" t="str">
        <f>IF(J12="","",J12)</f>
        <v>Vyplň údaj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6" customHeight="1">
      <c r="A85" s="36"/>
      <c r="B85" s="37"/>
      <c r="C85" s="31" t="s">
        <v>24</v>
      </c>
      <c r="D85" s="38"/>
      <c r="E85" s="38"/>
      <c r="F85" s="29" t="str">
        <f>E15</f>
        <v>Státní pozemkový úřad, OVHS ČB</v>
      </c>
      <c r="G85" s="38"/>
      <c r="H85" s="38"/>
      <c r="I85" s="31" t="s">
        <v>30</v>
      </c>
      <c r="J85" s="34" t="str">
        <f>E21</f>
        <v xml:space="preserve"> 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6" customHeight="1">
      <c r="A86" s="36"/>
      <c r="B86" s="37"/>
      <c r="C86" s="31" t="s">
        <v>28</v>
      </c>
      <c r="D86" s="38"/>
      <c r="E86" s="38"/>
      <c r="F86" s="29" t="str">
        <f>IF(E18="","",E18)</f>
        <v>Vyplň údaj</v>
      </c>
      <c r="G86" s="38"/>
      <c r="H86" s="38"/>
      <c r="I86" s="31" t="s">
        <v>33</v>
      </c>
      <c r="J86" s="34" t="str">
        <f>E24</f>
        <v>Ing. Pavel Vilím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48"/>
      <c r="B88" s="149"/>
      <c r="C88" s="150" t="s">
        <v>110</v>
      </c>
      <c r="D88" s="151" t="s">
        <v>56</v>
      </c>
      <c r="E88" s="151" t="s">
        <v>52</v>
      </c>
      <c r="F88" s="151" t="s">
        <v>53</v>
      </c>
      <c r="G88" s="151" t="s">
        <v>111</v>
      </c>
      <c r="H88" s="151" t="s">
        <v>112</v>
      </c>
      <c r="I88" s="151" t="s">
        <v>113</v>
      </c>
      <c r="J88" s="151" t="s">
        <v>97</v>
      </c>
      <c r="K88" s="152" t="s">
        <v>114</v>
      </c>
      <c r="L88" s="153"/>
      <c r="M88" s="70" t="s">
        <v>19</v>
      </c>
      <c r="N88" s="71" t="s">
        <v>41</v>
      </c>
      <c r="O88" s="71" t="s">
        <v>115</v>
      </c>
      <c r="P88" s="71" t="s">
        <v>116</v>
      </c>
      <c r="Q88" s="71" t="s">
        <v>117</v>
      </c>
      <c r="R88" s="71" t="s">
        <v>118</v>
      </c>
      <c r="S88" s="71" t="s">
        <v>119</v>
      </c>
      <c r="T88" s="72" t="s">
        <v>120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>
      <c r="A89" s="36"/>
      <c r="B89" s="37"/>
      <c r="C89" s="77" t="s">
        <v>121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P90+P209+P232</f>
        <v>0</v>
      </c>
      <c r="Q89" s="74"/>
      <c r="R89" s="156">
        <f>R90+R209+R232</f>
        <v>2.1960497399999999</v>
      </c>
      <c r="S89" s="74"/>
      <c r="T89" s="157">
        <f>T90+T209+T232</f>
        <v>1.5933000000000002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70</v>
      </c>
      <c r="AU89" s="19" t="s">
        <v>98</v>
      </c>
      <c r="BK89" s="158">
        <f>BK90+BK209+BK232</f>
        <v>0</v>
      </c>
    </row>
    <row r="90" spans="1:65" s="12" customFormat="1" ht="25.9" customHeight="1">
      <c r="B90" s="159"/>
      <c r="C90" s="160"/>
      <c r="D90" s="161" t="s">
        <v>70</v>
      </c>
      <c r="E90" s="162" t="s">
        <v>122</v>
      </c>
      <c r="F90" s="162" t="s">
        <v>123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P91+SUM(P92:P99)+P139+P167+P177+P203</f>
        <v>0</v>
      </c>
      <c r="Q90" s="167"/>
      <c r="R90" s="168">
        <f>R91+SUM(R92:R99)+R139+R167+R177+R203</f>
        <v>1.7338363999999999</v>
      </c>
      <c r="S90" s="167"/>
      <c r="T90" s="169">
        <f>T91+SUM(T92:T99)+T139+T167+T177+T203</f>
        <v>1.5933000000000002</v>
      </c>
      <c r="AR90" s="170" t="s">
        <v>79</v>
      </c>
      <c r="AT90" s="171" t="s">
        <v>70</v>
      </c>
      <c r="AU90" s="171" t="s">
        <v>71</v>
      </c>
      <c r="AY90" s="170" t="s">
        <v>124</v>
      </c>
      <c r="BK90" s="172">
        <f>BK91+SUM(BK92:BK99)+BK139+BK167+BK177+BK203</f>
        <v>0</v>
      </c>
    </row>
    <row r="91" spans="1:65" s="2" customFormat="1" ht="14.45" customHeight="1">
      <c r="A91" s="36"/>
      <c r="B91" s="37"/>
      <c r="C91" s="173" t="s">
        <v>125</v>
      </c>
      <c r="D91" s="173" t="s">
        <v>126</v>
      </c>
      <c r="E91" s="174" t="s">
        <v>127</v>
      </c>
      <c r="F91" s="175" t="s">
        <v>128</v>
      </c>
      <c r="G91" s="176" t="s">
        <v>129</v>
      </c>
      <c r="H91" s="177">
        <v>1</v>
      </c>
      <c r="I91" s="178"/>
      <c r="J91" s="179">
        <f>ROUND(I91*H91,2)</f>
        <v>0</v>
      </c>
      <c r="K91" s="175" t="s">
        <v>19</v>
      </c>
      <c r="L91" s="41"/>
      <c r="M91" s="180" t="s">
        <v>19</v>
      </c>
      <c r="N91" s="181" t="s">
        <v>42</v>
      </c>
      <c r="O91" s="66"/>
      <c r="P91" s="182">
        <f>O91*H91</f>
        <v>0</v>
      </c>
      <c r="Q91" s="182">
        <v>0</v>
      </c>
      <c r="R91" s="182">
        <f>Q91*H91</f>
        <v>0</v>
      </c>
      <c r="S91" s="182">
        <v>0</v>
      </c>
      <c r="T91" s="183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4" t="s">
        <v>130</v>
      </c>
      <c r="AT91" s="184" t="s">
        <v>126</v>
      </c>
      <c r="AU91" s="184" t="s">
        <v>79</v>
      </c>
      <c r="AY91" s="19" t="s">
        <v>124</v>
      </c>
      <c r="BE91" s="185">
        <f>IF(N91="základní",J91,0)</f>
        <v>0</v>
      </c>
      <c r="BF91" s="185">
        <f>IF(N91="snížená",J91,0)</f>
        <v>0</v>
      </c>
      <c r="BG91" s="185">
        <f>IF(N91="zákl. přenesená",J91,0)</f>
        <v>0</v>
      </c>
      <c r="BH91" s="185">
        <f>IF(N91="sníž. přenesená",J91,0)</f>
        <v>0</v>
      </c>
      <c r="BI91" s="185">
        <f>IF(N91="nulová",J91,0)</f>
        <v>0</v>
      </c>
      <c r="BJ91" s="19" t="s">
        <v>79</v>
      </c>
      <c r="BK91" s="185">
        <f>ROUND(I91*H91,2)</f>
        <v>0</v>
      </c>
      <c r="BL91" s="19" t="s">
        <v>130</v>
      </c>
      <c r="BM91" s="184" t="s">
        <v>131</v>
      </c>
    </row>
    <row r="92" spans="1:65" s="2" customFormat="1" ht="11.25">
      <c r="A92" s="36"/>
      <c r="B92" s="37"/>
      <c r="C92" s="38"/>
      <c r="D92" s="186" t="s">
        <v>132</v>
      </c>
      <c r="E92" s="38"/>
      <c r="F92" s="187" t="s">
        <v>128</v>
      </c>
      <c r="G92" s="38"/>
      <c r="H92" s="38"/>
      <c r="I92" s="188"/>
      <c r="J92" s="38"/>
      <c r="K92" s="38"/>
      <c r="L92" s="41"/>
      <c r="M92" s="189"/>
      <c r="N92" s="190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132</v>
      </c>
      <c r="AU92" s="19" t="s">
        <v>79</v>
      </c>
    </row>
    <row r="93" spans="1:65" s="2" customFormat="1" ht="19.5">
      <c r="A93" s="36"/>
      <c r="B93" s="37"/>
      <c r="C93" s="38"/>
      <c r="D93" s="186" t="s">
        <v>133</v>
      </c>
      <c r="E93" s="38"/>
      <c r="F93" s="191" t="s">
        <v>134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133</v>
      </c>
      <c r="AU93" s="19" t="s">
        <v>79</v>
      </c>
    </row>
    <row r="94" spans="1:65" s="2" customFormat="1" ht="22.15" customHeight="1">
      <c r="A94" s="36"/>
      <c r="B94" s="37"/>
      <c r="C94" s="173" t="s">
        <v>135</v>
      </c>
      <c r="D94" s="173" t="s">
        <v>126</v>
      </c>
      <c r="E94" s="174" t="s">
        <v>136</v>
      </c>
      <c r="F94" s="175" t="s">
        <v>137</v>
      </c>
      <c r="G94" s="176" t="s">
        <v>138</v>
      </c>
      <c r="H94" s="177">
        <v>0.56899999999999995</v>
      </c>
      <c r="I94" s="178"/>
      <c r="J94" s="179">
        <f>ROUND(I94*H94,2)</f>
        <v>0</v>
      </c>
      <c r="K94" s="175" t="s">
        <v>19</v>
      </c>
      <c r="L94" s="41"/>
      <c r="M94" s="180" t="s">
        <v>19</v>
      </c>
      <c r="N94" s="181" t="s">
        <v>42</v>
      </c>
      <c r="O94" s="66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4" t="s">
        <v>130</v>
      </c>
      <c r="AT94" s="184" t="s">
        <v>126</v>
      </c>
      <c r="AU94" s="184" t="s">
        <v>79</v>
      </c>
      <c r="AY94" s="19" t="s">
        <v>124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9" t="s">
        <v>79</v>
      </c>
      <c r="BK94" s="185">
        <f>ROUND(I94*H94,2)</f>
        <v>0</v>
      </c>
      <c r="BL94" s="19" t="s">
        <v>130</v>
      </c>
      <c r="BM94" s="184" t="s">
        <v>139</v>
      </c>
    </row>
    <row r="95" spans="1:65" s="2" customFormat="1" ht="11.25">
      <c r="A95" s="36"/>
      <c r="B95" s="37"/>
      <c r="C95" s="38"/>
      <c r="D95" s="186" t="s">
        <v>132</v>
      </c>
      <c r="E95" s="38"/>
      <c r="F95" s="187" t="s">
        <v>137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132</v>
      </c>
      <c r="AU95" s="19" t="s">
        <v>79</v>
      </c>
    </row>
    <row r="96" spans="1:65" s="2" customFormat="1" ht="39">
      <c r="A96" s="36"/>
      <c r="B96" s="37"/>
      <c r="C96" s="38"/>
      <c r="D96" s="186" t="s">
        <v>133</v>
      </c>
      <c r="E96" s="38"/>
      <c r="F96" s="191" t="s">
        <v>140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133</v>
      </c>
      <c r="AU96" s="19" t="s">
        <v>79</v>
      </c>
    </row>
    <row r="97" spans="1:65" s="13" customFormat="1" ht="11.25">
      <c r="B97" s="192"/>
      <c r="C97" s="193"/>
      <c r="D97" s="186" t="s">
        <v>141</v>
      </c>
      <c r="E97" s="194" t="s">
        <v>19</v>
      </c>
      <c r="F97" s="195" t="s">
        <v>142</v>
      </c>
      <c r="G97" s="193"/>
      <c r="H97" s="194" t="s">
        <v>19</v>
      </c>
      <c r="I97" s="196"/>
      <c r="J97" s="193"/>
      <c r="K97" s="193"/>
      <c r="L97" s="197"/>
      <c r="M97" s="198"/>
      <c r="N97" s="199"/>
      <c r="O97" s="199"/>
      <c r="P97" s="199"/>
      <c r="Q97" s="199"/>
      <c r="R97" s="199"/>
      <c r="S97" s="199"/>
      <c r="T97" s="200"/>
      <c r="AT97" s="201" t="s">
        <v>141</v>
      </c>
      <c r="AU97" s="201" t="s">
        <v>79</v>
      </c>
      <c r="AV97" s="13" t="s">
        <v>79</v>
      </c>
      <c r="AW97" s="13" t="s">
        <v>32</v>
      </c>
      <c r="AX97" s="13" t="s">
        <v>71</v>
      </c>
      <c r="AY97" s="201" t="s">
        <v>124</v>
      </c>
    </row>
    <row r="98" spans="1:65" s="14" customFormat="1" ht="11.25">
      <c r="B98" s="202"/>
      <c r="C98" s="203"/>
      <c r="D98" s="186" t="s">
        <v>141</v>
      </c>
      <c r="E98" s="204" t="s">
        <v>19</v>
      </c>
      <c r="F98" s="205" t="s">
        <v>143</v>
      </c>
      <c r="G98" s="203"/>
      <c r="H98" s="206">
        <v>0.56899999999999995</v>
      </c>
      <c r="I98" s="207"/>
      <c r="J98" s="203"/>
      <c r="K98" s="203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141</v>
      </c>
      <c r="AU98" s="212" t="s">
        <v>79</v>
      </c>
      <c r="AV98" s="14" t="s">
        <v>81</v>
      </c>
      <c r="AW98" s="14" t="s">
        <v>32</v>
      </c>
      <c r="AX98" s="14" t="s">
        <v>79</v>
      </c>
      <c r="AY98" s="212" t="s">
        <v>124</v>
      </c>
    </row>
    <row r="99" spans="1:65" s="12" customFormat="1" ht="22.9" customHeight="1">
      <c r="B99" s="159"/>
      <c r="C99" s="160"/>
      <c r="D99" s="161" t="s">
        <v>70</v>
      </c>
      <c r="E99" s="213" t="s">
        <v>79</v>
      </c>
      <c r="F99" s="213" t="s">
        <v>144</v>
      </c>
      <c r="G99" s="160"/>
      <c r="H99" s="160"/>
      <c r="I99" s="163"/>
      <c r="J99" s="214">
        <f>BK99</f>
        <v>0</v>
      </c>
      <c r="K99" s="160"/>
      <c r="L99" s="165"/>
      <c r="M99" s="166"/>
      <c r="N99" s="167"/>
      <c r="O99" s="167"/>
      <c r="P99" s="168">
        <f>SUM(P100:P138)</f>
        <v>0</v>
      </c>
      <c r="Q99" s="167"/>
      <c r="R99" s="168">
        <f>SUM(R100:R138)</f>
        <v>4.5300000000000002E-3</v>
      </c>
      <c r="S99" s="167"/>
      <c r="T99" s="169">
        <f>SUM(T100:T138)</f>
        <v>0</v>
      </c>
      <c r="AR99" s="170" t="s">
        <v>79</v>
      </c>
      <c r="AT99" s="171" t="s">
        <v>70</v>
      </c>
      <c r="AU99" s="171" t="s">
        <v>79</v>
      </c>
      <c r="AY99" s="170" t="s">
        <v>124</v>
      </c>
      <c r="BK99" s="172">
        <f>SUM(BK100:BK138)</f>
        <v>0</v>
      </c>
    </row>
    <row r="100" spans="1:65" s="2" customFormat="1" ht="19.899999999999999" customHeight="1">
      <c r="A100" s="36"/>
      <c r="B100" s="37"/>
      <c r="C100" s="173" t="s">
        <v>145</v>
      </c>
      <c r="D100" s="173" t="s">
        <v>126</v>
      </c>
      <c r="E100" s="174" t="s">
        <v>146</v>
      </c>
      <c r="F100" s="175" t="s">
        <v>147</v>
      </c>
      <c r="G100" s="176" t="s">
        <v>148</v>
      </c>
      <c r="H100" s="177">
        <v>4.5</v>
      </c>
      <c r="I100" s="178"/>
      <c r="J100" s="179">
        <f>ROUND(I100*H100,2)</f>
        <v>0</v>
      </c>
      <c r="K100" s="175" t="s">
        <v>149</v>
      </c>
      <c r="L100" s="41"/>
      <c r="M100" s="180" t="s">
        <v>19</v>
      </c>
      <c r="N100" s="181" t="s">
        <v>42</v>
      </c>
      <c r="O100" s="66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4" t="s">
        <v>130</v>
      </c>
      <c r="AT100" s="184" t="s">
        <v>126</v>
      </c>
      <c r="AU100" s="184" t="s">
        <v>81</v>
      </c>
      <c r="AY100" s="19" t="s">
        <v>124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9" t="s">
        <v>79</v>
      </c>
      <c r="BK100" s="185">
        <f>ROUND(I100*H100,2)</f>
        <v>0</v>
      </c>
      <c r="BL100" s="19" t="s">
        <v>130</v>
      </c>
      <c r="BM100" s="184" t="s">
        <v>150</v>
      </c>
    </row>
    <row r="101" spans="1:65" s="2" customFormat="1" ht="19.5">
      <c r="A101" s="36"/>
      <c r="B101" s="37"/>
      <c r="C101" s="38"/>
      <c r="D101" s="186" t="s">
        <v>132</v>
      </c>
      <c r="E101" s="38"/>
      <c r="F101" s="187" t="s">
        <v>151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132</v>
      </c>
      <c r="AU101" s="19" t="s">
        <v>81</v>
      </c>
    </row>
    <row r="102" spans="1:65" s="2" customFormat="1" ht="11.25">
      <c r="A102" s="36"/>
      <c r="B102" s="37"/>
      <c r="C102" s="38"/>
      <c r="D102" s="215" t="s">
        <v>152</v>
      </c>
      <c r="E102" s="38"/>
      <c r="F102" s="216" t="s">
        <v>153</v>
      </c>
      <c r="G102" s="38"/>
      <c r="H102" s="38"/>
      <c r="I102" s="188"/>
      <c r="J102" s="38"/>
      <c r="K102" s="38"/>
      <c r="L102" s="41"/>
      <c r="M102" s="189"/>
      <c r="N102" s="190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152</v>
      </c>
      <c r="AU102" s="19" t="s">
        <v>81</v>
      </c>
    </row>
    <row r="103" spans="1:65" s="14" customFormat="1" ht="11.25">
      <c r="B103" s="202"/>
      <c r="C103" s="203"/>
      <c r="D103" s="186" t="s">
        <v>141</v>
      </c>
      <c r="E103" s="204" t="s">
        <v>19</v>
      </c>
      <c r="F103" s="205" t="s">
        <v>154</v>
      </c>
      <c r="G103" s="203"/>
      <c r="H103" s="206">
        <v>4.5</v>
      </c>
      <c r="I103" s="207"/>
      <c r="J103" s="203"/>
      <c r="K103" s="203"/>
      <c r="L103" s="208"/>
      <c r="M103" s="209"/>
      <c r="N103" s="210"/>
      <c r="O103" s="210"/>
      <c r="P103" s="210"/>
      <c r="Q103" s="210"/>
      <c r="R103" s="210"/>
      <c r="S103" s="210"/>
      <c r="T103" s="211"/>
      <c r="AT103" s="212" t="s">
        <v>141</v>
      </c>
      <c r="AU103" s="212" t="s">
        <v>81</v>
      </c>
      <c r="AV103" s="14" t="s">
        <v>81</v>
      </c>
      <c r="AW103" s="14" t="s">
        <v>32</v>
      </c>
      <c r="AX103" s="14" t="s">
        <v>79</v>
      </c>
      <c r="AY103" s="212" t="s">
        <v>124</v>
      </c>
    </row>
    <row r="104" spans="1:65" s="2" customFormat="1" ht="14.45" customHeight="1">
      <c r="A104" s="36"/>
      <c r="B104" s="37"/>
      <c r="C104" s="173" t="s">
        <v>7</v>
      </c>
      <c r="D104" s="173" t="s">
        <v>126</v>
      </c>
      <c r="E104" s="174" t="s">
        <v>155</v>
      </c>
      <c r="F104" s="175" t="s">
        <v>156</v>
      </c>
      <c r="G104" s="176" t="s">
        <v>157</v>
      </c>
      <c r="H104" s="177">
        <v>3</v>
      </c>
      <c r="I104" s="178"/>
      <c r="J104" s="179">
        <f>ROUND(I104*H104,2)</f>
        <v>0</v>
      </c>
      <c r="K104" s="175" t="s">
        <v>149</v>
      </c>
      <c r="L104" s="41"/>
      <c r="M104" s="180" t="s">
        <v>19</v>
      </c>
      <c r="N104" s="181" t="s">
        <v>42</v>
      </c>
      <c r="O104" s="66"/>
      <c r="P104" s="182">
        <f>O104*H104</f>
        <v>0</v>
      </c>
      <c r="Q104" s="182">
        <v>6.9999999999999999E-4</v>
      </c>
      <c r="R104" s="182">
        <f>Q104*H104</f>
        <v>2.0999999999999999E-3</v>
      </c>
      <c r="S104" s="182">
        <v>0</v>
      </c>
      <c r="T104" s="18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130</v>
      </c>
      <c r="AT104" s="184" t="s">
        <v>126</v>
      </c>
      <c r="AU104" s="184" t="s">
        <v>81</v>
      </c>
      <c r="AY104" s="19" t="s">
        <v>124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79</v>
      </c>
      <c r="BK104" s="185">
        <f>ROUND(I104*H104,2)</f>
        <v>0</v>
      </c>
      <c r="BL104" s="19" t="s">
        <v>130</v>
      </c>
      <c r="BM104" s="184" t="s">
        <v>158</v>
      </c>
    </row>
    <row r="105" spans="1:65" s="2" customFormat="1" ht="11.25">
      <c r="A105" s="36"/>
      <c r="B105" s="37"/>
      <c r="C105" s="38"/>
      <c r="D105" s="186" t="s">
        <v>132</v>
      </c>
      <c r="E105" s="38"/>
      <c r="F105" s="187" t="s">
        <v>159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132</v>
      </c>
      <c r="AU105" s="19" t="s">
        <v>81</v>
      </c>
    </row>
    <row r="106" spans="1:65" s="2" customFormat="1" ht="11.25">
      <c r="A106" s="36"/>
      <c r="B106" s="37"/>
      <c r="C106" s="38"/>
      <c r="D106" s="215" t="s">
        <v>152</v>
      </c>
      <c r="E106" s="38"/>
      <c r="F106" s="216" t="s">
        <v>160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152</v>
      </c>
      <c r="AU106" s="19" t="s">
        <v>81</v>
      </c>
    </row>
    <row r="107" spans="1:65" s="2" customFormat="1" ht="39">
      <c r="A107" s="36"/>
      <c r="B107" s="37"/>
      <c r="C107" s="38"/>
      <c r="D107" s="186" t="s">
        <v>133</v>
      </c>
      <c r="E107" s="38"/>
      <c r="F107" s="191" t="s">
        <v>161</v>
      </c>
      <c r="G107" s="38"/>
      <c r="H107" s="38"/>
      <c r="I107" s="188"/>
      <c r="J107" s="38"/>
      <c r="K107" s="38"/>
      <c r="L107" s="41"/>
      <c r="M107" s="189"/>
      <c r="N107" s="190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133</v>
      </c>
      <c r="AU107" s="19" t="s">
        <v>81</v>
      </c>
    </row>
    <row r="108" spans="1:65" s="14" customFormat="1" ht="11.25">
      <c r="B108" s="202"/>
      <c r="C108" s="203"/>
      <c r="D108" s="186" t="s">
        <v>141</v>
      </c>
      <c r="E108" s="204" t="s">
        <v>19</v>
      </c>
      <c r="F108" s="205" t="s">
        <v>162</v>
      </c>
      <c r="G108" s="203"/>
      <c r="H108" s="206">
        <v>3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141</v>
      </c>
      <c r="AU108" s="212" t="s">
        <v>81</v>
      </c>
      <c r="AV108" s="14" t="s">
        <v>81</v>
      </c>
      <c r="AW108" s="14" t="s">
        <v>32</v>
      </c>
      <c r="AX108" s="14" t="s">
        <v>71</v>
      </c>
      <c r="AY108" s="212" t="s">
        <v>124</v>
      </c>
    </row>
    <row r="109" spans="1:65" s="15" customFormat="1" ht="11.25">
      <c r="B109" s="217"/>
      <c r="C109" s="218"/>
      <c r="D109" s="186" t="s">
        <v>141</v>
      </c>
      <c r="E109" s="219" t="s">
        <v>19</v>
      </c>
      <c r="F109" s="220" t="s">
        <v>163</v>
      </c>
      <c r="G109" s="218"/>
      <c r="H109" s="221">
        <v>3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141</v>
      </c>
      <c r="AU109" s="227" t="s">
        <v>81</v>
      </c>
      <c r="AV109" s="15" t="s">
        <v>130</v>
      </c>
      <c r="AW109" s="15" t="s">
        <v>32</v>
      </c>
      <c r="AX109" s="15" t="s">
        <v>79</v>
      </c>
      <c r="AY109" s="227" t="s">
        <v>124</v>
      </c>
    </row>
    <row r="110" spans="1:65" s="2" customFormat="1" ht="14.45" customHeight="1">
      <c r="A110" s="36"/>
      <c r="B110" s="37"/>
      <c r="C110" s="173" t="s">
        <v>164</v>
      </c>
      <c r="D110" s="173" t="s">
        <v>126</v>
      </c>
      <c r="E110" s="174" t="s">
        <v>165</v>
      </c>
      <c r="F110" s="175" t="s">
        <v>166</v>
      </c>
      <c r="G110" s="176" t="s">
        <v>157</v>
      </c>
      <c r="H110" s="177">
        <v>3</v>
      </c>
      <c r="I110" s="178"/>
      <c r="J110" s="179">
        <f>ROUND(I110*H110,2)</f>
        <v>0</v>
      </c>
      <c r="K110" s="175" t="s">
        <v>149</v>
      </c>
      <c r="L110" s="41"/>
      <c r="M110" s="180" t="s">
        <v>19</v>
      </c>
      <c r="N110" s="181" t="s">
        <v>42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130</v>
      </c>
      <c r="AT110" s="184" t="s">
        <v>126</v>
      </c>
      <c r="AU110" s="184" t="s">
        <v>81</v>
      </c>
      <c r="AY110" s="19" t="s">
        <v>124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79</v>
      </c>
      <c r="BK110" s="185">
        <f>ROUND(I110*H110,2)</f>
        <v>0</v>
      </c>
      <c r="BL110" s="19" t="s">
        <v>130</v>
      </c>
      <c r="BM110" s="184" t="s">
        <v>167</v>
      </c>
    </row>
    <row r="111" spans="1:65" s="2" customFormat="1" ht="11.25">
      <c r="A111" s="36"/>
      <c r="B111" s="37"/>
      <c r="C111" s="38"/>
      <c r="D111" s="186" t="s">
        <v>132</v>
      </c>
      <c r="E111" s="38"/>
      <c r="F111" s="187" t="s">
        <v>168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132</v>
      </c>
      <c r="AU111" s="19" t="s">
        <v>81</v>
      </c>
    </row>
    <row r="112" spans="1:65" s="2" customFormat="1" ht="11.25">
      <c r="A112" s="36"/>
      <c r="B112" s="37"/>
      <c r="C112" s="38"/>
      <c r="D112" s="215" t="s">
        <v>152</v>
      </c>
      <c r="E112" s="38"/>
      <c r="F112" s="216" t="s">
        <v>169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152</v>
      </c>
      <c r="AU112" s="19" t="s">
        <v>81</v>
      </c>
    </row>
    <row r="113" spans="1:65" s="2" customFormat="1" ht="19.5">
      <c r="A113" s="36"/>
      <c r="B113" s="37"/>
      <c r="C113" s="38"/>
      <c r="D113" s="186" t="s">
        <v>133</v>
      </c>
      <c r="E113" s="38"/>
      <c r="F113" s="191" t="s">
        <v>170</v>
      </c>
      <c r="G113" s="38"/>
      <c r="H113" s="38"/>
      <c r="I113" s="188"/>
      <c r="J113" s="38"/>
      <c r="K113" s="38"/>
      <c r="L113" s="41"/>
      <c r="M113" s="189"/>
      <c r="N113" s="190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133</v>
      </c>
      <c r="AU113" s="19" t="s">
        <v>81</v>
      </c>
    </row>
    <row r="114" spans="1:65" s="14" customFormat="1" ht="11.25">
      <c r="B114" s="202"/>
      <c r="C114" s="203"/>
      <c r="D114" s="186" t="s">
        <v>141</v>
      </c>
      <c r="E114" s="204" t="s">
        <v>19</v>
      </c>
      <c r="F114" s="205" t="s">
        <v>162</v>
      </c>
      <c r="G114" s="203"/>
      <c r="H114" s="206">
        <v>3</v>
      </c>
      <c r="I114" s="207"/>
      <c r="J114" s="203"/>
      <c r="K114" s="203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141</v>
      </c>
      <c r="AU114" s="212" t="s">
        <v>81</v>
      </c>
      <c r="AV114" s="14" t="s">
        <v>81</v>
      </c>
      <c r="AW114" s="14" t="s">
        <v>32</v>
      </c>
      <c r="AX114" s="14" t="s">
        <v>79</v>
      </c>
      <c r="AY114" s="212" t="s">
        <v>124</v>
      </c>
    </row>
    <row r="115" spans="1:65" s="2" customFormat="1" ht="14.45" customHeight="1">
      <c r="A115" s="36"/>
      <c r="B115" s="37"/>
      <c r="C115" s="173" t="s">
        <v>171</v>
      </c>
      <c r="D115" s="173" t="s">
        <v>126</v>
      </c>
      <c r="E115" s="174" t="s">
        <v>172</v>
      </c>
      <c r="F115" s="175" t="s">
        <v>173</v>
      </c>
      <c r="G115" s="176" t="s">
        <v>157</v>
      </c>
      <c r="H115" s="177">
        <v>3</v>
      </c>
      <c r="I115" s="178"/>
      <c r="J115" s="179">
        <f>ROUND(I115*H115,2)</f>
        <v>0</v>
      </c>
      <c r="K115" s="175" t="s">
        <v>149</v>
      </c>
      <c r="L115" s="41"/>
      <c r="M115" s="180" t="s">
        <v>19</v>
      </c>
      <c r="N115" s="181" t="s">
        <v>42</v>
      </c>
      <c r="O115" s="66"/>
      <c r="P115" s="182">
        <f>O115*H115</f>
        <v>0</v>
      </c>
      <c r="Q115" s="182">
        <v>7.9000000000000001E-4</v>
      </c>
      <c r="R115" s="182">
        <f>Q115*H115</f>
        <v>2.3700000000000001E-3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130</v>
      </c>
      <c r="AT115" s="184" t="s">
        <v>126</v>
      </c>
      <c r="AU115" s="184" t="s">
        <v>81</v>
      </c>
      <c r="AY115" s="19" t="s">
        <v>124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79</v>
      </c>
      <c r="BK115" s="185">
        <f>ROUND(I115*H115,2)</f>
        <v>0</v>
      </c>
      <c r="BL115" s="19" t="s">
        <v>130</v>
      </c>
      <c r="BM115" s="184" t="s">
        <v>174</v>
      </c>
    </row>
    <row r="116" spans="1:65" s="2" customFormat="1" ht="11.25">
      <c r="A116" s="36"/>
      <c r="B116" s="37"/>
      <c r="C116" s="38"/>
      <c r="D116" s="186" t="s">
        <v>132</v>
      </c>
      <c r="E116" s="38"/>
      <c r="F116" s="187" t="s">
        <v>175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132</v>
      </c>
      <c r="AU116" s="19" t="s">
        <v>81</v>
      </c>
    </row>
    <row r="117" spans="1:65" s="2" customFormat="1" ht="11.25">
      <c r="A117" s="36"/>
      <c r="B117" s="37"/>
      <c r="C117" s="38"/>
      <c r="D117" s="215" t="s">
        <v>152</v>
      </c>
      <c r="E117" s="38"/>
      <c r="F117" s="216" t="s">
        <v>176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152</v>
      </c>
      <c r="AU117" s="19" t="s">
        <v>81</v>
      </c>
    </row>
    <row r="118" spans="1:65" s="2" customFormat="1" ht="19.5">
      <c r="A118" s="36"/>
      <c r="B118" s="37"/>
      <c r="C118" s="38"/>
      <c r="D118" s="186" t="s">
        <v>133</v>
      </c>
      <c r="E118" s="38"/>
      <c r="F118" s="191" t="s">
        <v>170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133</v>
      </c>
      <c r="AU118" s="19" t="s">
        <v>81</v>
      </c>
    </row>
    <row r="119" spans="1:65" s="14" customFormat="1" ht="11.25">
      <c r="B119" s="202"/>
      <c r="C119" s="203"/>
      <c r="D119" s="186" t="s">
        <v>141</v>
      </c>
      <c r="E119" s="204" t="s">
        <v>19</v>
      </c>
      <c r="F119" s="205" t="s">
        <v>162</v>
      </c>
      <c r="G119" s="203"/>
      <c r="H119" s="206">
        <v>3</v>
      </c>
      <c r="I119" s="207"/>
      <c r="J119" s="203"/>
      <c r="K119" s="203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141</v>
      </c>
      <c r="AU119" s="212" t="s">
        <v>81</v>
      </c>
      <c r="AV119" s="14" t="s">
        <v>81</v>
      </c>
      <c r="AW119" s="14" t="s">
        <v>32</v>
      </c>
      <c r="AX119" s="14" t="s">
        <v>79</v>
      </c>
      <c r="AY119" s="212" t="s">
        <v>124</v>
      </c>
    </row>
    <row r="120" spans="1:65" s="2" customFormat="1" ht="14.45" customHeight="1">
      <c r="A120" s="36"/>
      <c r="B120" s="37"/>
      <c r="C120" s="173" t="s">
        <v>177</v>
      </c>
      <c r="D120" s="173" t="s">
        <v>126</v>
      </c>
      <c r="E120" s="174" t="s">
        <v>178</v>
      </c>
      <c r="F120" s="175" t="s">
        <v>179</v>
      </c>
      <c r="G120" s="176" t="s">
        <v>157</v>
      </c>
      <c r="H120" s="177">
        <v>3</v>
      </c>
      <c r="I120" s="178"/>
      <c r="J120" s="179">
        <f>ROUND(I120*H120,2)</f>
        <v>0</v>
      </c>
      <c r="K120" s="175" t="s">
        <v>149</v>
      </c>
      <c r="L120" s="41"/>
      <c r="M120" s="180" t="s">
        <v>19</v>
      </c>
      <c r="N120" s="181" t="s">
        <v>42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130</v>
      </c>
      <c r="AT120" s="184" t="s">
        <v>126</v>
      </c>
      <c r="AU120" s="184" t="s">
        <v>81</v>
      </c>
      <c r="AY120" s="19" t="s">
        <v>124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79</v>
      </c>
      <c r="BK120" s="185">
        <f>ROUND(I120*H120,2)</f>
        <v>0</v>
      </c>
      <c r="BL120" s="19" t="s">
        <v>130</v>
      </c>
      <c r="BM120" s="184" t="s">
        <v>180</v>
      </c>
    </row>
    <row r="121" spans="1:65" s="2" customFormat="1" ht="11.25">
      <c r="A121" s="36"/>
      <c r="B121" s="37"/>
      <c r="C121" s="38"/>
      <c r="D121" s="186" t="s">
        <v>132</v>
      </c>
      <c r="E121" s="38"/>
      <c r="F121" s="187" t="s">
        <v>181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132</v>
      </c>
      <c r="AU121" s="19" t="s">
        <v>81</v>
      </c>
    </row>
    <row r="122" spans="1:65" s="2" customFormat="1" ht="11.25">
      <c r="A122" s="36"/>
      <c r="B122" s="37"/>
      <c r="C122" s="38"/>
      <c r="D122" s="215" t="s">
        <v>152</v>
      </c>
      <c r="E122" s="38"/>
      <c r="F122" s="216" t="s">
        <v>182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152</v>
      </c>
      <c r="AU122" s="19" t="s">
        <v>81</v>
      </c>
    </row>
    <row r="123" spans="1:65" s="2" customFormat="1" ht="19.5">
      <c r="A123" s="36"/>
      <c r="B123" s="37"/>
      <c r="C123" s="38"/>
      <c r="D123" s="186" t="s">
        <v>133</v>
      </c>
      <c r="E123" s="38"/>
      <c r="F123" s="191" t="s">
        <v>170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133</v>
      </c>
      <c r="AU123" s="19" t="s">
        <v>81</v>
      </c>
    </row>
    <row r="124" spans="1:65" s="14" customFormat="1" ht="11.25">
      <c r="B124" s="202"/>
      <c r="C124" s="203"/>
      <c r="D124" s="186" t="s">
        <v>141</v>
      </c>
      <c r="E124" s="204" t="s">
        <v>19</v>
      </c>
      <c r="F124" s="205" t="s">
        <v>162</v>
      </c>
      <c r="G124" s="203"/>
      <c r="H124" s="206">
        <v>3</v>
      </c>
      <c r="I124" s="207"/>
      <c r="J124" s="203"/>
      <c r="K124" s="203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141</v>
      </c>
      <c r="AU124" s="212" t="s">
        <v>81</v>
      </c>
      <c r="AV124" s="14" t="s">
        <v>81</v>
      </c>
      <c r="AW124" s="14" t="s">
        <v>32</v>
      </c>
      <c r="AX124" s="14" t="s">
        <v>79</v>
      </c>
      <c r="AY124" s="212" t="s">
        <v>124</v>
      </c>
    </row>
    <row r="125" spans="1:65" s="2" customFormat="1" ht="14.45" customHeight="1">
      <c r="A125" s="36"/>
      <c r="B125" s="37"/>
      <c r="C125" s="228" t="s">
        <v>183</v>
      </c>
      <c r="D125" s="228" t="s">
        <v>184</v>
      </c>
      <c r="E125" s="229" t="s">
        <v>185</v>
      </c>
      <c r="F125" s="230" t="s">
        <v>186</v>
      </c>
      <c r="G125" s="231" t="s">
        <v>187</v>
      </c>
      <c r="H125" s="232">
        <v>0.06</v>
      </c>
      <c r="I125" s="233"/>
      <c r="J125" s="234">
        <f>ROUND(I125*H125,2)</f>
        <v>0</v>
      </c>
      <c r="K125" s="230" t="s">
        <v>149</v>
      </c>
      <c r="L125" s="235"/>
      <c r="M125" s="236" t="s">
        <v>19</v>
      </c>
      <c r="N125" s="237" t="s">
        <v>42</v>
      </c>
      <c r="O125" s="66"/>
      <c r="P125" s="182">
        <f>O125*H125</f>
        <v>0</v>
      </c>
      <c r="Q125" s="182">
        <v>1E-3</v>
      </c>
      <c r="R125" s="182">
        <f>Q125*H125</f>
        <v>6.0000000000000002E-5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188</v>
      </c>
      <c r="AT125" s="184" t="s">
        <v>184</v>
      </c>
      <c r="AU125" s="184" t="s">
        <v>81</v>
      </c>
      <c r="AY125" s="19" t="s">
        <v>124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79</v>
      </c>
      <c r="BK125" s="185">
        <f>ROUND(I125*H125,2)</f>
        <v>0</v>
      </c>
      <c r="BL125" s="19" t="s">
        <v>130</v>
      </c>
      <c r="BM125" s="184" t="s">
        <v>189</v>
      </c>
    </row>
    <row r="126" spans="1:65" s="2" customFormat="1" ht="11.25">
      <c r="A126" s="36"/>
      <c r="B126" s="37"/>
      <c r="C126" s="38"/>
      <c r="D126" s="186" t="s">
        <v>132</v>
      </c>
      <c r="E126" s="38"/>
      <c r="F126" s="187" t="s">
        <v>186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132</v>
      </c>
      <c r="AU126" s="19" t="s">
        <v>81</v>
      </c>
    </row>
    <row r="127" spans="1:65" s="2" customFormat="1" ht="29.25">
      <c r="A127" s="36"/>
      <c r="B127" s="37"/>
      <c r="C127" s="38"/>
      <c r="D127" s="186" t="s">
        <v>133</v>
      </c>
      <c r="E127" s="38"/>
      <c r="F127" s="191" t="s">
        <v>190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133</v>
      </c>
      <c r="AU127" s="19" t="s">
        <v>81</v>
      </c>
    </row>
    <row r="128" spans="1:65" s="14" customFormat="1" ht="11.25">
      <c r="B128" s="202"/>
      <c r="C128" s="203"/>
      <c r="D128" s="186" t="s">
        <v>141</v>
      </c>
      <c r="E128" s="204" t="s">
        <v>19</v>
      </c>
      <c r="F128" s="205" t="s">
        <v>191</v>
      </c>
      <c r="G128" s="203"/>
      <c r="H128" s="206">
        <v>0.06</v>
      </c>
      <c r="I128" s="207"/>
      <c r="J128" s="203"/>
      <c r="K128" s="203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141</v>
      </c>
      <c r="AU128" s="212" t="s">
        <v>81</v>
      </c>
      <c r="AV128" s="14" t="s">
        <v>81</v>
      </c>
      <c r="AW128" s="14" t="s">
        <v>32</v>
      </c>
      <c r="AX128" s="14" t="s">
        <v>79</v>
      </c>
      <c r="AY128" s="212" t="s">
        <v>124</v>
      </c>
    </row>
    <row r="129" spans="1:65" s="2" customFormat="1" ht="14.45" customHeight="1">
      <c r="A129" s="36"/>
      <c r="B129" s="37"/>
      <c r="C129" s="173" t="s">
        <v>192</v>
      </c>
      <c r="D129" s="173" t="s">
        <v>126</v>
      </c>
      <c r="E129" s="174" t="s">
        <v>193</v>
      </c>
      <c r="F129" s="175" t="s">
        <v>194</v>
      </c>
      <c r="G129" s="176" t="s">
        <v>148</v>
      </c>
      <c r="H129" s="177">
        <v>4.5</v>
      </c>
      <c r="I129" s="178"/>
      <c r="J129" s="179">
        <f>ROUND(I129*H129,2)</f>
        <v>0</v>
      </c>
      <c r="K129" s="175" t="s">
        <v>149</v>
      </c>
      <c r="L129" s="41"/>
      <c r="M129" s="180" t="s">
        <v>19</v>
      </c>
      <c r="N129" s="181" t="s">
        <v>42</v>
      </c>
      <c r="O129" s="66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4" t="s">
        <v>130</v>
      </c>
      <c r="AT129" s="184" t="s">
        <v>126</v>
      </c>
      <c r="AU129" s="184" t="s">
        <v>81</v>
      </c>
      <c r="AY129" s="19" t="s">
        <v>124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9" t="s">
        <v>79</v>
      </c>
      <c r="BK129" s="185">
        <f>ROUND(I129*H129,2)</f>
        <v>0</v>
      </c>
      <c r="BL129" s="19" t="s">
        <v>130</v>
      </c>
      <c r="BM129" s="184" t="s">
        <v>195</v>
      </c>
    </row>
    <row r="130" spans="1:65" s="2" customFormat="1" ht="19.5">
      <c r="A130" s="36"/>
      <c r="B130" s="37"/>
      <c r="C130" s="38"/>
      <c r="D130" s="186" t="s">
        <v>132</v>
      </c>
      <c r="E130" s="38"/>
      <c r="F130" s="187" t="s">
        <v>196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132</v>
      </c>
      <c r="AU130" s="19" t="s">
        <v>81</v>
      </c>
    </row>
    <row r="131" spans="1:65" s="2" customFormat="1" ht="11.25">
      <c r="A131" s="36"/>
      <c r="B131" s="37"/>
      <c r="C131" s="38"/>
      <c r="D131" s="215" t="s">
        <v>152</v>
      </c>
      <c r="E131" s="38"/>
      <c r="F131" s="216" t="s">
        <v>197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152</v>
      </c>
      <c r="AU131" s="19" t="s">
        <v>81</v>
      </c>
    </row>
    <row r="132" spans="1:65" s="14" customFormat="1" ht="11.25">
      <c r="B132" s="202"/>
      <c r="C132" s="203"/>
      <c r="D132" s="186" t="s">
        <v>141</v>
      </c>
      <c r="E132" s="204" t="s">
        <v>19</v>
      </c>
      <c r="F132" s="205" t="s">
        <v>154</v>
      </c>
      <c r="G132" s="203"/>
      <c r="H132" s="206">
        <v>4.5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141</v>
      </c>
      <c r="AU132" s="212" t="s">
        <v>81</v>
      </c>
      <c r="AV132" s="14" t="s">
        <v>81</v>
      </c>
      <c r="AW132" s="14" t="s">
        <v>32</v>
      </c>
      <c r="AX132" s="14" t="s">
        <v>79</v>
      </c>
      <c r="AY132" s="212" t="s">
        <v>124</v>
      </c>
    </row>
    <row r="133" spans="1:65" s="2" customFormat="1" ht="19.899999999999999" customHeight="1">
      <c r="A133" s="36"/>
      <c r="B133" s="37"/>
      <c r="C133" s="173" t="s">
        <v>198</v>
      </c>
      <c r="D133" s="173" t="s">
        <v>126</v>
      </c>
      <c r="E133" s="174" t="s">
        <v>199</v>
      </c>
      <c r="F133" s="175" t="s">
        <v>200</v>
      </c>
      <c r="G133" s="176" t="s">
        <v>157</v>
      </c>
      <c r="H133" s="177">
        <v>3</v>
      </c>
      <c r="I133" s="178"/>
      <c r="J133" s="179">
        <f>ROUND(I133*H133,2)</f>
        <v>0</v>
      </c>
      <c r="K133" s="175" t="s">
        <v>149</v>
      </c>
      <c r="L133" s="41"/>
      <c r="M133" s="180" t="s">
        <v>19</v>
      </c>
      <c r="N133" s="181" t="s">
        <v>42</v>
      </c>
      <c r="O133" s="66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4" t="s">
        <v>130</v>
      </c>
      <c r="AT133" s="184" t="s">
        <v>126</v>
      </c>
      <c r="AU133" s="184" t="s">
        <v>81</v>
      </c>
      <c r="AY133" s="19" t="s">
        <v>124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9" t="s">
        <v>79</v>
      </c>
      <c r="BK133" s="185">
        <f>ROUND(I133*H133,2)</f>
        <v>0</v>
      </c>
      <c r="BL133" s="19" t="s">
        <v>130</v>
      </c>
      <c r="BM133" s="184" t="s">
        <v>201</v>
      </c>
    </row>
    <row r="134" spans="1:65" s="2" customFormat="1" ht="19.5">
      <c r="A134" s="36"/>
      <c r="B134" s="37"/>
      <c r="C134" s="38"/>
      <c r="D134" s="186" t="s">
        <v>132</v>
      </c>
      <c r="E134" s="38"/>
      <c r="F134" s="187" t="s">
        <v>202</v>
      </c>
      <c r="G134" s="38"/>
      <c r="H134" s="38"/>
      <c r="I134" s="188"/>
      <c r="J134" s="38"/>
      <c r="K134" s="38"/>
      <c r="L134" s="41"/>
      <c r="M134" s="189"/>
      <c r="N134" s="190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132</v>
      </c>
      <c r="AU134" s="19" t="s">
        <v>81</v>
      </c>
    </row>
    <row r="135" spans="1:65" s="2" customFormat="1" ht="11.25">
      <c r="A135" s="36"/>
      <c r="B135" s="37"/>
      <c r="C135" s="38"/>
      <c r="D135" s="215" t="s">
        <v>152</v>
      </c>
      <c r="E135" s="38"/>
      <c r="F135" s="216" t="s">
        <v>203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152</v>
      </c>
      <c r="AU135" s="19" t="s">
        <v>81</v>
      </c>
    </row>
    <row r="136" spans="1:65" s="2" customFormat="1" ht="14.45" customHeight="1">
      <c r="A136" s="36"/>
      <c r="B136" s="37"/>
      <c r="C136" s="173" t="s">
        <v>204</v>
      </c>
      <c r="D136" s="173" t="s">
        <v>126</v>
      </c>
      <c r="E136" s="174" t="s">
        <v>205</v>
      </c>
      <c r="F136" s="175" t="s">
        <v>206</v>
      </c>
      <c r="G136" s="176" t="s">
        <v>157</v>
      </c>
      <c r="H136" s="177">
        <v>3</v>
      </c>
      <c r="I136" s="178"/>
      <c r="J136" s="179">
        <f>ROUND(I136*H136,2)</f>
        <v>0</v>
      </c>
      <c r="K136" s="175" t="s">
        <v>149</v>
      </c>
      <c r="L136" s="41"/>
      <c r="M136" s="180" t="s">
        <v>19</v>
      </c>
      <c r="N136" s="181" t="s">
        <v>42</v>
      </c>
      <c r="O136" s="66"/>
      <c r="P136" s="182">
        <f>O136*H136</f>
        <v>0</v>
      </c>
      <c r="Q136" s="182">
        <v>0</v>
      </c>
      <c r="R136" s="182">
        <f>Q136*H136</f>
        <v>0</v>
      </c>
      <c r="S136" s="182">
        <v>0</v>
      </c>
      <c r="T136" s="183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4" t="s">
        <v>130</v>
      </c>
      <c r="AT136" s="184" t="s">
        <v>126</v>
      </c>
      <c r="AU136" s="184" t="s">
        <v>81</v>
      </c>
      <c r="AY136" s="19" t="s">
        <v>124</v>
      </c>
      <c r="BE136" s="185">
        <f>IF(N136="základní",J136,0)</f>
        <v>0</v>
      </c>
      <c r="BF136" s="185">
        <f>IF(N136="snížená",J136,0)</f>
        <v>0</v>
      </c>
      <c r="BG136" s="185">
        <f>IF(N136="zákl. přenesená",J136,0)</f>
        <v>0</v>
      </c>
      <c r="BH136" s="185">
        <f>IF(N136="sníž. přenesená",J136,0)</f>
        <v>0</v>
      </c>
      <c r="BI136" s="185">
        <f>IF(N136="nulová",J136,0)</f>
        <v>0</v>
      </c>
      <c r="BJ136" s="19" t="s">
        <v>79</v>
      </c>
      <c r="BK136" s="185">
        <f>ROUND(I136*H136,2)</f>
        <v>0</v>
      </c>
      <c r="BL136" s="19" t="s">
        <v>130</v>
      </c>
      <c r="BM136" s="184" t="s">
        <v>207</v>
      </c>
    </row>
    <row r="137" spans="1:65" s="2" customFormat="1" ht="11.25">
      <c r="A137" s="36"/>
      <c r="B137" s="37"/>
      <c r="C137" s="38"/>
      <c r="D137" s="186" t="s">
        <v>132</v>
      </c>
      <c r="E137" s="38"/>
      <c r="F137" s="187" t="s">
        <v>208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132</v>
      </c>
      <c r="AU137" s="19" t="s">
        <v>81</v>
      </c>
    </row>
    <row r="138" spans="1:65" s="2" customFormat="1" ht="11.25">
      <c r="A138" s="36"/>
      <c r="B138" s="37"/>
      <c r="C138" s="38"/>
      <c r="D138" s="215" t="s">
        <v>152</v>
      </c>
      <c r="E138" s="38"/>
      <c r="F138" s="216" t="s">
        <v>209</v>
      </c>
      <c r="G138" s="38"/>
      <c r="H138" s="38"/>
      <c r="I138" s="188"/>
      <c r="J138" s="38"/>
      <c r="K138" s="38"/>
      <c r="L138" s="41"/>
      <c r="M138" s="189"/>
      <c r="N138" s="190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152</v>
      </c>
      <c r="AU138" s="19" t="s">
        <v>81</v>
      </c>
    </row>
    <row r="139" spans="1:65" s="12" customFormat="1" ht="22.9" customHeight="1">
      <c r="B139" s="159"/>
      <c r="C139" s="160"/>
      <c r="D139" s="161" t="s">
        <v>70</v>
      </c>
      <c r="E139" s="213" t="s">
        <v>210</v>
      </c>
      <c r="F139" s="213" t="s">
        <v>211</v>
      </c>
      <c r="G139" s="160"/>
      <c r="H139" s="160"/>
      <c r="I139" s="163"/>
      <c r="J139" s="214">
        <f>BK139</f>
        <v>0</v>
      </c>
      <c r="K139" s="160"/>
      <c r="L139" s="165"/>
      <c r="M139" s="166"/>
      <c r="N139" s="167"/>
      <c r="O139" s="167"/>
      <c r="P139" s="168">
        <f>SUM(P140:P166)</f>
        <v>0</v>
      </c>
      <c r="Q139" s="167"/>
      <c r="R139" s="168">
        <f>SUM(R140:R166)</f>
        <v>0.87626839999999995</v>
      </c>
      <c r="S139" s="167"/>
      <c r="T139" s="169">
        <f>SUM(T140:T166)</f>
        <v>0</v>
      </c>
      <c r="AR139" s="170" t="s">
        <v>79</v>
      </c>
      <c r="AT139" s="171" t="s">
        <v>70</v>
      </c>
      <c r="AU139" s="171" t="s">
        <v>79</v>
      </c>
      <c r="AY139" s="170" t="s">
        <v>124</v>
      </c>
      <c r="BK139" s="172">
        <f>SUM(BK140:BK166)</f>
        <v>0</v>
      </c>
    </row>
    <row r="140" spans="1:65" s="2" customFormat="1" ht="14.45" customHeight="1">
      <c r="A140" s="36"/>
      <c r="B140" s="37"/>
      <c r="C140" s="173" t="s">
        <v>212</v>
      </c>
      <c r="D140" s="173" t="s">
        <v>126</v>
      </c>
      <c r="E140" s="174" t="s">
        <v>213</v>
      </c>
      <c r="F140" s="175" t="s">
        <v>214</v>
      </c>
      <c r="G140" s="176" t="s">
        <v>215</v>
      </c>
      <c r="H140" s="177">
        <v>4</v>
      </c>
      <c r="I140" s="178"/>
      <c r="J140" s="179">
        <f>ROUND(I140*H140,2)</f>
        <v>0</v>
      </c>
      <c r="K140" s="175" t="s">
        <v>149</v>
      </c>
      <c r="L140" s="41"/>
      <c r="M140" s="180" t="s">
        <v>19</v>
      </c>
      <c r="N140" s="181" t="s">
        <v>42</v>
      </c>
      <c r="O140" s="66"/>
      <c r="P140" s="182">
        <f>O140*H140</f>
        <v>0</v>
      </c>
      <c r="Q140" s="182">
        <v>3.0000000000000001E-5</v>
      </c>
      <c r="R140" s="182">
        <f>Q140*H140</f>
        <v>1.2E-4</v>
      </c>
      <c r="S140" s="182">
        <v>0</v>
      </c>
      <c r="T140" s="183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4" t="s">
        <v>130</v>
      </c>
      <c r="AT140" s="184" t="s">
        <v>126</v>
      </c>
      <c r="AU140" s="184" t="s">
        <v>81</v>
      </c>
      <c r="AY140" s="19" t="s">
        <v>124</v>
      </c>
      <c r="BE140" s="185">
        <f>IF(N140="základní",J140,0)</f>
        <v>0</v>
      </c>
      <c r="BF140" s="185">
        <f>IF(N140="snížená",J140,0)</f>
        <v>0</v>
      </c>
      <c r="BG140" s="185">
        <f>IF(N140="zákl. přenesená",J140,0)</f>
        <v>0</v>
      </c>
      <c r="BH140" s="185">
        <f>IF(N140="sníž. přenesená",J140,0)</f>
        <v>0</v>
      </c>
      <c r="BI140" s="185">
        <f>IF(N140="nulová",J140,0)</f>
        <v>0</v>
      </c>
      <c r="BJ140" s="19" t="s">
        <v>79</v>
      </c>
      <c r="BK140" s="185">
        <f>ROUND(I140*H140,2)</f>
        <v>0</v>
      </c>
      <c r="BL140" s="19" t="s">
        <v>130</v>
      </c>
      <c r="BM140" s="184" t="s">
        <v>216</v>
      </c>
    </row>
    <row r="141" spans="1:65" s="2" customFormat="1" ht="11.25">
      <c r="A141" s="36"/>
      <c r="B141" s="37"/>
      <c r="C141" s="38"/>
      <c r="D141" s="186" t="s">
        <v>132</v>
      </c>
      <c r="E141" s="38"/>
      <c r="F141" s="187" t="s">
        <v>217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132</v>
      </c>
      <c r="AU141" s="19" t="s">
        <v>81</v>
      </c>
    </row>
    <row r="142" spans="1:65" s="2" customFormat="1" ht="11.25">
      <c r="A142" s="36"/>
      <c r="B142" s="37"/>
      <c r="C142" s="38"/>
      <c r="D142" s="215" t="s">
        <v>152</v>
      </c>
      <c r="E142" s="38"/>
      <c r="F142" s="216" t="s">
        <v>218</v>
      </c>
      <c r="G142" s="38"/>
      <c r="H142" s="38"/>
      <c r="I142" s="188"/>
      <c r="J142" s="38"/>
      <c r="K142" s="38"/>
      <c r="L142" s="41"/>
      <c r="M142" s="189"/>
      <c r="N142" s="190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152</v>
      </c>
      <c r="AU142" s="19" t="s">
        <v>81</v>
      </c>
    </row>
    <row r="143" spans="1:65" s="2" customFormat="1" ht="19.5">
      <c r="A143" s="36"/>
      <c r="B143" s="37"/>
      <c r="C143" s="38"/>
      <c r="D143" s="186" t="s">
        <v>133</v>
      </c>
      <c r="E143" s="38"/>
      <c r="F143" s="191" t="s">
        <v>219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133</v>
      </c>
      <c r="AU143" s="19" t="s">
        <v>81</v>
      </c>
    </row>
    <row r="144" spans="1:65" s="2" customFormat="1" ht="14.45" customHeight="1">
      <c r="A144" s="36"/>
      <c r="B144" s="37"/>
      <c r="C144" s="173" t="s">
        <v>220</v>
      </c>
      <c r="D144" s="173" t="s">
        <v>126</v>
      </c>
      <c r="E144" s="174" t="s">
        <v>221</v>
      </c>
      <c r="F144" s="175" t="s">
        <v>222</v>
      </c>
      <c r="G144" s="176" t="s">
        <v>157</v>
      </c>
      <c r="H144" s="177">
        <v>3.3359999999999999</v>
      </c>
      <c r="I144" s="178"/>
      <c r="J144" s="179">
        <f>ROUND(I144*H144,2)</f>
        <v>0</v>
      </c>
      <c r="K144" s="175" t="s">
        <v>149</v>
      </c>
      <c r="L144" s="41"/>
      <c r="M144" s="180" t="s">
        <v>19</v>
      </c>
      <c r="N144" s="181" t="s">
        <v>42</v>
      </c>
      <c r="O144" s="66"/>
      <c r="P144" s="182">
        <f>O144*H144</f>
        <v>0</v>
      </c>
      <c r="Q144" s="182">
        <v>8.6499999999999997E-3</v>
      </c>
      <c r="R144" s="182">
        <f>Q144*H144</f>
        <v>2.8856399999999997E-2</v>
      </c>
      <c r="S144" s="182">
        <v>0</v>
      </c>
      <c r="T144" s="183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4" t="s">
        <v>130</v>
      </c>
      <c r="AT144" s="184" t="s">
        <v>126</v>
      </c>
      <c r="AU144" s="184" t="s">
        <v>81</v>
      </c>
      <c r="AY144" s="19" t="s">
        <v>124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9" t="s">
        <v>79</v>
      </c>
      <c r="BK144" s="185">
        <f>ROUND(I144*H144,2)</f>
        <v>0</v>
      </c>
      <c r="BL144" s="19" t="s">
        <v>130</v>
      </c>
      <c r="BM144" s="184" t="s">
        <v>223</v>
      </c>
    </row>
    <row r="145" spans="1:65" s="2" customFormat="1" ht="19.5">
      <c r="A145" s="36"/>
      <c r="B145" s="37"/>
      <c r="C145" s="38"/>
      <c r="D145" s="186" t="s">
        <v>132</v>
      </c>
      <c r="E145" s="38"/>
      <c r="F145" s="187" t="s">
        <v>224</v>
      </c>
      <c r="G145" s="38"/>
      <c r="H145" s="38"/>
      <c r="I145" s="188"/>
      <c r="J145" s="38"/>
      <c r="K145" s="38"/>
      <c r="L145" s="41"/>
      <c r="M145" s="189"/>
      <c r="N145" s="190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132</v>
      </c>
      <c r="AU145" s="19" t="s">
        <v>81</v>
      </c>
    </row>
    <row r="146" spans="1:65" s="2" customFormat="1" ht="11.25">
      <c r="A146" s="36"/>
      <c r="B146" s="37"/>
      <c r="C146" s="38"/>
      <c r="D146" s="215" t="s">
        <v>152</v>
      </c>
      <c r="E146" s="38"/>
      <c r="F146" s="216" t="s">
        <v>225</v>
      </c>
      <c r="G146" s="38"/>
      <c r="H146" s="38"/>
      <c r="I146" s="188"/>
      <c r="J146" s="38"/>
      <c r="K146" s="38"/>
      <c r="L146" s="41"/>
      <c r="M146" s="189"/>
      <c r="N146" s="190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152</v>
      </c>
      <c r="AU146" s="19" t="s">
        <v>81</v>
      </c>
    </row>
    <row r="147" spans="1:65" s="14" customFormat="1" ht="11.25">
      <c r="B147" s="202"/>
      <c r="C147" s="203"/>
      <c r="D147" s="186" t="s">
        <v>141</v>
      </c>
      <c r="E147" s="204" t="s">
        <v>19</v>
      </c>
      <c r="F147" s="205" t="s">
        <v>226</v>
      </c>
      <c r="G147" s="203"/>
      <c r="H147" s="206">
        <v>1.1040000000000001</v>
      </c>
      <c r="I147" s="207"/>
      <c r="J147" s="203"/>
      <c r="K147" s="203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141</v>
      </c>
      <c r="AU147" s="212" t="s">
        <v>81</v>
      </c>
      <c r="AV147" s="14" t="s">
        <v>81</v>
      </c>
      <c r="AW147" s="14" t="s">
        <v>32</v>
      </c>
      <c r="AX147" s="14" t="s">
        <v>71</v>
      </c>
      <c r="AY147" s="212" t="s">
        <v>124</v>
      </c>
    </row>
    <row r="148" spans="1:65" s="14" customFormat="1" ht="11.25">
      <c r="B148" s="202"/>
      <c r="C148" s="203"/>
      <c r="D148" s="186" t="s">
        <v>141</v>
      </c>
      <c r="E148" s="204" t="s">
        <v>19</v>
      </c>
      <c r="F148" s="205" t="s">
        <v>227</v>
      </c>
      <c r="G148" s="203"/>
      <c r="H148" s="206">
        <v>0.192</v>
      </c>
      <c r="I148" s="207"/>
      <c r="J148" s="203"/>
      <c r="K148" s="203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141</v>
      </c>
      <c r="AU148" s="212" t="s">
        <v>81</v>
      </c>
      <c r="AV148" s="14" t="s">
        <v>81</v>
      </c>
      <c r="AW148" s="14" t="s">
        <v>32</v>
      </c>
      <c r="AX148" s="14" t="s">
        <v>71</v>
      </c>
      <c r="AY148" s="212" t="s">
        <v>124</v>
      </c>
    </row>
    <row r="149" spans="1:65" s="14" customFormat="1" ht="11.25">
      <c r="B149" s="202"/>
      <c r="C149" s="203"/>
      <c r="D149" s="186" t="s">
        <v>141</v>
      </c>
      <c r="E149" s="204" t="s">
        <v>19</v>
      </c>
      <c r="F149" s="205" t="s">
        <v>228</v>
      </c>
      <c r="G149" s="203"/>
      <c r="H149" s="206">
        <v>0.38400000000000001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141</v>
      </c>
      <c r="AU149" s="212" t="s">
        <v>81</v>
      </c>
      <c r="AV149" s="14" t="s">
        <v>81</v>
      </c>
      <c r="AW149" s="14" t="s">
        <v>32</v>
      </c>
      <c r="AX149" s="14" t="s">
        <v>71</v>
      </c>
      <c r="AY149" s="212" t="s">
        <v>124</v>
      </c>
    </row>
    <row r="150" spans="1:65" s="14" customFormat="1" ht="11.25">
      <c r="B150" s="202"/>
      <c r="C150" s="203"/>
      <c r="D150" s="186" t="s">
        <v>141</v>
      </c>
      <c r="E150" s="204" t="s">
        <v>19</v>
      </c>
      <c r="F150" s="205" t="s">
        <v>229</v>
      </c>
      <c r="G150" s="203"/>
      <c r="H150" s="206">
        <v>0.55200000000000005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141</v>
      </c>
      <c r="AU150" s="212" t="s">
        <v>81</v>
      </c>
      <c r="AV150" s="14" t="s">
        <v>81</v>
      </c>
      <c r="AW150" s="14" t="s">
        <v>32</v>
      </c>
      <c r="AX150" s="14" t="s">
        <v>71</v>
      </c>
      <c r="AY150" s="212" t="s">
        <v>124</v>
      </c>
    </row>
    <row r="151" spans="1:65" s="14" customFormat="1" ht="11.25">
      <c r="B151" s="202"/>
      <c r="C151" s="203"/>
      <c r="D151" s="186" t="s">
        <v>141</v>
      </c>
      <c r="E151" s="204" t="s">
        <v>19</v>
      </c>
      <c r="F151" s="205" t="s">
        <v>230</v>
      </c>
      <c r="G151" s="203"/>
      <c r="H151" s="206">
        <v>1.1040000000000001</v>
      </c>
      <c r="I151" s="207"/>
      <c r="J151" s="203"/>
      <c r="K151" s="203"/>
      <c r="L151" s="208"/>
      <c r="M151" s="209"/>
      <c r="N151" s="210"/>
      <c r="O151" s="210"/>
      <c r="P151" s="210"/>
      <c r="Q151" s="210"/>
      <c r="R151" s="210"/>
      <c r="S151" s="210"/>
      <c r="T151" s="211"/>
      <c r="AT151" s="212" t="s">
        <v>141</v>
      </c>
      <c r="AU151" s="212" t="s">
        <v>81</v>
      </c>
      <c r="AV151" s="14" t="s">
        <v>81</v>
      </c>
      <c r="AW151" s="14" t="s">
        <v>32</v>
      </c>
      <c r="AX151" s="14" t="s">
        <v>71</v>
      </c>
      <c r="AY151" s="212" t="s">
        <v>124</v>
      </c>
    </row>
    <row r="152" spans="1:65" s="15" customFormat="1" ht="11.25">
      <c r="B152" s="217"/>
      <c r="C152" s="218"/>
      <c r="D152" s="186" t="s">
        <v>141</v>
      </c>
      <c r="E152" s="219" t="s">
        <v>19</v>
      </c>
      <c r="F152" s="220" t="s">
        <v>163</v>
      </c>
      <c r="G152" s="218"/>
      <c r="H152" s="221">
        <v>3.3360000000000003</v>
      </c>
      <c r="I152" s="222"/>
      <c r="J152" s="218"/>
      <c r="K152" s="218"/>
      <c r="L152" s="223"/>
      <c r="M152" s="224"/>
      <c r="N152" s="225"/>
      <c r="O152" s="225"/>
      <c r="P152" s="225"/>
      <c r="Q152" s="225"/>
      <c r="R152" s="225"/>
      <c r="S152" s="225"/>
      <c r="T152" s="226"/>
      <c r="AT152" s="227" t="s">
        <v>141</v>
      </c>
      <c r="AU152" s="227" t="s">
        <v>81</v>
      </c>
      <c r="AV152" s="15" t="s">
        <v>130</v>
      </c>
      <c r="AW152" s="15" t="s">
        <v>32</v>
      </c>
      <c r="AX152" s="15" t="s">
        <v>79</v>
      </c>
      <c r="AY152" s="227" t="s">
        <v>124</v>
      </c>
    </row>
    <row r="153" spans="1:65" s="2" customFormat="1" ht="14.45" customHeight="1">
      <c r="A153" s="36"/>
      <c r="B153" s="37"/>
      <c r="C153" s="173" t="s">
        <v>231</v>
      </c>
      <c r="D153" s="173" t="s">
        <v>126</v>
      </c>
      <c r="E153" s="174" t="s">
        <v>232</v>
      </c>
      <c r="F153" s="175" t="s">
        <v>233</v>
      </c>
      <c r="G153" s="176" t="s">
        <v>157</v>
      </c>
      <c r="H153" s="177">
        <v>3.3359999999999999</v>
      </c>
      <c r="I153" s="178"/>
      <c r="J153" s="179">
        <f>ROUND(I153*H153,2)</f>
        <v>0</v>
      </c>
      <c r="K153" s="175" t="s">
        <v>149</v>
      </c>
      <c r="L153" s="41"/>
      <c r="M153" s="180" t="s">
        <v>19</v>
      </c>
      <c r="N153" s="181" t="s">
        <v>42</v>
      </c>
      <c r="O153" s="66"/>
      <c r="P153" s="182">
        <f>O153*H153</f>
        <v>0</v>
      </c>
      <c r="Q153" s="182">
        <v>0</v>
      </c>
      <c r="R153" s="182">
        <f>Q153*H153</f>
        <v>0</v>
      </c>
      <c r="S153" s="182">
        <v>0</v>
      </c>
      <c r="T153" s="183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4" t="s">
        <v>130</v>
      </c>
      <c r="AT153" s="184" t="s">
        <v>126</v>
      </c>
      <c r="AU153" s="184" t="s">
        <v>81</v>
      </c>
      <c r="AY153" s="19" t="s">
        <v>124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9" t="s">
        <v>79</v>
      </c>
      <c r="BK153" s="185">
        <f>ROUND(I153*H153,2)</f>
        <v>0</v>
      </c>
      <c r="BL153" s="19" t="s">
        <v>130</v>
      </c>
      <c r="BM153" s="184" t="s">
        <v>234</v>
      </c>
    </row>
    <row r="154" spans="1:65" s="2" customFormat="1" ht="19.5">
      <c r="A154" s="36"/>
      <c r="B154" s="37"/>
      <c r="C154" s="38"/>
      <c r="D154" s="186" t="s">
        <v>132</v>
      </c>
      <c r="E154" s="38"/>
      <c r="F154" s="187" t="s">
        <v>235</v>
      </c>
      <c r="G154" s="38"/>
      <c r="H154" s="38"/>
      <c r="I154" s="188"/>
      <c r="J154" s="38"/>
      <c r="K154" s="38"/>
      <c r="L154" s="41"/>
      <c r="M154" s="189"/>
      <c r="N154" s="190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132</v>
      </c>
      <c r="AU154" s="19" t="s">
        <v>81</v>
      </c>
    </row>
    <row r="155" spans="1:65" s="2" customFormat="1" ht="11.25">
      <c r="A155" s="36"/>
      <c r="B155" s="37"/>
      <c r="C155" s="38"/>
      <c r="D155" s="215" t="s">
        <v>152</v>
      </c>
      <c r="E155" s="38"/>
      <c r="F155" s="216" t="s">
        <v>236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152</v>
      </c>
      <c r="AU155" s="19" t="s">
        <v>81</v>
      </c>
    </row>
    <row r="156" spans="1:65" s="2" customFormat="1" ht="14.45" customHeight="1">
      <c r="A156" s="36"/>
      <c r="B156" s="37"/>
      <c r="C156" s="228" t="s">
        <v>237</v>
      </c>
      <c r="D156" s="228" t="s">
        <v>184</v>
      </c>
      <c r="E156" s="229" t="s">
        <v>238</v>
      </c>
      <c r="F156" s="230" t="s">
        <v>239</v>
      </c>
      <c r="G156" s="231" t="s">
        <v>148</v>
      </c>
      <c r="H156" s="232">
        <v>0.34799999999999998</v>
      </c>
      <c r="I156" s="233"/>
      <c r="J156" s="234">
        <f>ROUND(I156*H156,2)</f>
        <v>0</v>
      </c>
      <c r="K156" s="230" t="s">
        <v>149</v>
      </c>
      <c r="L156" s="235"/>
      <c r="M156" s="236" t="s">
        <v>19</v>
      </c>
      <c r="N156" s="237" t="s">
        <v>42</v>
      </c>
      <c r="O156" s="66"/>
      <c r="P156" s="182">
        <f>O156*H156</f>
        <v>0</v>
      </c>
      <c r="Q156" s="182">
        <v>2.4289999999999998</v>
      </c>
      <c r="R156" s="182">
        <f>Q156*H156</f>
        <v>0.84529199999999993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188</v>
      </c>
      <c r="AT156" s="184" t="s">
        <v>184</v>
      </c>
      <c r="AU156" s="184" t="s">
        <v>81</v>
      </c>
      <c r="AY156" s="19" t="s">
        <v>124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79</v>
      </c>
      <c r="BK156" s="185">
        <f>ROUND(I156*H156,2)</f>
        <v>0</v>
      </c>
      <c r="BL156" s="19" t="s">
        <v>130</v>
      </c>
      <c r="BM156" s="184" t="s">
        <v>240</v>
      </c>
    </row>
    <row r="157" spans="1:65" s="2" customFormat="1" ht="11.25">
      <c r="A157" s="36"/>
      <c r="B157" s="37"/>
      <c r="C157" s="38"/>
      <c r="D157" s="186" t="s">
        <v>132</v>
      </c>
      <c r="E157" s="38"/>
      <c r="F157" s="187" t="s">
        <v>239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132</v>
      </c>
      <c r="AU157" s="19" t="s">
        <v>81</v>
      </c>
    </row>
    <row r="158" spans="1:65" s="2" customFormat="1" ht="29.25">
      <c r="A158" s="36"/>
      <c r="B158" s="37"/>
      <c r="C158" s="38"/>
      <c r="D158" s="186" t="s">
        <v>133</v>
      </c>
      <c r="E158" s="38"/>
      <c r="F158" s="191" t="s">
        <v>241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133</v>
      </c>
      <c r="AU158" s="19" t="s">
        <v>81</v>
      </c>
    </row>
    <row r="159" spans="1:65" s="14" customFormat="1" ht="11.25">
      <c r="B159" s="202"/>
      <c r="C159" s="203"/>
      <c r="D159" s="186" t="s">
        <v>141</v>
      </c>
      <c r="E159" s="204" t="s">
        <v>19</v>
      </c>
      <c r="F159" s="205" t="s">
        <v>242</v>
      </c>
      <c r="G159" s="203"/>
      <c r="H159" s="206">
        <v>6.6000000000000003E-2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141</v>
      </c>
      <c r="AU159" s="212" t="s">
        <v>81</v>
      </c>
      <c r="AV159" s="14" t="s">
        <v>81</v>
      </c>
      <c r="AW159" s="14" t="s">
        <v>32</v>
      </c>
      <c r="AX159" s="14" t="s">
        <v>71</v>
      </c>
      <c r="AY159" s="212" t="s">
        <v>124</v>
      </c>
    </row>
    <row r="160" spans="1:65" s="14" customFormat="1" ht="11.25">
      <c r="B160" s="202"/>
      <c r="C160" s="203"/>
      <c r="D160" s="186" t="s">
        <v>141</v>
      </c>
      <c r="E160" s="204" t="s">
        <v>19</v>
      </c>
      <c r="F160" s="205" t="s">
        <v>243</v>
      </c>
      <c r="G160" s="203"/>
      <c r="H160" s="206">
        <v>0.13200000000000001</v>
      </c>
      <c r="I160" s="207"/>
      <c r="J160" s="203"/>
      <c r="K160" s="203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141</v>
      </c>
      <c r="AU160" s="212" t="s">
        <v>81</v>
      </c>
      <c r="AV160" s="14" t="s">
        <v>81</v>
      </c>
      <c r="AW160" s="14" t="s">
        <v>32</v>
      </c>
      <c r="AX160" s="14" t="s">
        <v>71</v>
      </c>
      <c r="AY160" s="212" t="s">
        <v>124</v>
      </c>
    </row>
    <row r="161" spans="1:65" s="14" customFormat="1" ht="11.25">
      <c r="B161" s="202"/>
      <c r="C161" s="203"/>
      <c r="D161" s="186" t="s">
        <v>141</v>
      </c>
      <c r="E161" s="204" t="s">
        <v>19</v>
      </c>
      <c r="F161" s="205" t="s">
        <v>244</v>
      </c>
      <c r="G161" s="203"/>
      <c r="H161" s="206">
        <v>0.13</v>
      </c>
      <c r="I161" s="207"/>
      <c r="J161" s="203"/>
      <c r="K161" s="203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141</v>
      </c>
      <c r="AU161" s="212" t="s">
        <v>81</v>
      </c>
      <c r="AV161" s="14" t="s">
        <v>81</v>
      </c>
      <c r="AW161" s="14" t="s">
        <v>32</v>
      </c>
      <c r="AX161" s="14" t="s">
        <v>71</v>
      </c>
      <c r="AY161" s="212" t="s">
        <v>124</v>
      </c>
    </row>
    <row r="162" spans="1:65" s="14" customFormat="1" ht="11.25">
      <c r="B162" s="202"/>
      <c r="C162" s="203"/>
      <c r="D162" s="186" t="s">
        <v>141</v>
      </c>
      <c r="E162" s="204" t="s">
        <v>19</v>
      </c>
      <c r="F162" s="205" t="s">
        <v>245</v>
      </c>
      <c r="G162" s="203"/>
      <c r="H162" s="206">
        <v>0.02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141</v>
      </c>
      <c r="AU162" s="212" t="s">
        <v>81</v>
      </c>
      <c r="AV162" s="14" t="s">
        <v>81</v>
      </c>
      <c r="AW162" s="14" t="s">
        <v>32</v>
      </c>
      <c r="AX162" s="14" t="s">
        <v>71</v>
      </c>
      <c r="AY162" s="212" t="s">
        <v>124</v>
      </c>
    </row>
    <row r="163" spans="1:65" s="15" customFormat="1" ht="11.25">
      <c r="B163" s="217"/>
      <c r="C163" s="218"/>
      <c r="D163" s="186" t="s">
        <v>141</v>
      </c>
      <c r="E163" s="219" t="s">
        <v>19</v>
      </c>
      <c r="F163" s="220" t="s">
        <v>163</v>
      </c>
      <c r="G163" s="218"/>
      <c r="H163" s="221">
        <v>0.34800000000000003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141</v>
      </c>
      <c r="AU163" s="227" t="s">
        <v>81</v>
      </c>
      <c r="AV163" s="15" t="s">
        <v>130</v>
      </c>
      <c r="AW163" s="15" t="s">
        <v>32</v>
      </c>
      <c r="AX163" s="15" t="s">
        <v>79</v>
      </c>
      <c r="AY163" s="227" t="s">
        <v>124</v>
      </c>
    </row>
    <row r="164" spans="1:65" s="2" customFormat="1" ht="14.45" customHeight="1">
      <c r="A164" s="36"/>
      <c r="B164" s="37"/>
      <c r="C164" s="228" t="s">
        <v>246</v>
      </c>
      <c r="D164" s="228" t="s">
        <v>184</v>
      </c>
      <c r="E164" s="229" t="s">
        <v>247</v>
      </c>
      <c r="F164" s="230" t="s">
        <v>248</v>
      </c>
      <c r="G164" s="231" t="s">
        <v>138</v>
      </c>
      <c r="H164" s="232">
        <v>2E-3</v>
      </c>
      <c r="I164" s="233"/>
      <c r="J164" s="234">
        <f>ROUND(I164*H164,2)</f>
        <v>0</v>
      </c>
      <c r="K164" s="230" t="s">
        <v>149</v>
      </c>
      <c r="L164" s="235"/>
      <c r="M164" s="236" t="s">
        <v>19</v>
      </c>
      <c r="N164" s="237" t="s">
        <v>42</v>
      </c>
      <c r="O164" s="66"/>
      <c r="P164" s="182">
        <f>O164*H164</f>
        <v>0</v>
      </c>
      <c r="Q164" s="182">
        <v>1</v>
      </c>
      <c r="R164" s="182">
        <f>Q164*H164</f>
        <v>2E-3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188</v>
      </c>
      <c r="AT164" s="184" t="s">
        <v>184</v>
      </c>
      <c r="AU164" s="184" t="s">
        <v>81</v>
      </c>
      <c r="AY164" s="19" t="s">
        <v>124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79</v>
      </c>
      <c r="BK164" s="185">
        <f>ROUND(I164*H164,2)</f>
        <v>0</v>
      </c>
      <c r="BL164" s="19" t="s">
        <v>130</v>
      </c>
      <c r="BM164" s="184" t="s">
        <v>249</v>
      </c>
    </row>
    <row r="165" spans="1:65" s="2" customFormat="1" ht="11.25">
      <c r="A165" s="36"/>
      <c r="B165" s="37"/>
      <c r="C165" s="38"/>
      <c r="D165" s="186" t="s">
        <v>132</v>
      </c>
      <c r="E165" s="38"/>
      <c r="F165" s="187" t="s">
        <v>248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132</v>
      </c>
      <c r="AU165" s="19" t="s">
        <v>81</v>
      </c>
    </row>
    <row r="166" spans="1:65" s="14" customFormat="1" ht="11.25">
      <c r="B166" s="202"/>
      <c r="C166" s="203"/>
      <c r="D166" s="186" t="s">
        <v>141</v>
      </c>
      <c r="E166" s="204" t="s">
        <v>19</v>
      </c>
      <c r="F166" s="205" t="s">
        <v>250</v>
      </c>
      <c r="G166" s="203"/>
      <c r="H166" s="206">
        <v>2E-3</v>
      </c>
      <c r="I166" s="207"/>
      <c r="J166" s="203"/>
      <c r="K166" s="203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141</v>
      </c>
      <c r="AU166" s="212" t="s">
        <v>81</v>
      </c>
      <c r="AV166" s="14" t="s">
        <v>81</v>
      </c>
      <c r="AW166" s="14" t="s">
        <v>32</v>
      </c>
      <c r="AX166" s="14" t="s">
        <v>79</v>
      </c>
      <c r="AY166" s="212" t="s">
        <v>124</v>
      </c>
    </row>
    <row r="167" spans="1:65" s="12" customFormat="1" ht="22.9" customHeight="1">
      <c r="B167" s="159"/>
      <c r="C167" s="160"/>
      <c r="D167" s="161" t="s">
        <v>70</v>
      </c>
      <c r="E167" s="213" t="s">
        <v>188</v>
      </c>
      <c r="F167" s="213" t="s">
        <v>251</v>
      </c>
      <c r="G167" s="160"/>
      <c r="H167" s="160"/>
      <c r="I167" s="163"/>
      <c r="J167" s="214">
        <f>BK167</f>
        <v>0</v>
      </c>
      <c r="K167" s="160"/>
      <c r="L167" s="165"/>
      <c r="M167" s="166"/>
      <c r="N167" s="167"/>
      <c r="O167" s="167"/>
      <c r="P167" s="168">
        <f>SUM(P168:P176)</f>
        <v>0</v>
      </c>
      <c r="Q167" s="167"/>
      <c r="R167" s="168">
        <f>SUM(R168:R176)</f>
        <v>0.82291999999999987</v>
      </c>
      <c r="S167" s="167"/>
      <c r="T167" s="169">
        <f>SUM(T168:T176)</f>
        <v>0</v>
      </c>
      <c r="AR167" s="170" t="s">
        <v>79</v>
      </c>
      <c r="AT167" s="171" t="s">
        <v>70</v>
      </c>
      <c r="AU167" s="171" t="s">
        <v>79</v>
      </c>
      <c r="AY167" s="170" t="s">
        <v>124</v>
      </c>
      <c r="BK167" s="172">
        <f>SUM(BK168:BK176)</f>
        <v>0</v>
      </c>
    </row>
    <row r="168" spans="1:65" s="2" customFormat="1" ht="14.45" customHeight="1">
      <c r="A168" s="36"/>
      <c r="B168" s="37"/>
      <c r="C168" s="173" t="s">
        <v>252</v>
      </c>
      <c r="D168" s="173" t="s">
        <v>126</v>
      </c>
      <c r="E168" s="174" t="s">
        <v>253</v>
      </c>
      <c r="F168" s="175" t="s">
        <v>254</v>
      </c>
      <c r="G168" s="176" t="s">
        <v>215</v>
      </c>
      <c r="H168" s="177">
        <v>2</v>
      </c>
      <c r="I168" s="178"/>
      <c r="J168" s="179">
        <f>ROUND(I168*H168,2)</f>
        <v>0</v>
      </c>
      <c r="K168" s="175" t="s">
        <v>149</v>
      </c>
      <c r="L168" s="41"/>
      <c r="M168" s="180" t="s">
        <v>19</v>
      </c>
      <c r="N168" s="181" t="s">
        <v>42</v>
      </c>
      <c r="O168" s="66"/>
      <c r="P168" s="182">
        <f>O168*H168</f>
        <v>0</v>
      </c>
      <c r="Q168" s="182">
        <v>1.0189999999999999E-2</v>
      </c>
      <c r="R168" s="182">
        <f>Q168*H168</f>
        <v>2.0379999999999999E-2</v>
      </c>
      <c r="S168" s="182">
        <v>0</v>
      </c>
      <c r="T168" s="18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130</v>
      </c>
      <c r="AT168" s="184" t="s">
        <v>126</v>
      </c>
      <c r="AU168" s="184" t="s">
        <v>81</v>
      </c>
      <c r="AY168" s="19" t="s">
        <v>124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79</v>
      </c>
      <c r="BK168" s="185">
        <f>ROUND(I168*H168,2)</f>
        <v>0</v>
      </c>
      <c r="BL168" s="19" t="s">
        <v>130</v>
      </c>
      <c r="BM168" s="184" t="s">
        <v>255</v>
      </c>
    </row>
    <row r="169" spans="1:65" s="2" customFormat="1" ht="11.25">
      <c r="A169" s="36"/>
      <c r="B169" s="37"/>
      <c r="C169" s="38"/>
      <c r="D169" s="186" t="s">
        <v>132</v>
      </c>
      <c r="E169" s="38"/>
      <c r="F169" s="187" t="s">
        <v>254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132</v>
      </c>
      <c r="AU169" s="19" t="s">
        <v>81</v>
      </c>
    </row>
    <row r="170" spans="1:65" s="2" customFormat="1" ht="11.25">
      <c r="A170" s="36"/>
      <c r="B170" s="37"/>
      <c r="C170" s="38"/>
      <c r="D170" s="215" t="s">
        <v>152</v>
      </c>
      <c r="E170" s="38"/>
      <c r="F170" s="216" t="s">
        <v>256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152</v>
      </c>
      <c r="AU170" s="19" t="s">
        <v>81</v>
      </c>
    </row>
    <row r="171" spans="1:65" s="2" customFormat="1" ht="14.45" customHeight="1">
      <c r="A171" s="36"/>
      <c r="B171" s="37"/>
      <c r="C171" s="228" t="s">
        <v>257</v>
      </c>
      <c r="D171" s="228" t="s">
        <v>184</v>
      </c>
      <c r="E171" s="229" t="s">
        <v>258</v>
      </c>
      <c r="F171" s="230" t="s">
        <v>259</v>
      </c>
      <c r="G171" s="231" t="s">
        <v>215</v>
      </c>
      <c r="H171" s="232">
        <v>2</v>
      </c>
      <c r="I171" s="233"/>
      <c r="J171" s="234">
        <f>ROUND(I171*H171,2)</f>
        <v>0</v>
      </c>
      <c r="K171" s="230" t="s">
        <v>149</v>
      </c>
      <c r="L171" s="235"/>
      <c r="M171" s="236" t="s">
        <v>19</v>
      </c>
      <c r="N171" s="237" t="s">
        <v>42</v>
      </c>
      <c r="O171" s="66"/>
      <c r="P171" s="182">
        <f>O171*H171</f>
        <v>0</v>
      </c>
      <c r="Q171" s="182">
        <v>0.36199999999999999</v>
      </c>
      <c r="R171" s="182">
        <f>Q171*H171</f>
        <v>0.72399999999999998</v>
      </c>
      <c r="S171" s="182">
        <v>0</v>
      </c>
      <c r="T171" s="183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4" t="s">
        <v>188</v>
      </c>
      <c r="AT171" s="184" t="s">
        <v>184</v>
      </c>
      <c r="AU171" s="184" t="s">
        <v>81</v>
      </c>
      <c r="AY171" s="19" t="s">
        <v>124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9" t="s">
        <v>79</v>
      </c>
      <c r="BK171" s="185">
        <f>ROUND(I171*H171,2)</f>
        <v>0</v>
      </c>
      <c r="BL171" s="19" t="s">
        <v>130</v>
      </c>
      <c r="BM171" s="184" t="s">
        <v>260</v>
      </c>
    </row>
    <row r="172" spans="1:65" s="2" customFormat="1" ht="11.25">
      <c r="A172" s="36"/>
      <c r="B172" s="37"/>
      <c r="C172" s="38"/>
      <c r="D172" s="186" t="s">
        <v>132</v>
      </c>
      <c r="E172" s="38"/>
      <c r="F172" s="187" t="s">
        <v>259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132</v>
      </c>
      <c r="AU172" s="19" t="s">
        <v>81</v>
      </c>
    </row>
    <row r="173" spans="1:65" s="2" customFormat="1" ht="14.45" customHeight="1">
      <c r="A173" s="36"/>
      <c r="B173" s="37"/>
      <c r="C173" s="173" t="s">
        <v>188</v>
      </c>
      <c r="D173" s="173" t="s">
        <v>126</v>
      </c>
      <c r="E173" s="174" t="s">
        <v>261</v>
      </c>
      <c r="F173" s="175" t="s">
        <v>262</v>
      </c>
      <c r="G173" s="176" t="s">
        <v>215</v>
      </c>
      <c r="H173" s="177">
        <v>2</v>
      </c>
      <c r="I173" s="178"/>
      <c r="J173" s="179">
        <f>ROUND(I173*H173,2)</f>
        <v>0</v>
      </c>
      <c r="K173" s="175" t="s">
        <v>149</v>
      </c>
      <c r="L173" s="41"/>
      <c r="M173" s="180" t="s">
        <v>19</v>
      </c>
      <c r="N173" s="181" t="s">
        <v>42</v>
      </c>
      <c r="O173" s="66"/>
      <c r="P173" s="182">
        <f>O173*H173</f>
        <v>0</v>
      </c>
      <c r="Q173" s="182">
        <v>3.9269999999999999E-2</v>
      </c>
      <c r="R173" s="182">
        <f>Q173*H173</f>
        <v>7.8539999999999999E-2</v>
      </c>
      <c r="S173" s="182">
        <v>0</v>
      </c>
      <c r="T173" s="183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4" t="s">
        <v>130</v>
      </c>
      <c r="AT173" s="184" t="s">
        <v>126</v>
      </c>
      <c r="AU173" s="184" t="s">
        <v>81</v>
      </c>
      <c r="AY173" s="19" t="s">
        <v>124</v>
      </c>
      <c r="BE173" s="185">
        <f>IF(N173="základní",J173,0)</f>
        <v>0</v>
      </c>
      <c r="BF173" s="185">
        <f>IF(N173="snížená",J173,0)</f>
        <v>0</v>
      </c>
      <c r="BG173" s="185">
        <f>IF(N173="zákl. přenesená",J173,0)</f>
        <v>0</v>
      </c>
      <c r="BH173" s="185">
        <f>IF(N173="sníž. přenesená",J173,0)</f>
        <v>0</v>
      </c>
      <c r="BI173" s="185">
        <f>IF(N173="nulová",J173,0)</f>
        <v>0</v>
      </c>
      <c r="BJ173" s="19" t="s">
        <v>79</v>
      </c>
      <c r="BK173" s="185">
        <f>ROUND(I173*H173,2)</f>
        <v>0</v>
      </c>
      <c r="BL173" s="19" t="s">
        <v>130</v>
      </c>
      <c r="BM173" s="184" t="s">
        <v>263</v>
      </c>
    </row>
    <row r="174" spans="1:65" s="2" customFormat="1" ht="11.25">
      <c r="A174" s="36"/>
      <c r="B174" s="37"/>
      <c r="C174" s="38"/>
      <c r="D174" s="186" t="s">
        <v>132</v>
      </c>
      <c r="E174" s="38"/>
      <c r="F174" s="187" t="s">
        <v>262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132</v>
      </c>
      <c r="AU174" s="19" t="s">
        <v>81</v>
      </c>
    </row>
    <row r="175" spans="1:65" s="2" customFormat="1" ht="11.25">
      <c r="A175" s="36"/>
      <c r="B175" s="37"/>
      <c r="C175" s="38"/>
      <c r="D175" s="215" t="s">
        <v>152</v>
      </c>
      <c r="E175" s="38"/>
      <c r="F175" s="216" t="s">
        <v>264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152</v>
      </c>
      <c r="AU175" s="19" t="s">
        <v>81</v>
      </c>
    </row>
    <row r="176" spans="1:65" s="2" customFormat="1" ht="19.5">
      <c r="A176" s="36"/>
      <c r="B176" s="37"/>
      <c r="C176" s="38"/>
      <c r="D176" s="186" t="s">
        <v>133</v>
      </c>
      <c r="E176" s="38"/>
      <c r="F176" s="191" t="s">
        <v>265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133</v>
      </c>
      <c r="AU176" s="19" t="s">
        <v>81</v>
      </c>
    </row>
    <row r="177" spans="1:65" s="12" customFormat="1" ht="22.9" customHeight="1">
      <c r="B177" s="159"/>
      <c r="C177" s="160"/>
      <c r="D177" s="161" t="s">
        <v>70</v>
      </c>
      <c r="E177" s="213" t="s">
        <v>266</v>
      </c>
      <c r="F177" s="213" t="s">
        <v>267</v>
      </c>
      <c r="G177" s="160"/>
      <c r="H177" s="160"/>
      <c r="I177" s="163"/>
      <c r="J177" s="214">
        <f>BK177</f>
        <v>0</v>
      </c>
      <c r="K177" s="160"/>
      <c r="L177" s="165"/>
      <c r="M177" s="166"/>
      <c r="N177" s="167"/>
      <c r="O177" s="167"/>
      <c r="P177" s="168">
        <f>SUM(P178:P202)</f>
        <v>0</v>
      </c>
      <c r="Q177" s="167"/>
      <c r="R177" s="168">
        <f>SUM(R178:R202)</f>
        <v>3.0117999999999999E-2</v>
      </c>
      <c r="S177" s="167"/>
      <c r="T177" s="169">
        <f>SUM(T178:T202)</f>
        <v>1.5933000000000002</v>
      </c>
      <c r="AR177" s="170" t="s">
        <v>79</v>
      </c>
      <c r="AT177" s="171" t="s">
        <v>70</v>
      </c>
      <c r="AU177" s="171" t="s">
        <v>79</v>
      </c>
      <c r="AY177" s="170" t="s">
        <v>124</v>
      </c>
      <c r="BK177" s="172">
        <f>SUM(BK178:BK202)</f>
        <v>0</v>
      </c>
    </row>
    <row r="178" spans="1:65" s="2" customFormat="1" ht="14.45" customHeight="1">
      <c r="A178" s="36"/>
      <c r="B178" s="37"/>
      <c r="C178" s="173" t="s">
        <v>268</v>
      </c>
      <c r="D178" s="173" t="s">
        <v>126</v>
      </c>
      <c r="E178" s="174" t="s">
        <v>269</v>
      </c>
      <c r="F178" s="175" t="s">
        <v>270</v>
      </c>
      <c r="G178" s="176" t="s">
        <v>215</v>
      </c>
      <c r="H178" s="177">
        <v>1</v>
      </c>
      <c r="I178" s="178"/>
      <c r="J178" s="179">
        <f>ROUND(I178*H178,2)</f>
        <v>0</v>
      </c>
      <c r="K178" s="175" t="s">
        <v>149</v>
      </c>
      <c r="L178" s="41"/>
      <c r="M178" s="180" t="s">
        <v>19</v>
      </c>
      <c r="N178" s="181" t="s">
        <v>42</v>
      </c>
      <c r="O178" s="66"/>
      <c r="P178" s="182">
        <f>O178*H178</f>
        <v>0</v>
      </c>
      <c r="Q178" s="182">
        <v>9.5099999999999994E-3</v>
      </c>
      <c r="R178" s="182">
        <f>Q178*H178</f>
        <v>9.5099999999999994E-3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271</v>
      </c>
      <c r="AT178" s="184" t="s">
        <v>126</v>
      </c>
      <c r="AU178" s="184" t="s">
        <v>81</v>
      </c>
      <c r="AY178" s="19" t="s">
        <v>124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79</v>
      </c>
      <c r="BK178" s="185">
        <f>ROUND(I178*H178,2)</f>
        <v>0</v>
      </c>
      <c r="BL178" s="19" t="s">
        <v>271</v>
      </c>
      <c r="BM178" s="184" t="s">
        <v>272</v>
      </c>
    </row>
    <row r="179" spans="1:65" s="2" customFormat="1" ht="11.25">
      <c r="A179" s="36"/>
      <c r="B179" s="37"/>
      <c r="C179" s="38"/>
      <c r="D179" s="186" t="s">
        <v>132</v>
      </c>
      <c r="E179" s="38"/>
      <c r="F179" s="187" t="s">
        <v>273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132</v>
      </c>
      <c r="AU179" s="19" t="s">
        <v>81</v>
      </c>
    </row>
    <row r="180" spans="1:65" s="2" customFormat="1" ht="11.25">
      <c r="A180" s="36"/>
      <c r="B180" s="37"/>
      <c r="C180" s="38"/>
      <c r="D180" s="215" t="s">
        <v>152</v>
      </c>
      <c r="E180" s="38"/>
      <c r="F180" s="216" t="s">
        <v>274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152</v>
      </c>
      <c r="AU180" s="19" t="s">
        <v>81</v>
      </c>
    </row>
    <row r="181" spans="1:65" s="2" customFormat="1" ht="14.45" customHeight="1">
      <c r="A181" s="36"/>
      <c r="B181" s="37"/>
      <c r="C181" s="173" t="s">
        <v>275</v>
      </c>
      <c r="D181" s="173" t="s">
        <v>126</v>
      </c>
      <c r="E181" s="174" t="s">
        <v>276</v>
      </c>
      <c r="F181" s="175" t="s">
        <v>277</v>
      </c>
      <c r="G181" s="176" t="s">
        <v>148</v>
      </c>
      <c r="H181" s="177">
        <v>0.65900000000000003</v>
      </c>
      <c r="I181" s="178"/>
      <c r="J181" s="179">
        <f>ROUND(I181*H181,2)</f>
        <v>0</v>
      </c>
      <c r="K181" s="175" t="s">
        <v>149</v>
      </c>
      <c r="L181" s="41"/>
      <c r="M181" s="180" t="s">
        <v>19</v>
      </c>
      <c r="N181" s="181" t="s">
        <v>42</v>
      </c>
      <c r="O181" s="66"/>
      <c r="P181" s="182">
        <f>O181*H181</f>
        <v>0</v>
      </c>
      <c r="Q181" s="182">
        <v>0</v>
      </c>
      <c r="R181" s="182">
        <f>Q181*H181</f>
        <v>0</v>
      </c>
      <c r="S181" s="182">
        <v>1.5</v>
      </c>
      <c r="T181" s="183">
        <f>S181*H181</f>
        <v>0.98850000000000005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4" t="s">
        <v>130</v>
      </c>
      <c r="AT181" s="184" t="s">
        <v>126</v>
      </c>
      <c r="AU181" s="184" t="s">
        <v>81</v>
      </c>
      <c r="AY181" s="19" t="s">
        <v>124</v>
      </c>
      <c r="BE181" s="185">
        <f>IF(N181="základní",J181,0)</f>
        <v>0</v>
      </c>
      <c r="BF181" s="185">
        <f>IF(N181="snížená",J181,0)</f>
        <v>0</v>
      </c>
      <c r="BG181" s="185">
        <f>IF(N181="zákl. přenesená",J181,0)</f>
        <v>0</v>
      </c>
      <c r="BH181" s="185">
        <f>IF(N181="sníž. přenesená",J181,0)</f>
        <v>0</v>
      </c>
      <c r="BI181" s="185">
        <f>IF(N181="nulová",J181,0)</f>
        <v>0</v>
      </c>
      <c r="BJ181" s="19" t="s">
        <v>79</v>
      </c>
      <c r="BK181" s="185">
        <f>ROUND(I181*H181,2)</f>
        <v>0</v>
      </c>
      <c r="BL181" s="19" t="s">
        <v>130</v>
      </c>
      <c r="BM181" s="184" t="s">
        <v>278</v>
      </c>
    </row>
    <row r="182" spans="1:65" s="2" customFormat="1" ht="19.5">
      <c r="A182" s="36"/>
      <c r="B182" s="37"/>
      <c r="C182" s="38"/>
      <c r="D182" s="186" t="s">
        <v>132</v>
      </c>
      <c r="E182" s="38"/>
      <c r="F182" s="187" t="s">
        <v>279</v>
      </c>
      <c r="G182" s="38"/>
      <c r="H182" s="38"/>
      <c r="I182" s="188"/>
      <c r="J182" s="38"/>
      <c r="K182" s="38"/>
      <c r="L182" s="41"/>
      <c r="M182" s="189"/>
      <c r="N182" s="190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132</v>
      </c>
      <c r="AU182" s="19" t="s">
        <v>81</v>
      </c>
    </row>
    <row r="183" spans="1:65" s="2" customFormat="1" ht="11.25">
      <c r="A183" s="36"/>
      <c r="B183" s="37"/>
      <c r="C183" s="38"/>
      <c r="D183" s="215" t="s">
        <v>152</v>
      </c>
      <c r="E183" s="38"/>
      <c r="F183" s="216" t="s">
        <v>280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152</v>
      </c>
      <c r="AU183" s="19" t="s">
        <v>81</v>
      </c>
    </row>
    <row r="184" spans="1:65" s="2" customFormat="1" ht="39">
      <c r="A184" s="36"/>
      <c r="B184" s="37"/>
      <c r="C184" s="38"/>
      <c r="D184" s="186" t="s">
        <v>133</v>
      </c>
      <c r="E184" s="38"/>
      <c r="F184" s="191" t="s">
        <v>281</v>
      </c>
      <c r="G184" s="38"/>
      <c r="H184" s="38"/>
      <c r="I184" s="188"/>
      <c r="J184" s="38"/>
      <c r="K184" s="38"/>
      <c r="L184" s="41"/>
      <c r="M184" s="189"/>
      <c r="N184" s="190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133</v>
      </c>
      <c r="AU184" s="19" t="s">
        <v>81</v>
      </c>
    </row>
    <row r="185" spans="1:65" s="14" customFormat="1" ht="11.25">
      <c r="B185" s="202"/>
      <c r="C185" s="203"/>
      <c r="D185" s="186" t="s">
        <v>141</v>
      </c>
      <c r="E185" s="204" t="s">
        <v>19</v>
      </c>
      <c r="F185" s="205" t="s">
        <v>282</v>
      </c>
      <c r="G185" s="203"/>
      <c r="H185" s="206">
        <v>0.158</v>
      </c>
      <c r="I185" s="207"/>
      <c r="J185" s="203"/>
      <c r="K185" s="203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141</v>
      </c>
      <c r="AU185" s="212" t="s">
        <v>81</v>
      </c>
      <c r="AV185" s="14" t="s">
        <v>81</v>
      </c>
      <c r="AW185" s="14" t="s">
        <v>32</v>
      </c>
      <c r="AX185" s="14" t="s">
        <v>71</v>
      </c>
      <c r="AY185" s="212" t="s">
        <v>124</v>
      </c>
    </row>
    <row r="186" spans="1:65" s="14" customFormat="1" ht="11.25">
      <c r="B186" s="202"/>
      <c r="C186" s="203"/>
      <c r="D186" s="186" t="s">
        <v>141</v>
      </c>
      <c r="E186" s="204" t="s">
        <v>19</v>
      </c>
      <c r="F186" s="205" t="s">
        <v>283</v>
      </c>
      <c r="G186" s="203"/>
      <c r="H186" s="206">
        <v>0.126</v>
      </c>
      <c r="I186" s="207"/>
      <c r="J186" s="203"/>
      <c r="K186" s="203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141</v>
      </c>
      <c r="AU186" s="212" t="s">
        <v>81</v>
      </c>
      <c r="AV186" s="14" t="s">
        <v>81</v>
      </c>
      <c r="AW186" s="14" t="s">
        <v>32</v>
      </c>
      <c r="AX186" s="14" t="s">
        <v>71</v>
      </c>
      <c r="AY186" s="212" t="s">
        <v>124</v>
      </c>
    </row>
    <row r="187" spans="1:65" s="14" customFormat="1" ht="11.25">
      <c r="B187" s="202"/>
      <c r="C187" s="203"/>
      <c r="D187" s="186" t="s">
        <v>141</v>
      </c>
      <c r="E187" s="204" t="s">
        <v>19</v>
      </c>
      <c r="F187" s="205" t="s">
        <v>284</v>
      </c>
      <c r="G187" s="203"/>
      <c r="H187" s="206">
        <v>0.375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141</v>
      </c>
      <c r="AU187" s="212" t="s">
        <v>81</v>
      </c>
      <c r="AV187" s="14" t="s">
        <v>81</v>
      </c>
      <c r="AW187" s="14" t="s">
        <v>32</v>
      </c>
      <c r="AX187" s="14" t="s">
        <v>71</v>
      </c>
      <c r="AY187" s="212" t="s">
        <v>124</v>
      </c>
    </row>
    <row r="188" spans="1:65" s="15" customFormat="1" ht="11.25">
      <c r="B188" s="217"/>
      <c r="C188" s="218"/>
      <c r="D188" s="186" t="s">
        <v>141</v>
      </c>
      <c r="E188" s="219" t="s">
        <v>19</v>
      </c>
      <c r="F188" s="220" t="s">
        <v>163</v>
      </c>
      <c r="G188" s="218"/>
      <c r="H188" s="221">
        <v>0.65900000000000003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141</v>
      </c>
      <c r="AU188" s="227" t="s">
        <v>81</v>
      </c>
      <c r="AV188" s="15" t="s">
        <v>130</v>
      </c>
      <c r="AW188" s="15" t="s">
        <v>32</v>
      </c>
      <c r="AX188" s="15" t="s">
        <v>79</v>
      </c>
      <c r="AY188" s="227" t="s">
        <v>124</v>
      </c>
    </row>
    <row r="189" spans="1:65" s="2" customFormat="1" ht="14.45" customHeight="1">
      <c r="A189" s="36"/>
      <c r="B189" s="37"/>
      <c r="C189" s="173" t="s">
        <v>285</v>
      </c>
      <c r="D189" s="173" t="s">
        <v>126</v>
      </c>
      <c r="E189" s="174" t="s">
        <v>286</v>
      </c>
      <c r="F189" s="175" t="s">
        <v>287</v>
      </c>
      <c r="G189" s="176" t="s">
        <v>148</v>
      </c>
      <c r="H189" s="177">
        <v>0.33600000000000002</v>
      </c>
      <c r="I189" s="178"/>
      <c r="J189" s="179">
        <f>ROUND(I189*H189,2)</f>
        <v>0</v>
      </c>
      <c r="K189" s="175" t="s">
        <v>149</v>
      </c>
      <c r="L189" s="41"/>
      <c r="M189" s="180" t="s">
        <v>19</v>
      </c>
      <c r="N189" s="181" t="s">
        <v>42</v>
      </c>
      <c r="O189" s="66"/>
      <c r="P189" s="182">
        <f>O189*H189</f>
        <v>0</v>
      </c>
      <c r="Q189" s="182">
        <v>0</v>
      </c>
      <c r="R189" s="182">
        <f>Q189*H189</f>
        <v>0</v>
      </c>
      <c r="S189" s="182">
        <v>1.8</v>
      </c>
      <c r="T189" s="183">
        <f>S189*H189</f>
        <v>0.6048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4" t="s">
        <v>130</v>
      </c>
      <c r="AT189" s="184" t="s">
        <v>126</v>
      </c>
      <c r="AU189" s="184" t="s">
        <v>81</v>
      </c>
      <c r="AY189" s="19" t="s">
        <v>124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79</v>
      </c>
      <c r="BK189" s="185">
        <f>ROUND(I189*H189,2)</f>
        <v>0</v>
      </c>
      <c r="BL189" s="19" t="s">
        <v>130</v>
      </c>
      <c r="BM189" s="184" t="s">
        <v>288</v>
      </c>
    </row>
    <row r="190" spans="1:65" s="2" customFormat="1" ht="19.5">
      <c r="A190" s="36"/>
      <c r="B190" s="37"/>
      <c r="C190" s="38"/>
      <c r="D190" s="186" t="s">
        <v>132</v>
      </c>
      <c r="E190" s="38"/>
      <c r="F190" s="187" t="s">
        <v>289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132</v>
      </c>
      <c r="AU190" s="19" t="s">
        <v>81</v>
      </c>
    </row>
    <row r="191" spans="1:65" s="2" customFormat="1" ht="11.25">
      <c r="A191" s="36"/>
      <c r="B191" s="37"/>
      <c r="C191" s="38"/>
      <c r="D191" s="215" t="s">
        <v>152</v>
      </c>
      <c r="E191" s="38"/>
      <c r="F191" s="216" t="s">
        <v>290</v>
      </c>
      <c r="G191" s="38"/>
      <c r="H191" s="38"/>
      <c r="I191" s="188"/>
      <c r="J191" s="38"/>
      <c r="K191" s="38"/>
      <c r="L191" s="41"/>
      <c r="M191" s="189"/>
      <c r="N191" s="190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152</v>
      </c>
      <c r="AU191" s="19" t="s">
        <v>81</v>
      </c>
    </row>
    <row r="192" spans="1:65" s="2" customFormat="1" ht="29.25">
      <c r="A192" s="36"/>
      <c r="B192" s="37"/>
      <c r="C192" s="38"/>
      <c r="D192" s="186" t="s">
        <v>133</v>
      </c>
      <c r="E192" s="38"/>
      <c r="F192" s="191" t="s">
        <v>291</v>
      </c>
      <c r="G192" s="38"/>
      <c r="H192" s="38"/>
      <c r="I192" s="188"/>
      <c r="J192" s="38"/>
      <c r="K192" s="38"/>
      <c r="L192" s="41"/>
      <c r="M192" s="189"/>
      <c r="N192" s="190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133</v>
      </c>
      <c r="AU192" s="19" t="s">
        <v>81</v>
      </c>
    </row>
    <row r="193" spans="1:65" s="14" customFormat="1" ht="11.25">
      <c r="B193" s="202"/>
      <c r="C193" s="203"/>
      <c r="D193" s="186" t="s">
        <v>141</v>
      </c>
      <c r="E193" s="204" t="s">
        <v>19</v>
      </c>
      <c r="F193" s="205" t="s">
        <v>292</v>
      </c>
      <c r="G193" s="203"/>
      <c r="H193" s="206">
        <v>0.11700000000000001</v>
      </c>
      <c r="I193" s="207"/>
      <c r="J193" s="203"/>
      <c r="K193" s="203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141</v>
      </c>
      <c r="AU193" s="212" t="s">
        <v>81</v>
      </c>
      <c r="AV193" s="14" t="s">
        <v>81</v>
      </c>
      <c r="AW193" s="14" t="s">
        <v>32</v>
      </c>
      <c r="AX193" s="14" t="s">
        <v>71</v>
      </c>
      <c r="AY193" s="212" t="s">
        <v>124</v>
      </c>
    </row>
    <row r="194" spans="1:65" s="14" customFormat="1" ht="11.25">
      <c r="B194" s="202"/>
      <c r="C194" s="203"/>
      <c r="D194" s="186" t="s">
        <v>141</v>
      </c>
      <c r="E194" s="204" t="s">
        <v>19</v>
      </c>
      <c r="F194" s="205" t="s">
        <v>293</v>
      </c>
      <c r="G194" s="203"/>
      <c r="H194" s="206">
        <v>0.219</v>
      </c>
      <c r="I194" s="207"/>
      <c r="J194" s="203"/>
      <c r="K194" s="203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141</v>
      </c>
      <c r="AU194" s="212" t="s">
        <v>81</v>
      </c>
      <c r="AV194" s="14" t="s">
        <v>81</v>
      </c>
      <c r="AW194" s="14" t="s">
        <v>32</v>
      </c>
      <c r="AX194" s="14" t="s">
        <v>71</v>
      </c>
      <c r="AY194" s="212" t="s">
        <v>124</v>
      </c>
    </row>
    <row r="195" spans="1:65" s="15" customFormat="1" ht="11.25">
      <c r="B195" s="217"/>
      <c r="C195" s="218"/>
      <c r="D195" s="186" t="s">
        <v>141</v>
      </c>
      <c r="E195" s="219" t="s">
        <v>19</v>
      </c>
      <c r="F195" s="220" t="s">
        <v>163</v>
      </c>
      <c r="G195" s="218"/>
      <c r="H195" s="221">
        <v>0.33600000000000002</v>
      </c>
      <c r="I195" s="222"/>
      <c r="J195" s="218"/>
      <c r="K195" s="218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141</v>
      </c>
      <c r="AU195" s="227" t="s">
        <v>81</v>
      </c>
      <c r="AV195" s="15" t="s">
        <v>130</v>
      </c>
      <c r="AW195" s="15" t="s">
        <v>32</v>
      </c>
      <c r="AX195" s="15" t="s">
        <v>79</v>
      </c>
      <c r="AY195" s="227" t="s">
        <v>124</v>
      </c>
    </row>
    <row r="196" spans="1:65" s="2" customFormat="1" ht="19.899999999999999" customHeight="1">
      <c r="A196" s="36"/>
      <c r="B196" s="37"/>
      <c r="C196" s="173" t="s">
        <v>294</v>
      </c>
      <c r="D196" s="173" t="s">
        <v>126</v>
      </c>
      <c r="E196" s="174" t="s">
        <v>295</v>
      </c>
      <c r="F196" s="175" t="s">
        <v>296</v>
      </c>
      <c r="G196" s="176" t="s">
        <v>297</v>
      </c>
      <c r="H196" s="177">
        <v>3.2</v>
      </c>
      <c r="I196" s="178"/>
      <c r="J196" s="179">
        <f>ROUND(I196*H196,2)</f>
        <v>0</v>
      </c>
      <c r="K196" s="175" t="s">
        <v>149</v>
      </c>
      <c r="L196" s="41"/>
      <c r="M196" s="180" t="s">
        <v>19</v>
      </c>
      <c r="N196" s="181" t="s">
        <v>42</v>
      </c>
      <c r="O196" s="66"/>
      <c r="P196" s="182">
        <f>O196*H196</f>
        <v>0</v>
      </c>
      <c r="Q196" s="182">
        <v>2.9E-4</v>
      </c>
      <c r="R196" s="182">
        <f>Q196*H196</f>
        <v>9.2800000000000001E-4</v>
      </c>
      <c r="S196" s="182">
        <v>0</v>
      </c>
      <c r="T196" s="183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4" t="s">
        <v>130</v>
      </c>
      <c r="AT196" s="184" t="s">
        <v>126</v>
      </c>
      <c r="AU196" s="184" t="s">
        <v>81</v>
      </c>
      <c r="AY196" s="19" t="s">
        <v>124</v>
      </c>
      <c r="BE196" s="185">
        <f>IF(N196="základní",J196,0)</f>
        <v>0</v>
      </c>
      <c r="BF196" s="185">
        <f>IF(N196="snížená",J196,0)</f>
        <v>0</v>
      </c>
      <c r="BG196" s="185">
        <f>IF(N196="zákl. přenesená",J196,0)</f>
        <v>0</v>
      </c>
      <c r="BH196" s="185">
        <f>IF(N196="sníž. přenesená",J196,0)</f>
        <v>0</v>
      </c>
      <c r="BI196" s="185">
        <f>IF(N196="nulová",J196,0)</f>
        <v>0</v>
      </c>
      <c r="BJ196" s="19" t="s">
        <v>79</v>
      </c>
      <c r="BK196" s="185">
        <f>ROUND(I196*H196,2)</f>
        <v>0</v>
      </c>
      <c r="BL196" s="19" t="s">
        <v>130</v>
      </c>
      <c r="BM196" s="184" t="s">
        <v>298</v>
      </c>
    </row>
    <row r="197" spans="1:65" s="2" customFormat="1" ht="11.25">
      <c r="A197" s="36"/>
      <c r="B197" s="37"/>
      <c r="C197" s="38"/>
      <c r="D197" s="186" t="s">
        <v>132</v>
      </c>
      <c r="E197" s="38"/>
      <c r="F197" s="187" t="s">
        <v>299</v>
      </c>
      <c r="G197" s="38"/>
      <c r="H197" s="38"/>
      <c r="I197" s="188"/>
      <c r="J197" s="38"/>
      <c r="K197" s="38"/>
      <c r="L197" s="41"/>
      <c r="M197" s="189"/>
      <c r="N197" s="19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132</v>
      </c>
      <c r="AU197" s="19" t="s">
        <v>81</v>
      </c>
    </row>
    <row r="198" spans="1:65" s="2" customFormat="1" ht="11.25">
      <c r="A198" s="36"/>
      <c r="B198" s="37"/>
      <c r="C198" s="38"/>
      <c r="D198" s="215" t="s">
        <v>152</v>
      </c>
      <c r="E198" s="38"/>
      <c r="F198" s="216" t="s">
        <v>300</v>
      </c>
      <c r="G198" s="38"/>
      <c r="H198" s="38"/>
      <c r="I198" s="188"/>
      <c r="J198" s="38"/>
      <c r="K198" s="38"/>
      <c r="L198" s="41"/>
      <c r="M198" s="189"/>
      <c r="N198" s="190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152</v>
      </c>
      <c r="AU198" s="19" t="s">
        <v>81</v>
      </c>
    </row>
    <row r="199" spans="1:65" s="14" customFormat="1" ht="11.25">
      <c r="B199" s="202"/>
      <c r="C199" s="203"/>
      <c r="D199" s="186" t="s">
        <v>141</v>
      </c>
      <c r="E199" s="204" t="s">
        <v>19</v>
      </c>
      <c r="F199" s="205" t="s">
        <v>301</v>
      </c>
      <c r="G199" s="203"/>
      <c r="H199" s="206">
        <v>3.2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141</v>
      </c>
      <c r="AU199" s="212" t="s">
        <v>81</v>
      </c>
      <c r="AV199" s="14" t="s">
        <v>81</v>
      </c>
      <c r="AW199" s="14" t="s">
        <v>32</v>
      </c>
      <c r="AX199" s="14" t="s">
        <v>79</v>
      </c>
      <c r="AY199" s="212" t="s">
        <v>124</v>
      </c>
    </row>
    <row r="200" spans="1:65" s="2" customFormat="1" ht="19.899999999999999" customHeight="1">
      <c r="A200" s="36"/>
      <c r="B200" s="37"/>
      <c r="C200" s="173" t="s">
        <v>302</v>
      </c>
      <c r="D200" s="173" t="s">
        <v>126</v>
      </c>
      <c r="E200" s="174" t="s">
        <v>303</v>
      </c>
      <c r="F200" s="175" t="s">
        <v>304</v>
      </c>
      <c r="G200" s="176" t="s">
        <v>215</v>
      </c>
      <c r="H200" s="177">
        <v>16</v>
      </c>
      <c r="I200" s="178"/>
      <c r="J200" s="179">
        <f>ROUND(I200*H200,2)</f>
        <v>0</v>
      </c>
      <c r="K200" s="175" t="s">
        <v>149</v>
      </c>
      <c r="L200" s="41"/>
      <c r="M200" s="180" t="s">
        <v>19</v>
      </c>
      <c r="N200" s="181" t="s">
        <v>42</v>
      </c>
      <c r="O200" s="66"/>
      <c r="P200" s="182">
        <f>O200*H200</f>
        <v>0</v>
      </c>
      <c r="Q200" s="182">
        <v>1.23E-3</v>
      </c>
      <c r="R200" s="182">
        <f>Q200*H200</f>
        <v>1.968E-2</v>
      </c>
      <c r="S200" s="182">
        <v>0</v>
      </c>
      <c r="T200" s="183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4" t="s">
        <v>130</v>
      </c>
      <c r="AT200" s="184" t="s">
        <v>126</v>
      </c>
      <c r="AU200" s="184" t="s">
        <v>81</v>
      </c>
      <c r="AY200" s="19" t="s">
        <v>124</v>
      </c>
      <c r="BE200" s="185">
        <f>IF(N200="základní",J200,0)</f>
        <v>0</v>
      </c>
      <c r="BF200" s="185">
        <f>IF(N200="snížená",J200,0)</f>
        <v>0</v>
      </c>
      <c r="BG200" s="185">
        <f>IF(N200="zákl. přenesená",J200,0)</f>
        <v>0</v>
      </c>
      <c r="BH200" s="185">
        <f>IF(N200="sníž. přenesená",J200,0)</f>
        <v>0</v>
      </c>
      <c r="BI200" s="185">
        <f>IF(N200="nulová",J200,0)</f>
        <v>0</v>
      </c>
      <c r="BJ200" s="19" t="s">
        <v>79</v>
      </c>
      <c r="BK200" s="185">
        <f>ROUND(I200*H200,2)</f>
        <v>0</v>
      </c>
      <c r="BL200" s="19" t="s">
        <v>130</v>
      </c>
      <c r="BM200" s="184" t="s">
        <v>305</v>
      </c>
    </row>
    <row r="201" spans="1:65" s="2" customFormat="1" ht="11.25">
      <c r="A201" s="36"/>
      <c r="B201" s="37"/>
      <c r="C201" s="38"/>
      <c r="D201" s="186" t="s">
        <v>132</v>
      </c>
      <c r="E201" s="38"/>
      <c r="F201" s="187" t="s">
        <v>306</v>
      </c>
      <c r="G201" s="38"/>
      <c r="H201" s="38"/>
      <c r="I201" s="188"/>
      <c r="J201" s="38"/>
      <c r="K201" s="38"/>
      <c r="L201" s="41"/>
      <c r="M201" s="189"/>
      <c r="N201" s="190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132</v>
      </c>
      <c r="AU201" s="19" t="s">
        <v>81</v>
      </c>
    </row>
    <row r="202" spans="1:65" s="2" customFormat="1" ht="11.25">
      <c r="A202" s="36"/>
      <c r="B202" s="37"/>
      <c r="C202" s="38"/>
      <c r="D202" s="215" t="s">
        <v>152</v>
      </c>
      <c r="E202" s="38"/>
      <c r="F202" s="216" t="s">
        <v>307</v>
      </c>
      <c r="G202" s="38"/>
      <c r="H202" s="38"/>
      <c r="I202" s="188"/>
      <c r="J202" s="38"/>
      <c r="K202" s="38"/>
      <c r="L202" s="41"/>
      <c r="M202" s="189"/>
      <c r="N202" s="190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152</v>
      </c>
      <c r="AU202" s="19" t="s">
        <v>81</v>
      </c>
    </row>
    <row r="203" spans="1:65" s="12" customFormat="1" ht="22.9" customHeight="1">
      <c r="B203" s="159"/>
      <c r="C203" s="160"/>
      <c r="D203" s="161" t="s">
        <v>70</v>
      </c>
      <c r="E203" s="213" t="s">
        <v>308</v>
      </c>
      <c r="F203" s="213" t="s">
        <v>309</v>
      </c>
      <c r="G203" s="160"/>
      <c r="H203" s="160"/>
      <c r="I203" s="163"/>
      <c r="J203" s="214">
        <f>BK203</f>
        <v>0</v>
      </c>
      <c r="K203" s="160"/>
      <c r="L203" s="165"/>
      <c r="M203" s="166"/>
      <c r="N203" s="167"/>
      <c r="O203" s="167"/>
      <c r="P203" s="168">
        <f>SUM(P204:P208)</f>
        <v>0</v>
      </c>
      <c r="Q203" s="167"/>
      <c r="R203" s="168">
        <f>SUM(R204:R208)</f>
        <v>0</v>
      </c>
      <c r="S203" s="167"/>
      <c r="T203" s="169">
        <f>SUM(T204:T208)</f>
        <v>0</v>
      </c>
      <c r="AR203" s="170" t="s">
        <v>79</v>
      </c>
      <c r="AT203" s="171" t="s">
        <v>70</v>
      </c>
      <c r="AU203" s="171" t="s">
        <v>79</v>
      </c>
      <c r="AY203" s="170" t="s">
        <v>124</v>
      </c>
      <c r="BK203" s="172">
        <f>SUM(BK204:BK208)</f>
        <v>0</v>
      </c>
    </row>
    <row r="204" spans="1:65" s="2" customFormat="1" ht="14.45" customHeight="1">
      <c r="A204" s="36"/>
      <c r="B204" s="37"/>
      <c r="C204" s="173" t="s">
        <v>8</v>
      </c>
      <c r="D204" s="173" t="s">
        <v>126</v>
      </c>
      <c r="E204" s="174" t="s">
        <v>310</v>
      </c>
      <c r="F204" s="175" t="s">
        <v>311</v>
      </c>
      <c r="G204" s="176" t="s">
        <v>138</v>
      </c>
      <c r="H204" s="177">
        <v>7.65</v>
      </c>
      <c r="I204" s="178"/>
      <c r="J204" s="179">
        <f>ROUND(I204*H204,2)</f>
        <v>0</v>
      </c>
      <c r="K204" s="175" t="s">
        <v>149</v>
      </c>
      <c r="L204" s="41"/>
      <c r="M204" s="180" t="s">
        <v>19</v>
      </c>
      <c r="N204" s="181" t="s">
        <v>42</v>
      </c>
      <c r="O204" s="6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4" t="s">
        <v>130</v>
      </c>
      <c r="AT204" s="184" t="s">
        <v>126</v>
      </c>
      <c r="AU204" s="184" t="s">
        <v>81</v>
      </c>
      <c r="AY204" s="19" t="s">
        <v>124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79</v>
      </c>
      <c r="BK204" s="185">
        <f>ROUND(I204*H204,2)</f>
        <v>0</v>
      </c>
      <c r="BL204" s="19" t="s">
        <v>130</v>
      </c>
      <c r="BM204" s="184" t="s">
        <v>312</v>
      </c>
    </row>
    <row r="205" spans="1:65" s="2" customFormat="1" ht="11.25">
      <c r="A205" s="36"/>
      <c r="B205" s="37"/>
      <c r="C205" s="38"/>
      <c r="D205" s="186" t="s">
        <v>132</v>
      </c>
      <c r="E205" s="38"/>
      <c r="F205" s="187" t="s">
        <v>313</v>
      </c>
      <c r="G205" s="38"/>
      <c r="H205" s="38"/>
      <c r="I205" s="188"/>
      <c r="J205" s="38"/>
      <c r="K205" s="38"/>
      <c r="L205" s="41"/>
      <c r="M205" s="189"/>
      <c r="N205" s="19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132</v>
      </c>
      <c r="AU205" s="19" t="s">
        <v>81</v>
      </c>
    </row>
    <row r="206" spans="1:65" s="2" customFormat="1" ht="11.25">
      <c r="A206" s="36"/>
      <c r="B206" s="37"/>
      <c r="C206" s="38"/>
      <c r="D206" s="215" t="s">
        <v>152</v>
      </c>
      <c r="E206" s="38"/>
      <c r="F206" s="216" t="s">
        <v>314</v>
      </c>
      <c r="G206" s="38"/>
      <c r="H206" s="38"/>
      <c r="I206" s="188"/>
      <c r="J206" s="38"/>
      <c r="K206" s="38"/>
      <c r="L206" s="41"/>
      <c r="M206" s="189"/>
      <c r="N206" s="190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152</v>
      </c>
      <c r="AU206" s="19" t="s">
        <v>81</v>
      </c>
    </row>
    <row r="207" spans="1:65" s="2" customFormat="1" ht="19.5">
      <c r="A207" s="36"/>
      <c r="B207" s="37"/>
      <c r="C207" s="38"/>
      <c r="D207" s="186" t="s">
        <v>133</v>
      </c>
      <c r="E207" s="38"/>
      <c r="F207" s="191" t="s">
        <v>315</v>
      </c>
      <c r="G207" s="38"/>
      <c r="H207" s="38"/>
      <c r="I207" s="188"/>
      <c r="J207" s="38"/>
      <c r="K207" s="38"/>
      <c r="L207" s="41"/>
      <c r="M207" s="189"/>
      <c r="N207" s="190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133</v>
      </c>
      <c r="AU207" s="19" t="s">
        <v>81</v>
      </c>
    </row>
    <row r="208" spans="1:65" s="14" customFormat="1" ht="11.25">
      <c r="B208" s="202"/>
      <c r="C208" s="203"/>
      <c r="D208" s="186" t="s">
        <v>141</v>
      </c>
      <c r="E208" s="204" t="s">
        <v>19</v>
      </c>
      <c r="F208" s="205" t="s">
        <v>316</v>
      </c>
      <c r="G208" s="203"/>
      <c r="H208" s="206">
        <v>7.65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141</v>
      </c>
      <c r="AU208" s="212" t="s">
        <v>81</v>
      </c>
      <c r="AV208" s="14" t="s">
        <v>81</v>
      </c>
      <c r="AW208" s="14" t="s">
        <v>32</v>
      </c>
      <c r="AX208" s="14" t="s">
        <v>79</v>
      </c>
      <c r="AY208" s="212" t="s">
        <v>124</v>
      </c>
    </row>
    <row r="209" spans="1:65" s="12" customFormat="1" ht="25.9" customHeight="1">
      <c r="B209" s="159"/>
      <c r="C209" s="160"/>
      <c r="D209" s="161" t="s">
        <v>70</v>
      </c>
      <c r="E209" s="162" t="s">
        <v>317</v>
      </c>
      <c r="F209" s="162" t="s">
        <v>318</v>
      </c>
      <c r="G209" s="160"/>
      <c r="H209" s="160"/>
      <c r="I209" s="163"/>
      <c r="J209" s="164">
        <f>BK209</f>
        <v>0</v>
      </c>
      <c r="K209" s="160"/>
      <c r="L209" s="165"/>
      <c r="M209" s="166"/>
      <c r="N209" s="167"/>
      <c r="O209" s="167"/>
      <c r="P209" s="168">
        <f>P210+P226</f>
        <v>0</v>
      </c>
      <c r="Q209" s="167"/>
      <c r="R209" s="168">
        <f>R210+R226</f>
        <v>0.46221334000000003</v>
      </c>
      <c r="S209" s="167"/>
      <c r="T209" s="169">
        <f>T210+T226</f>
        <v>0</v>
      </c>
      <c r="AR209" s="170" t="s">
        <v>81</v>
      </c>
      <c r="AT209" s="171" t="s">
        <v>70</v>
      </c>
      <c r="AU209" s="171" t="s">
        <v>71</v>
      </c>
      <c r="AY209" s="170" t="s">
        <v>124</v>
      </c>
      <c r="BK209" s="172">
        <f>BK210+BK226</f>
        <v>0</v>
      </c>
    </row>
    <row r="210" spans="1:65" s="12" customFormat="1" ht="22.9" customHeight="1">
      <c r="B210" s="159"/>
      <c r="C210" s="160"/>
      <c r="D210" s="161" t="s">
        <v>70</v>
      </c>
      <c r="E210" s="213" t="s">
        <v>319</v>
      </c>
      <c r="F210" s="213" t="s">
        <v>320</v>
      </c>
      <c r="G210" s="160"/>
      <c r="H210" s="160"/>
      <c r="I210" s="163"/>
      <c r="J210" s="214">
        <f>BK210</f>
        <v>0</v>
      </c>
      <c r="K210" s="160"/>
      <c r="L210" s="165"/>
      <c r="M210" s="166"/>
      <c r="N210" s="167"/>
      <c r="O210" s="167"/>
      <c r="P210" s="168">
        <f>SUM(P211:P225)</f>
        <v>0</v>
      </c>
      <c r="Q210" s="167"/>
      <c r="R210" s="168">
        <f>SUM(R211:R225)</f>
        <v>0.46195000000000003</v>
      </c>
      <c r="S210" s="167"/>
      <c r="T210" s="169">
        <f>SUM(T211:T225)</f>
        <v>0</v>
      </c>
      <c r="AR210" s="170" t="s">
        <v>81</v>
      </c>
      <c r="AT210" s="171" t="s">
        <v>70</v>
      </c>
      <c r="AU210" s="171" t="s">
        <v>79</v>
      </c>
      <c r="AY210" s="170" t="s">
        <v>124</v>
      </c>
      <c r="BK210" s="172">
        <f>SUM(BK211:BK225)</f>
        <v>0</v>
      </c>
    </row>
    <row r="211" spans="1:65" s="2" customFormat="1" ht="14.45" customHeight="1">
      <c r="A211" s="36"/>
      <c r="B211" s="37"/>
      <c r="C211" s="173" t="s">
        <v>81</v>
      </c>
      <c r="D211" s="173" t="s">
        <v>126</v>
      </c>
      <c r="E211" s="174" t="s">
        <v>321</v>
      </c>
      <c r="F211" s="175" t="s">
        <v>322</v>
      </c>
      <c r="G211" s="176" t="s">
        <v>187</v>
      </c>
      <c r="H211" s="177">
        <v>59</v>
      </c>
      <c r="I211" s="178"/>
      <c r="J211" s="179">
        <f>ROUND(I211*H211,2)</f>
        <v>0</v>
      </c>
      <c r="K211" s="175" t="s">
        <v>149</v>
      </c>
      <c r="L211" s="41"/>
      <c r="M211" s="180" t="s">
        <v>19</v>
      </c>
      <c r="N211" s="181" t="s">
        <v>42</v>
      </c>
      <c r="O211" s="66"/>
      <c r="P211" s="182">
        <f>O211*H211</f>
        <v>0</v>
      </c>
      <c r="Q211" s="182">
        <v>5.0000000000000002E-5</v>
      </c>
      <c r="R211" s="182">
        <f>Q211*H211</f>
        <v>2.9499999999999999E-3</v>
      </c>
      <c r="S211" s="182">
        <v>0</v>
      </c>
      <c r="T211" s="183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4" t="s">
        <v>271</v>
      </c>
      <c r="AT211" s="184" t="s">
        <v>126</v>
      </c>
      <c r="AU211" s="184" t="s">
        <v>81</v>
      </c>
      <c r="AY211" s="19" t="s">
        <v>124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79</v>
      </c>
      <c r="BK211" s="185">
        <f>ROUND(I211*H211,2)</f>
        <v>0</v>
      </c>
      <c r="BL211" s="19" t="s">
        <v>271</v>
      </c>
      <c r="BM211" s="184" t="s">
        <v>323</v>
      </c>
    </row>
    <row r="212" spans="1:65" s="2" customFormat="1" ht="11.25">
      <c r="A212" s="36"/>
      <c r="B212" s="37"/>
      <c r="C212" s="38"/>
      <c r="D212" s="186" t="s">
        <v>132</v>
      </c>
      <c r="E212" s="38"/>
      <c r="F212" s="187" t="s">
        <v>324</v>
      </c>
      <c r="G212" s="38"/>
      <c r="H212" s="38"/>
      <c r="I212" s="188"/>
      <c r="J212" s="38"/>
      <c r="K212" s="38"/>
      <c r="L212" s="41"/>
      <c r="M212" s="189"/>
      <c r="N212" s="190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132</v>
      </c>
      <c r="AU212" s="19" t="s">
        <v>81</v>
      </c>
    </row>
    <row r="213" spans="1:65" s="2" customFormat="1" ht="11.25">
      <c r="A213" s="36"/>
      <c r="B213" s="37"/>
      <c r="C213" s="38"/>
      <c r="D213" s="215" t="s">
        <v>152</v>
      </c>
      <c r="E213" s="38"/>
      <c r="F213" s="216" t="s">
        <v>325</v>
      </c>
      <c r="G213" s="38"/>
      <c r="H213" s="38"/>
      <c r="I213" s="188"/>
      <c r="J213" s="38"/>
      <c r="K213" s="38"/>
      <c r="L213" s="41"/>
      <c r="M213" s="189"/>
      <c r="N213" s="190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152</v>
      </c>
      <c r="AU213" s="19" t="s">
        <v>81</v>
      </c>
    </row>
    <row r="214" spans="1:65" s="2" customFormat="1" ht="19.5">
      <c r="A214" s="36"/>
      <c r="B214" s="37"/>
      <c r="C214" s="38"/>
      <c r="D214" s="186" t="s">
        <v>133</v>
      </c>
      <c r="E214" s="38"/>
      <c r="F214" s="191" t="s">
        <v>326</v>
      </c>
      <c r="G214" s="38"/>
      <c r="H214" s="38"/>
      <c r="I214" s="188"/>
      <c r="J214" s="38"/>
      <c r="K214" s="38"/>
      <c r="L214" s="41"/>
      <c r="M214" s="189"/>
      <c r="N214" s="190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133</v>
      </c>
      <c r="AU214" s="19" t="s">
        <v>81</v>
      </c>
    </row>
    <row r="215" spans="1:65" s="14" customFormat="1" ht="11.25">
      <c r="B215" s="202"/>
      <c r="C215" s="203"/>
      <c r="D215" s="186" t="s">
        <v>141</v>
      </c>
      <c r="E215" s="204" t="s">
        <v>19</v>
      </c>
      <c r="F215" s="205" t="s">
        <v>327</v>
      </c>
      <c r="G215" s="203"/>
      <c r="H215" s="206">
        <v>59</v>
      </c>
      <c r="I215" s="207"/>
      <c r="J215" s="203"/>
      <c r="K215" s="203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141</v>
      </c>
      <c r="AU215" s="212" t="s">
        <v>81</v>
      </c>
      <c r="AV215" s="14" t="s">
        <v>81</v>
      </c>
      <c r="AW215" s="14" t="s">
        <v>32</v>
      </c>
      <c r="AX215" s="14" t="s">
        <v>71</v>
      </c>
      <c r="AY215" s="212" t="s">
        <v>124</v>
      </c>
    </row>
    <row r="216" spans="1:65" s="15" customFormat="1" ht="11.25">
      <c r="B216" s="217"/>
      <c r="C216" s="218"/>
      <c r="D216" s="186" t="s">
        <v>141</v>
      </c>
      <c r="E216" s="219" t="s">
        <v>19</v>
      </c>
      <c r="F216" s="220" t="s">
        <v>163</v>
      </c>
      <c r="G216" s="218"/>
      <c r="H216" s="221">
        <v>59</v>
      </c>
      <c r="I216" s="222"/>
      <c r="J216" s="218"/>
      <c r="K216" s="218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141</v>
      </c>
      <c r="AU216" s="227" t="s">
        <v>81</v>
      </c>
      <c r="AV216" s="15" t="s">
        <v>130</v>
      </c>
      <c r="AW216" s="15" t="s">
        <v>32</v>
      </c>
      <c r="AX216" s="15" t="s">
        <v>79</v>
      </c>
      <c r="AY216" s="227" t="s">
        <v>124</v>
      </c>
    </row>
    <row r="217" spans="1:65" s="2" customFormat="1" ht="14.45" customHeight="1">
      <c r="A217" s="36"/>
      <c r="B217" s="37"/>
      <c r="C217" s="228" t="s">
        <v>130</v>
      </c>
      <c r="D217" s="228" t="s">
        <v>184</v>
      </c>
      <c r="E217" s="229" t="s">
        <v>328</v>
      </c>
      <c r="F217" s="230" t="s">
        <v>329</v>
      </c>
      <c r="G217" s="231" t="s">
        <v>138</v>
      </c>
      <c r="H217" s="232">
        <v>8.0000000000000002E-3</v>
      </c>
      <c r="I217" s="233"/>
      <c r="J217" s="234">
        <f>ROUND(I217*H217,2)</f>
        <v>0</v>
      </c>
      <c r="K217" s="230" t="s">
        <v>149</v>
      </c>
      <c r="L217" s="235"/>
      <c r="M217" s="236" t="s">
        <v>19</v>
      </c>
      <c r="N217" s="237" t="s">
        <v>42</v>
      </c>
      <c r="O217" s="66"/>
      <c r="P217" s="182">
        <f>O217*H217</f>
        <v>0</v>
      </c>
      <c r="Q217" s="182">
        <v>1</v>
      </c>
      <c r="R217" s="182">
        <f>Q217*H217</f>
        <v>8.0000000000000002E-3</v>
      </c>
      <c r="S217" s="182">
        <v>0</v>
      </c>
      <c r="T217" s="183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4" t="s">
        <v>257</v>
      </c>
      <c r="AT217" s="184" t="s">
        <v>184</v>
      </c>
      <c r="AU217" s="184" t="s">
        <v>81</v>
      </c>
      <c r="AY217" s="19" t="s">
        <v>124</v>
      </c>
      <c r="BE217" s="185">
        <f>IF(N217="základní",J217,0)</f>
        <v>0</v>
      </c>
      <c r="BF217" s="185">
        <f>IF(N217="snížená",J217,0)</f>
        <v>0</v>
      </c>
      <c r="BG217" s="185">
        <f>IF(N217="zákl. přenesená",J217,0)</f>
        <v>0</v>
      </c>
      <c r="BH217" s="185">
        <f>IF(N217="sníž. přenesená",J217,0)</f>
        <v>0</v>
      </c>
      <c r="BI217" s="185">
        <f>IF(N217="nulová",J217,0)</f>
        <v>0</v>
      </c>
      <c r="BJ217" s="19" t="s">
        <v>79</v>
      </c>
      <c r="BK217" s="185">
        <f>ROUND(I217*H217,2)</f>
        <v>0</v>
      </c>
      <c r="BL217" s="19" t="s">
        <v>271</v>
      </c>
      <c r="BM217" s="184" t="s">
        <v>330</v>
      </c>
    </row>
    <row r="218" spans="1:65" s="2" customFormat="1" ht="11.25">
      <c r="A218" s="36"/>
      <c r="B218" s="37"/>
      <c r="C218" s="38"/>
      <c r="D218" s="186" t="s">
        <v>132</v>
      </c>
      <c r="E218" s="38"/>
      <c r="F218" s="187" t="s">
        <v>329</v>
      </c>
      <c r="G218" s="38"/>
      <c r="H218" s="38"/>
      <c r="I218" s="188"/>
      <c r="J218" s="38"/>
      <c r="K218" s="38"/>
      <c r="L218" s="41"/>
      <c r="M218" s="189"/>
      <c r="N218" s="190"/>
      <c r="O218" s="66"/>
      <c r="P218" s="66"/>
      <c r="Q218" s="66"/>
      <c r="R218" s="66"/>
      <c r="S218" s="66"/>
      <c r="T218" s="67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T218" s="19" t="s">
        <v>132</v>
      </c>
      <c r="AU218" s="19" t="s">
        <v>81</v>
      </c>
    </row>
    <row r="219" spans="1:65" s="2" customFormat="1" ht="19.5">
      <c r="A219" s="36"/>
      <c r="B219" s="37"/>
      <c r="C219" s="38"/>
      <c r="D219" s="186" t="s">
        <v>133</v>
      </c>
      <c r="E219" s="38"/>
      <c r="F219" s="191" t="s">
        <v>331</v>
      </c>
      <c r="G219" s="38"/>
      <c r="H219" s="38"/>
      <c r="I219" s="188"/>
      <c r="J219" s="38"/>
      <c r="K219" s="38"/>
      <c r="L219" s="41"/>
      <c r="M219" s="189"/>
      <c r="N219" s="190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133</v>
      </c>
      <c r="AU219" s="19" t="s">
        <v>81</v>
      </c>
    </row>
    <row r="220" spans="1:65" s="2" customFormat="1" ht="14.45" customHeight="1">
      <c r="A220" s="36"/>
      <c r="B220" s="37"/>
      <c r="C220" s="228" t="s">
        <v>210</v>
      </c>
      <c r="D220" s="228" t="s">
        <v>184</v>
      </c>
      <c r="E220" s="229" t="s">
        <v>332</v>
      </c>
      <c r="F220" s="230" t="s">
        <v>333</v>
      </c>
      <c r="G220" s="231" t="s">
        <v>138</v>
      </c>
      <c r="H220" s="232">
        <v>5.0999999999999997E-2</v>
      </c>
      <c r="I220" s="233"/>
      <c r="J220" s="234">
        <f>ROUND(I220*H220,2)</f>
        <v>0</v>
      </c>
      <c r="K220" s="230" t="s">
        <v>149</v>
      </c>
      <c r="L220" s="235"/>
      <c r="M220" s="236" t="s">
        <v>19</v>
      </c>
      <c r="N220" s="237" t="s">
        <v>42</v>
      </c>
      <c r="O220" s="66"/>
      <c r="P220" s="182">
        <f>O220*H220</f>
        <v>0</v>
      </c>
      <c r="Q220" s="182">
        <v>1</v>
      </c>
      <c r="R220" s="182">
        <f>Q220*H220</f>
        <v>5.0999999999999997E-2</v>
      </c>
      <c r="S220" s="182">
        <v>0</v>
      </c>
      <c r="T220" s="18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4" t="s">
        <v>257</v>
      </c>
      <c r="AT220" s="184" t="s">
        <v>184</v>
      </c>
      <c r="AU220" s="184" t="s">
        <v>81</v>
      </c>
      <c r="AY220" s="19" t="s">
        <v>124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79</v>
      </c>
      <c r="BK220" s="185">
        <f>ROUND(I220*H220,2)</f>
        <v>0</v>
      </c>
      <c r="BL220" s="19" t="s">
        <v>271</v>
      </c>
      <c r="BM220" s="184" t="s">
        <v>334</v>
      </c>
    </row>
    <row r="221" spans="1:65" s="2" customFormat="1" ht="11.25">
      <c r="A221" s="36"/>
      <c r="B221" s="37"/>
      <c r="C221" s="38"/>
      <c r="D221" s="186" t="s">
        <v>132</v>
      </c>
      <c r="E221" s="38"/>
      <c r="F221" s="187" t="s">
        <v>333</v>
      </c>
      <c r="G221" s="38"/>
      <c r="H221" s="38"/>
      <c r="I221" s="188"/>
      <c r="J221" s="38"/>
      <c r="K221" s="38"/>
      <c r="L221" s="41"/>
      <c r="M221" s="189"/>
      <c r="N221" s="190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132</v>
      </c>
      <c r="AU221" s="19" t="s">
        <v>81</v>
      </c>
    </row>
    <row r="222" spans="1:65" s="2" customFormat="1" ht="39">
      <c r="A222" s="36"/>
      <c r="B222" s="37"/>
      <c r="C222" s="38"/>
      <c r="D222" s="186" t="s">
        <v>133</v>
      </c>
      <c r="E222" s="38"/>
      <c r="F222" s="191" t="s">
        <v>335</v>
      </c>
      <c r="G222" s="38"/>
      <c r="H222" s="38"/>
      <c r="I222" s="188"/>
      <c r="J222" s="38"/>
      <c r="K222" s="38"/>
      <c r="L222" s="41"/>
      <c r="M222" s="189"/>
      <c r="N222" s="190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133</v>
      </c>
      <c r="AU222" s="19" t="s">
        <v>81</v>
      </c>
    </row>
    <row r="223" spans="1:65" s="2" customFormat="1" ht="14.45" customHeight="1">
      <c r="A223" s="36"/>
      <c r="B223" s="37"/>
      <c r="C223" s="228" t="s">
        <v>266</v>
      </c>
      <c r="D223" s="228" t="s">
        <v>184</v>
      </c>
      <c r="E223" s="229" t="s">
        <v>336</v>
      </c>
      <c r="F223" s="230" t="s">
        <v>337</v>
      </c>
      <c r="G223" s="231" t="s">
        <v>215</v>
      </c>
      <c r="H223" s="232">
        <v>2</v>
      </c>
      <c r="I223" s="233"/>
      <c r="J223" s="234">
        <f>ROUND(I223*H223,2)</f>
        <v>0</v>
      </c>
      <c r="K223" s="230" t="s">
        <v>149</v>
      </c>
      <c r="L223" s="235"/>
      <c r="M223" s="236" t="s">
        <v>19</v>
      </c>
      <c r="N223" s="237" t="s">
        <v>42</v>
      </c>
      <c r="O223" s="66"/>
      <c r="P223" s="182">
        <f>O223*H223</f>
        <v>0</v>
      </c>
      <c r="Q223" s="182">
        <v>0.2</v>
      </c>
      <c r="R223" s="182">
        <f>Q223*H223</f>
        <v>0.4</v>
      </c>
      <c r="S223" s="182">
        <v>0</v>
      </c>
      <c r="T223" s="183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4" t="s">
        <v>257</v>
      </c>
      <c r="AT223" s="184" t="s">
        <v>184</v>
      </c>
      <c r="AU223" s="184" t="s">
        <v>81</v>
      </c>
      <c r="AY223" s="19" t="s">
        <v>124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9" t="s">
        <v>79</v>
      </c>
      <c r="BK223" s="185">
        <f>ROUND(I223*H223,2)</f>
        <v>0</v>
      </c>
      <c r="BL223" s="19" t="s">
        <v>271</v>
      </c>
      <c r="BM223" s="184" t="s">
        <v>338</v>
      </c>
    </row>
    <row r="224" spans="1:65" s="2" customFormat="1" ht="11.25">
      <c r="A224" s="36"/>
      <c r="B224" s="37"/>
      <c r="C224" s="38"/>
      <c r="D224" s="186" t="s">
        <v>132</v>
      </c>
      <c r="E224" s="38"/>
      <c r="F224" s="187" t="s">
        <v>337</v>
      </c>
      <c r="G224" s="38"/>
      <c r="H224" s="38"/>
      <c r="I224" s="188"/>
      <c r="J224" s="38"/>
      <c r="K224" s="38"/>
      <c r="L224" s="41"/>
      <c r="M224" s="189"/>
      <c r="N224" s="190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132</v>
      </c>
      <c r="AU224" s="19" t="s">
        <v>81</v>
      </c>
    </row>
    <row r="225" spans="1:65" s="2" customFormat="1" ht="19.5">
      <c r="A225" s="36"/>
      <c r="B225" s="37"/>
      <c r="C225" s="38"/>
      <c r="D225" s="186" t="s">
        <v>133</v>
      </c>
      <c r="E225" s="38"/>
      <c r="F225" s="191" t="s">
        <v>339</v>
      </c>
      <c r="G225" s="38"/>
      <c r="H225" s="38"/>
      <c r="I225" s="188"/>
      <c r="J225" s="38"/>
      <c r="K225" s="38"/>
      <c r="L225" s="41"/>
      <c r="M225" s="189"/>
      <c r="N225" s="190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133</v>
      </c>
      <c r="AU225" s="19" t="s">
        <v>81</v>
      </c>
    </row>
    <row r="226" spans="1:65" s="12" customFormat="1" ht="22.9" customHeight="1">
      <c r="B226" s="159"/>
      <c r="C226" s="160"/>
      <c r="D226" s="161" t="s">
        <v>70</v>
      </c>
      <c r="E226" s="213" t="s">
        <v>340</v>
      </c>
      <c r="F226" s="213" t="s">
        <v>341</v>
      </c>
      <c r="G226" s="160"/>
      <c r="H226" s="160"/>
      <c r="I226" s="163"/>
      <c r="J226" s="214">
        <f>BK226</f>
        <v>0</v>
      </c>
      <c r="K226" s="160"/>
      <c r="L226" s="165"/>
      <c r="M226" s="166"/>
      <c r="N226" s="167"/>
      <c r="O226" s="167"/>
      <c r="P226" s="168">
        <f>SUM(P227:P231)</f>
        <v>0</v>
      </c>
      <c r="Q226" s="167"/>
      <c r="R226" s="168">
        <f>SUM(R227:R231)</f>
        <v>2.6333999999999998E-4</v>
      </c>
      <c r="S226" s="167"/>
      <c r="T226" s="169">
        <f>SUM(T227:T231)</f>
        <v>0</v>
      </c>
      <c r="AR226" s="170" t="s">
        <v>81</v>
      </c>
      <c r="AT226" s="171" t="s">
        <v>70</v>
      </c>
      <c r="AU226" s="171" t="s">
        <v>79</v>
      </c>
      <c r="AY226" s="170" t="s">
        <v>124</v>
      </c>
      <c r="BK226" s="172">
        <f>SUM(BK227:BK231)</f>
        <v>0</v>
      </c>
    </row>
    <row r="227" spans="1:65" s="2" customFormat="1" ht="14.45" customHeight="1">
      <c r="A227" s="36"/>
      <c r="B227" s="37"/>
      <c r="C227" s="173" t="s">
        <v>342</v>
      </c>
      <c r="D227" s="173" t="s">
        <v>126</v>
      </c>
      <c r="E227" s="174" t="s">
        <v>343</v>
      </c>
      <c r="F227" s="175" t="s">
        <v>344</v>
      </c>
      <c r="G227" s="176" t="s">
        <v>157</v>
      </c>
      <c r="H227" s="177">
        <v>1.881</v>
      </c>
      <c r="I227" s="178"/>
      <c r="J227" s="179">
        <f>ROUND(I227*H227,2)</f>
        <v>0</v>
      </c>
      <c r="K227" s="175" t="s">
        <v>149</v>
      </c>
      <c r="L227" s="41"/>
      <c r="M227" s="180" t="s">
        <v>19</v>
      </c>
      <c r="N227" s="181" t="s">
        <v>42</v>
      </c>
      <c r="O227" s="66"/>
      <c r="P227" s="182">
        <f>O227*H227</f>
        <v>0</v>
      </c>
      <c r="Q227" s="182">
        <v>1.3999999999999999E-4</v>
      </c>
      <c r="R227" s="182">
        <f>Q227*H227</f>
        <v>2.6333999999999998E-4</v>
      </c>
      <c r="S227" s="182">
        <v>0</v>
      </c>
      <c r="T227" s="183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4" t="s">
        <v>271</v>
      </c>
      <c r="AT227" s="184" t="s">
        <v>126</v>
      </c>
      <c r="AU227" s="184" t="s">
        <v>81</v>
      </c>
      <c r="AY227" s="19" t="s">
        <v>124</v>
      </c>
      <c r="BE227" s="185">
        <f>IF(N227="základní",J227,0)</f>
        <v>0</v>
      </c>
      <c r="BF227" s="185">
        <f>IF(N227="snížená",J227,0)</f>
        <v>0</v>
      </c>
      <c r="BG227" s="185">
        <f>IF(N227="zákl. přenesená",J227,0)</f>
        <v>0</v>
      </c>
      <c r="BH227" s="185">
        <f>IF(N227="sníž. přenesená",J227,0)</f>
        <v>0</v>
      </c>
      <c r="BI227" s="185">
        <f>IF(N227="nulová",J227,0)</f>
        <v>0</v>
      </c>
      <c r="BJ227" s="19" t="s">
        <v>79</v>
      </c>
      <c r="BK227" s="185">
        <f>ROUND(I227*H227,2)</f>
        <v>0</v>
      </c>
      <c r="BL227" s="19" t="s">
        <v>271</v>
      </c>
      <c r="BM227" s="184" t="s">
        <v>345</v>
      </c>
    </row>
    <row r="228" spans="1:65" s="2" customFormat="1" ht="11.25">
      <c r="A228" s="36"/>
      <c r="B228" s="37"/>
      <c r="C228" s="38"/>
      <c r="D228" s="186" t="s">
        <v>132</v>
      </c>
      <c r="E228" s="38"/>
      <c r="F228" s="187" t="s">
        <v>346</v>
      </c>
      <c r="G228" s="38"/>
      <c r="H228" s="38"/>
      <c r="I228" s="188"/>
      <c r="J228" s="38"/>
      <c r="K228" s="38"/>
      <c r="L228" s="41"/>
      <c r="M228" s="189"/>
      <c r="N228" s="190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132</v>
      </c>
      <c r="AU228" s="19" t="s">
        <v>81</v>
      </c>
    </row>
    <row r="229" spans="1:65" s="2" customFormat="1" ht="11.25">
      <c r="A229" s="36"/>
      <c r="B229" s="37"/>
      <c r="C229" s="38"/>
      <c r="D229" s="215" t="s">
        <v>152</v>
      </c>
      <c r="E229" s="38"/>
      <c r="F229" s="216" t="s">
        <v>347</v>
      </c>
      <c r="G229" s="38"/>
      <c r="H229" s="38"/>
      <c r="I229" s="188"/>
      <c r="J229" s="38"/>
      <c r="K229" s="38"/>
      <c r="L229" s="41"/>
      <c r="M229" s="189"/>
      <c r="N229" s="190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152</v>
      </c>
      <c r="AU229" s="19" t="s">
        <v>81</v>
      </c>
    </row>
    <row r="230" spans="1:65" s="2" customFormat="1" ht="19.5">
      <c r="A230" s="36"/>
      <c r="B230" s="37"/>
      <c r="C230" s="38"/>
      <c r="D230" s="186" t="s">
        <v>133</v>
      </c>
      <c r="E230" s="38"/>
      <c r="F230" s="191" t="s">
        <v>348</v>
      </c>
      <c r="G230" s="38"/>
      <c r="H230" s="38"/>
      <c r="I230" s="188"/>
      <c r="J230" s="38"/>
      <c r="K230" s="38"/>
      <c r="L230" s="41"/>
      <c r="M230" s="189"/>
      <c r="N230" s="190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133</v>
      </c>
      <c r="AU230" s="19" t="s">
        <v>81</v>
      </c>
    </row>
    <row r="231" spans="1:65" s="14" customFormat="1" ht="11.25">
      <c r="B231" s="202"/>
      <c r="C231" s="203"/>
      <c r="D231" s="186" t="s">
        <v>141</v>
      </c>
      <c r="E231" s="204" t="s">
        <v>19</v>
      </c>
      <c r="F231" s="205" t="s">
        <v>349</v>
      </c>
      <c r="G231" s="203"/>
      <c r="H231" s="206">
        <v>1.881</v>
      </c>
      <c r="I231" s="207"/>
      <c r="J231" s="203"/>
      <c r="K231" s="203"/>
      <c r="L231" s="208"/>
      <c r="M231" s="209"/>
      <c r="N231" s="210"/>
      <c r="O231" s="210"/>
      <c r="P231" s="210"/>
      <c r="Q231" s="210"/>
      <c r="R231" s="210"/>
      <c r="S231" s="210"/>
      <c r="T231" s="211"/>
      <c r="AT231" s="212" t="s">
        <v>141</v>
      </c>
      <c r="AU231" s="212" t="s">
        <v>81</v>
      </c>
      <c r="AV231" s="14" t="s">
        <v>81</v>
      </c>
      <c r="AW231" s="14" t="s">
        <v>32</v>
      </c>
      <c r="AX231" s="14" t="s">
        <v>79</v>
      </c>
      <c r="AY231" s="212" t="s">
        <v>124</v>
      </c>
    </row>
    <row r="232" spans="1:65" s="12" customFormat="1" ht="25.9" customHeight="1">
      <c r="B232" s="159"/>
      <c r="C232" s="160"/>
      <c r="D232" s="161" t="s">
        <v>70</v>
      </c>
      <c r="E232" s="162" t="s">
        <v>350</v>
      </c>
      <c r="F232" s="162" t="s">
        <v>351</v>
      </c>
      <c r="G232" s="160"/>
      <c r="H232" s="160"/>
      <c r="I232" s="163"/>
      <c r="J232" s="164">
        <f>BK232</f>
        <v>0</v>
      </c>
      <c r="K232" s="160"/>
      <c r="L232" s="165"/>
      <c r="M232" s="166"/>
      <c r="N232" s="167"/>
      <c r="O232" s="167"/>
      <c r="P232" s="168">
        <f>SUM(P233:P235)</f>
        <v>0</v>
      </c>
      <c r="Q232" s="167"/>
      <c r="R232" s="168">
        <f>SUM(R233:R235)</f>
        <v>0</v>
      </c>
      <c r="S232" s="167"/>
      <c r="T232" s="169">
        <f>SUM(T233:T235)</f>
        <v>0</v>
      </c>
      <c r="AR232" s="170" t="s">
        <v>130</v>
      </c>
      <c r="AT232" s="171" t="s">
        <v>70</v>
      </c>
      <c r="AU232" s="171" t="s">
        <v>71</v>
      </c>
      <c r="AY232" s="170" t="s">
        <v>124</v>
      </c>
      <c r="BK232" s="172">
        <f>SUM(BK233:BK235)</f>
        <v>0</v>
      </c>
    </row>
    <row r="233" spans="1:65" s="2" customFormat="1" ht="14.45" customHeight="1">
      <c r="A233" s="36"/>
      <c r="B233" s="37"/>
      <c r="C233" s="173" t="s">
        <v>352</v>
      </c>
      <c r="D233" s="173" t="s">
        <v>126</v>
      </c>
      <c r="E233" s="174" t="s">
        <v>353</v>
      </c>
      <c r="F233" s="175" t="s">
        <v>354</v>
      </c>
      <c r="G233" s="176" t="s">
        <v>355</v>
      </c>
      <c r="H233" s="177">
        <v>3</v>
      </c>
      <c r="I233" s="178"/>
      <c r="J233" s="179">
        <f>ROUND(I233*H233,2)</f>
        <v>0</v>
      </c>
      <c r="K233" s="175" t="s">
        <v>149</v>
      </c>
      <c r="L233" s="41"/>
      <c r="M233" s="180" t="s">
        <v>19</v>
      </c>
      <c r="N233" s="181" t="s">
        <v>42</v>
      </c>
      <c r="O233" s="66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4" t="s">
        <v>356</v>
      </c>
      <c r="AT233" s="184" t="s">
        <v>126</v>
      </c>
      <c r="AU233" s="184" t="s">
        <v>79</v>
      </c>
      <c r="AY233" s="19" t="s">
        <v>124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9" t="s">
        <v>79</v>
      </c>
      <c r="BK233" s="185">
        <f>ROUND(I233*H233,2)</f>
        <v>0</v>
      </c>
      <c r="BL233" s="19" t="s">
        <v>356</v>
      </c>
      <c r="BM233" s="184" t="s">
        <v>357</v>
      </c>
    </row>
    <row r="234" spans="1:65" s="2" customFormat="1" ht="11.25">
      <c r="A234" s="36"/>
      <c r="B234" s="37"/>
      <c r="C234" s="38"/>
      <c r="D234" s="186" t="s">
        <v>132</v>
      </c>
      <c r="E234" s="38"/>
      <c r="F234" s="187" t="s">
        <v>358</v>
      </c>
      <c r="G234" s="38"/>
      <c r="H234" s="38"/>
      <c r="I234" s="188"/>
      <c r="J234" s="38"/>
      <c r="K234" s="38"/>
      <c r="L234" s="41"/>
      <c r="M234" s="189"/>
      <c r="N234" s="190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132</v>
      </c>
      <c r="AU234" s="19" t="s">
        <v>79</v>
      </c>
    </row>
    <row r="235" spans="1:65" s="2" customFormat="1" ht="11.25">
      <c r="A235" s="36"/>
      <c r="B235" s="37"/>
      <c r="C235" s="38"/>
      <c r="D235" s="215" t="s">
        <v>152</v>
      </c>
      <c r="E235" s="38"/>
      <c r="F235" s="216" t="s">
        <v>359</v>
      </c>
      <c r="G235" s="38"/>
      <c r="H235" s="38"/>
      <c r="I235" s="188"/>
      <c r="J235" s="38"/>
      <c r="K235" s="38"/>
      <c r="L235" s="41"/>
      <c r="M235" s="238"/>
      <c r="N235" s="239"/>
      <c r="O235" s="240"/>
      <c r="P235" s="240"/>
      <c r="Q235" s="240"/>
      <c r="R235" s="240"/>
      <c r="S235" s="240"/>
      <c r="T235" s="241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152</v>
      </c>
      <c r="AU235" s="19" t="s">
        <v>79</v>
      </c>
    </row>
    <row r="236" spans="1:65" s="2" customFormat="1" ht="6.95" customHeight="1">
      <c r="A236" s="36"/>
      <c r="B236" s="49"/>
      <c r="C236" s="50"/>
      <c r="D236" s="50"/>
      <c r="E236" s="50"/>
      <c r="F236" s="50"/>
      <c r="G236" s="50"/>
      <c r="H236" s="50"/>
      <c r="I236" s="50"/>
      <c r="J236" s="50"/>
      <c r="K236" s="50"/>
      <c r="L236" s="41"/>
      <c r="M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</row>
  </sheetData>
  <sheetProtection algorithmName="SHA-512" hashValue="wifea6b1a9+zKYpKYF6Z7AvdbRQovpU5wMQ9RRpXwtSEgyshjsNoDCnB1YHdF/sY8XAgt3b1Dw0bNuvifGbd/w==" saltValue="OWdIejUirkDNyPiC9t7M13bCiMdB086WW/e4YFgJBgdWuxlaRNCZkTlk/RgamalWp5edZ1psYBJLp/1viYMgYw==" spinCount="100000" sheet="1" objects="1" scenarios="1" formatColumns="0" formatRows="0" autoFilter="0"/>
  <autoFilter ref="C88:K235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102" r:id="rId1" xr:uid="{00000000-0004-0000-0100-000000000000}"/>
    <hyperlink ref="F106" r:id="rId2" xr:uid="{00000000-0004-0000-0100-000001000000}"/>
    <hyperlink ref="F112" r:id="rId3" xr:uid="{00000000-0004-0000-0100-000002000000}"/>
    <hyperlink ref="F117" r:id="rId4" xr:uid="{00000000-0004-0000-0100-000003000000}"/>
    <hyperlink ref="F122" r:id="rId5" xr:uid="{00000000-0004-0000-0100-000004000000}"/>
    <hyperlink ref="F131" r:id="rId6" xr:uid="{00000000-0004-0000-0100-000005000000}"/>
    <hyperlink ref="F135" r:id="rId7" xr:uid="{00000000-0004-0000-0100-000006000000}"/>
    <hyperlink ref="F138" r:id="rId8" xr:uid="{00000000-0004-0000-0100-000007000000}"/>
    <hyperlink ref="F142" r:id="rId9" xr:uid="{00000000-0004-0000-0100-000008000000}"/>
    <hyperlink ref="F146" r:id="rId10" xr:uid="{00000000-0004-0000-0100-000009000000}"/>
    <hyperlink ref="F155" r:id="rId11" xr:uid="{00000000-0004-0000-0100-00000A000000}"/>
    <hyperlink ref="F170" r:id="rId12" xr:uid="{00000000-0004-0000-0100-00000B000000}"/>
    <hyperlink ref="F175" r:id="rId13" xr:uid="{00000000-0004-0000-0100-00000C000000}"/>
    <hyperlink ref="F180" r:id="rId14" xr:uid="{00000000-0004-0000-0100-00000D000000}"/>
    <hyperlink ref="F183" r:id="rId15" xr:uid="{00000000-0004-0000-0100-00000E000000}"/>
    <hyperlink ref="F191" r:id="rId16" xr:uid="{00000000-0004-0000-0100-00000F000000}"/>
    <hyperlink ref="F198" r:id="rId17" xr:uid="{00000000-0004-0000-0100-000010000000}"/>
    <hyperlink ref="F202" r:id="rId18" xr:uid="{00000000-0004-0000-0100-000011000000}"/>
    <hyperlink ref="F206" r:id="rId19" xr:uid="{00000000-0004-0000-0100-000012000000}"/>
    <hyperlink ref="F213" r:id="rId20" xr:uid="{00000000-0004-0000-0100-000013000000}"/>
    <hyperlink ref="F229" r:id="rId21" xr:uid="{00000000-0004-0000-0100-000014000000}"/>
    <hyperlink ref="F235" r:id="rId22" xr:uid="{00000000-0004-0000-0100-00001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78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91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5" customHeight="1">
      <c r="B7" s="22"/>
      <c r="E7" s="369" t="str">
        <f>'Rekapitulace stavby'!K6</f>
        <v>Údržba HOZ Dalovy, Olbramovice, Říčany, Čestín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92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" customHeight="1">
      <c r="A9" s="36"/>
      <c r="B9" s="41"/>
      <c r="C9" s="36"/>
      <c r="D9" s="36"/>
      <c r="E9" s="371" t="s">
        <v>360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361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34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11"/>
      <c r="B27" s="112"/>
      <c r="C27" s="111"/>
      <c r="D27" s="111"/>
      <c r="E27" s="375" t="s">
        <v>19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ROUND((SUM(BE90:BE177)),  2)</f>
        <v>0</v>
      </c>
      <c r="G33" s="36"/>
      <c r="H33" s="36"/>
      <c r="I33" s="120">
        <v>0.21</v>
      </c>
      <c r="J33" s="119">
        <f>ROUND(((SUM(BE90:BE177))*I33),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ROUND((SUM(BF90:BF177)),  2)</f>
        <v>0</v>
      </c>
      <c r="G34" s="36"/>
      <c r="H34" s="36"/>
      <c r="I34" s="120">
        <v>0.12</v>
      </c>
      <c r="J34" s="119">
        <f>ROUND(((SUM(BF90:BF177))*I34),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ROUND((SUM(BG90:BG177)),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ROUND((SUM(BH90:BH177)),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ROUND((SUM(BI90:BI177)),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6" t="str">
        <f>E7</f>
        <v>Údržba HOZ Dalovy, Olbramovice, Říčany, Čestín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" customHeight="1">
      <c r="A50" s="36"/>
      <c r="B50" s="37"/>
      <c r="C50" s="38"/>
      <c r="D50" s="38"/>
      <c r="E50" s="329" t="str">
        <f>E9</f>
        <v>SO 2 - 201_329 - Údržba HOZ Olbramovice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 Olbramovice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úřad, OVHS ČB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Ing. Pavel Vilím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5" customHeight="1">
      <c r="B60" s="136"/>
      <c r="C60" s="137"/>
      <c r="D60" s="138" t="s">
        <v>99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100</v>
      </c>
      <c r="E61" s="145"/>
      <c r="F61" s="145"/>
      <c r="G61" s="145"/>
      <c r="H61" s="145"/>
      <c r="I61" s="145"/>
      <c r="J61" s="146">
        <f>J97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362</v>
      </c>
      <c r="E62" s="145"/>
      <c r="F62" s="145"/>
      <c r="G62" s="145"/>
      <c r="H62" s="145"/>
      <c r="I62" s="145"/>
      <c r="J62" s="146">
        <f>J114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101</v>
      </c>
      <c r="E63" s="145"/>
      <c r="F63" s="145"/>
      <c r="G63" s="145"/>
      <c r="H63" s="145"/>
      <c r="I63" s="145"/>
      <c r="J63" s="146">
        <f>J115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102</v>
      </c>
      <c r="E64" s="145"/>
      <c r="F64" s="145"/>
      <c r="G64" s="145"/>
      <c r="H64" s="145"/>
      <c r="I64" s="145"/>
      <c r="J64" s="146">
        <f>J120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103</v>
      </c>
      <c r="E65" s="145"/>
      <c r="F65" s="145"/>
      <c r="G65" s="145"/>
      <c r="H65" s="145"/>
      <c r="I65" s="145"/>
      <c r="J65" s="146">
        <f>J133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104</v>
      </c>
      <c r="E66" s="145"/>
      <c r="F66" s="145"/>
      <c r="G66" s="145"/>
      <c r="H66" s="145"/>
      <c r="I66" s="145"/>
      <c r="J66" s="146">
        <f>J144</f>
        <v>0</v>
      </c>
      <c r="K66" s="143"/>
      <c r="L66" s="147"/>
    </row>
    <row r="67" spans="1:31" s="9" customFormat="1" ht="24.95" customHeight="1">
      <c r="B67" s="136"/>
      <c r="C67" s="137"/>
      <c r="D67" s="138" t="s">
        <v>105</v>
      </c>
      <c r="E67" s="139"/>
      <c r="F67" s="139"/>
      <c r="G67" s="139"/>
      <c r="H67" s="139"/>
      <c r="I67" s="139"/>
      <c r="J67" s="140">
        <f>J150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106</v>
      </c>
      <c r="E68" s="145"/>
      <c r="F68" s="145"/>
      <c r="G68" s="145"/>
      <c r="H68" s="145"/>
      <c r="I68" s="145"/>
      <c r="J68" s="146">
        <f>J151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107</v>
      </c>
      <c r="E69" s="145"/>
      <c r="F69" s="145"/>
      <c r="G69" s="145"/>
      <c r="H69" s="145"/>
      <c r="I69" s="145"/>
      <c r="J69" s="146">
        <f>J164</f>
        <v>0</v>
      </c>
      <c r="K69" s="143"/>
      <c r="L69" s="147"/>
    </row>
    <row r="70" spans="1:31" s="9" customFormat="1" ht="24.95" customHeight="1">
      <c r="B70" s="136"/>
      <c r="C70" s="137"/>
      <c r="D70" s="138" t="s">
        <v>108</v>
      </c>
      <c r="E70" s="139"/>
      <c r="F70" s="139"/>
      <c r="G70" s="139"/>
      <c r="H70" s="139"/>
      <c r="I70" s="139"/>
      <c r="J70" s="140">
        <f>J174</f>
        <v>0</v>
      </c>
      <c r="K70" s="137"/>
      <c r="L70" s="141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109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4.45" customHeight="1">
      <c r="A80" s="36"/>
      <c r="B80" s="37"/>
      <c r="C80" s="38"/>
      <c r="D80" s="38"/>
      <c r="E80" s="376" t="str">
        <f>E7</f>
        <v>Údržba HOZ Dalovy, Olbramovice, Říčany, Čestín</v>
      </c>
      <c r="F80" s="377"/>
      <c r="G80" s="377"/>
      <c r="H80" s="377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92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6" customHeight="1">
      <c r="A82" s="36"/>
      <c r="B82" s="37"/>
      <c r="C82" s="38"/>
      <c r="D82" s="38"/>
      <c r="E82" s="329" t="str">
        <f>E9</f>
        <v>SO 2 - 201_329 - Údržba HOZ Olbramovice</v>
      </c>
      <c r="F82" s="378"/>
      <c r="G82" s="378"/>
      <c r="H82" s="37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>k.ú. Olbramovice</v>
      </c>
      <c r="G84" s="38"/>
      <c r="H84" s="38"/>
      <c r="I84" s="31" t="s">
        <v>23</v>
      </c>
      <c r="J84" s="61" t="str">
        <f>IF(J12="","",J12)</f>
        <v>Vyplň údaj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6" customHeight="1">
      <c r="A86" s="36"/>
      <c r="B86" s="37"/>
      <c r="C86" s="31" t="s">
        <v>24</v>
      </c>
      <c r="D86" s="38"/>
      <c r="E86" s="38"/>
      <c r="F86" s="29" t="str">
        <f>E15</f>
        <v>Státní pozemkový úřad, OVHS ČB</v>
      </c>
      <c r="G86" s="38"/>
      <c r="H86" s="38"/>
      <c r="I86" s="31" t="s">
        <v>30</v>
      </c>
      <c r="J86" s="34" t="str">
        <f>E21</f>
        <v xml:space="preserve"> 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6" customHeight="1">
      <c r="A87" s="36"/>
      <c r="B87" s="37"/>
      <c r="C87" s="31" t="s">
        <v>28</v>
      </c>
      <c r="D87" s="38"/>
      <c r="E87" s="38"/>
      <c r="F87" s="29" t="str">
        <f>IF(E18="","",E18)</f>
        <v>Vyplň údaj</v>
      </c>
      <c r="G87" s="38"/>
      <c r="H87" s="38"/>
      <c r="I87" s="31" t="s">
        <v>33</v>
      </c>
      <c r="J87" s="34" t="str">
        <f>E24</f>
        <v>Ing. Pavel Vilím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110</v>
      </c>
      <c r="D89" s="151" t="s">
        <v>56</v>
      </c>
      <c r="E89" s="151" t="s">
        <v>52</v>
      </c>
      <c r="F89" s="151" t="s">
        <v>53</v>
      </c>
      <c r="G89" s="151" t="s">
        <v>111</v>
      </c>
      <c r="H89" s="151" t="s">
        <v>112</v>
      </c>
      <c r="I89" s="151" t="s">
        <v>113</v>
      </c>
      <c r="J89" s="151" t="s">
        <v>97</v>
      </c>
      <c r="K89" s="152" t="s">
        <v>114</v>
      </c>
      <c r="L89" s="153"/>
      <c r="M89" s="70" t="s">
        <v>19</v>
      </c>
      <c r="N89" s="71" t="s">
        <v>41</v>
      </c>
      <c r="O89" s="71" t="s">
        <v>115</v>
      </c>
      <c r="P89" s="71" t="s">
        <v>116</v>
      </c>
      <c r="Q89" s="71" t="s">
        <v>117</v>
      </c>
      <c r="R89" s="71" t="s">
        <v>118</v>
      </c>
      <c r="S89" s="71" t="s">
        <v>119</v>
      </c>
      <c r="T89" s="72" t="s">
        <v>120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" customHeight="1">
      <c r="A90" s="36"/>
      <c r="B90" s="37"/>
      <c r="C90" s="77" t="s">
        <v>121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P91+P150+P174</f>
        <v>0</v>
      </c>
      <c r="Q90" s="74"/>
      <c r="R90" s="156">
        <f>R91+R150+R174</f>
        <v>0.74325750000000002</v>
      </c>
      <c r="S90" s="74"/>
      <c r="T90" s="157">
        <f>T91+T150+T174</f>
        <v>6.7814999999999994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70</v>
      </c>
      <c r="AU90" s="19" t="s">
        <v>98</v>
      </c>
      <c r="BK90" s="158">
        <f>BK91+BK150+BK174</f>
        <v>0</v>
      </c>
    </row>
    <row r="91" spans="1:65" s="12" customFormat="1" ht="25.9" customHeight="1">
      <c r="B91" s="159"/>
      <c r="C91" s="160"/>
      <c r="D91" s="161" t="s">
        <v>70</v>
      </c>
      <c r="E91" s="162" t="s">
        <v>122</v>
      </c>
      <c r="F91" s="162" t="s">
        <v>123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P92+SUM(P93:P97)+P114+P115+P120+P133+P144</f>
        <v>0</v>
      </c>
      <c r="Q91" s="167"/>
      <c r="R91" s="168">
        <f>R92+SUM(R93:R97)+R114+R115+R120+R133+R144</f>
        <v>0.36236000000000002</v>
      </c>
      <c r="S91" s="167"/>
      <c r="T91" s="169">
        <f>T92+SUM(T93:T97)+T114+T115+T120+T133+T144</f>
        <v>6.7814999999999994</v>
      </c>
      <c r="AR91" s="170" t="s">
        <v>79</v>
      </c>
      <c r="AT91" s="171" t="s">
        <v>70</v>
      </c>
      <c r="AU91" s="171" t="s">
        <v>71</v>
      </c>
      <c r="AY91" s="170" t="s">
        <v>124</v>
      </c>
      <c r="BK91" s="172">
        <f>BK92+SUM(BK93:BK97)+BK114+BK115+BK120+BK133+BK144</f>
        <v>0</v>
      </c>
    </row>
    <row r="92" spans="1:65" s="2" customFormat="1" ht="22.15" customHeight="1">
      <c r="A92" s="36"/>
      <c r="B92" s="37"/>
      <c r="C92" s="173" t="s">
        <v>192</v>
      </c>
      <c r="D92" s="173" t="s">
        <v>126</v>
      </c>
      <c r="E92" s="174" t="s">
        <v>136</v>
      </c>
      <c r="F92" s="175" t="s">
        <v>363</v>
      </c>
      <c r="G92" s="176" t="s">
        <v>138</v>
      </c>
      <c r="H92" s="177">
        <v>0.221</v>
      </c>
      <c r="I92" s="178"/>
      <c r="J92" s="179">
        <f>ROUND(I92*H92,2)</f>
        <v>0</v>
      </c>
      <c r="K92" s="175" t="s">
        <v>19</v>
      </c>
      <c r="L92" s="41"/>
      <c r="M92" s="180" t="s">
        <v>19</v>
      </c>
      <c r="N92" s="181" t="s">
        <v>42</v>
      </c>
      <c r="O92" s="66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4" t="s">
        <v>130</v>
      </c>
      <c r="AT92" s="184" t="s">
        <v>126</v>
      </c>
      <c r="AU92" s="184" t="s">
        <v>79</v>
      </c>
      <c r="AY92" s="19" t="s">
        <v>124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9" t="s">
        <v>79</v>
      </c>
      <c r="BK92" s="185">
        <f>ROUND(I92*H92,2)</f>
        <v>0</v>
      </c>
      <c r="BL92" s="19" t="s">
        <v>130</v>
      </c>
      <c r="BM92" s="184" t="s">
        <v>364</v>
      </c>
    </row>
    <row r="93" spans="1:65" s="2" customFormat="1" ht="11.25">
      <c r="A93" s="36"/>
      <c r="B93" s="37"/>
      <c r="C93" s="38"/>
      <c r="D93" s="186" t="s">
        <v>132</v>
      </c>
      <c r="E93" s="38"/>
      <c r="F93" s="187" t="s">
        <v>137</v>
      </c>
      <c r="G93" s="38"/>
      <c r="H93" s="38"/>
      <c r="I93" s="188"/>
      <c r="J93" s="38"/>
      <c r="K93" s="38"/>
      <c r="L93" s="41"/>
      <c r="M93" s="189"/>
      <c r="N93" s="190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132</v>
      </c>
      <c r="AU93" s="19" t="s">
        <v>79</v>
      </c>
    </row>
    <row r="94" spans="1:65" s="2" customFormat="1" ht="68.25">
      <c r="A94" s="36"/>
      <c r="B94" s="37"/>
      <c r="C94" s="38"/>
      <c r="D94" s="186" t="s">
        <v>133</v>
      </c>
      <c r="E94" s="38"/>
      <c r="F94" s="191" t="s">
        <v>365</v>
      </c>
      <c r="G94" s="38"/>
      <c r="H94" s="38"/>
      <c r="I94" s="188"/>
      <c r="J94" s="38"/>
      <c r="K94" s="38"/>
      <c r="L94" s="41"/>
      <c r="M94" s="189"/>
      <c r="N94" s="190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133</v>
      </c>
      <c r="AU94" s="19" t="s">
        <v>79</v>
      </c>
    </row>
    <row r="95" spans="1:65" s="13" customFormat="1" ht="11.25">
      <c r="B95" s="192"/>
      <c r="C95" s="193"/>
      <c r="D95" s="186" t="s">
        <v>141</v>
      </c>
      <c r="E95" s="194" t="s">
        <v>19</v>
      </c>
      <c r="F95" s="195" t="s">
        <v>366</v>
      </c>
      <c r="G95" s="193"/>
      <c r="H95" s="194" t="s">
        <v>19</v>
      </c>
      <c r="I95" s="196"/>
      <c r="J95" s="193"/>
      <c r="K95" s="193"/>
      <c r="L95" s="197"/>
      <c r="M95" s="198"/>
      <c r="N95" s="199"/>
      <c r="O95" s="199"/>
      <c r="P95" s="199"/>
      <c r="Q95" s="199"/>
      <c r="R95" s="199"/>
      <c r="S95" s="199"/>
      <c r="T95" s="200"/>
      <c r="AT95" s="201" t="s">
        <v>141</v>
      </c>
      <c r="AU95" s="201" t="s">
        <v>79</v>
      </c>
      <c r="AV95" s="13" t="s">
        <v>79</v>
      </c>
      <c r="AW95" s="13" t="s">
        <v>32</v>
      </c>
      <c r="AX95" s="13" t="s">
        <v>71</v>
      </c>
      <c r="AY95" s="201" t="s">
        <v>124</v>
      </c>
    </row>
    <row r="96" spans="1:65" s="14" customFormat="1" ht="11.25">
      <c r="B96" s="202"/>
      <c r="C96" s="203"/>
      <c r="D96" s="186" t="s">
        <v>141</v>
      </c>
      <c r="E96" s="204" t="s">
        <v>19</v>
      </c>
      <c r="F96" s="205" t="s">
        <v>367</v>
      </c>
      <c r="G96" s="203"/>
      <c r="H96" s="206">
        <v>0.221</v>
      </c>
      <c r="I96" s="207"/>
      <c r="J96" s="203"/>
      <c r="K96" s="203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141</v>
      </c>
      <c r="AU96" s="212" t="s">
        <v>79</v>
      </c>
      <c r="AV96" s="14" t="s">
        <v>81</v>
      </c>
      <c r="AW96" s="14" t="s">
        <v>32</v>
      </c>
      <c r="AX96" s="14" t="s">
        <v>79</v>
      </c>
      <c r="AY96" s="212" t="s">
        <v>124</v>
      </c>
    </row>
    <row r="97" spans="1:65" s="12" customFormat="1" ht="22.9" customHeight="1">
      <c r="B97" s="159"/>
      <c r="C97" s="160"/>
      <c r="D97" s="161" t="s">
        <v>70</v>
      </c>
      <c r="E97" s="213" t="s">
        <v>79</v>
      </c>
      <c r="F97" s="213" t="s">
        <v>144</v>
      </c>
      <c r="G97" s="160"/>
      <c r="H97" s="160"/>
      <c r="I97" s="163"/>
      <c r="J97" s="214">
        <f>BK97</f>
        <v>0</v>
      </c>
      <c r="K97" s="160"/>
      <c r="L97" s="165"/>
      <c r="M97" s="166"/>
      <c r="N97" s="167"/>
      <c r="O97" s="167"/>
      <c r="P97" s="168">
        <f>SUM(P98:P113)</f>
        <v>0</v>
      </c>
      <c r="Q97" s="167"/>
      <c r="R97" s="168">
        <f>SUM(R98:R113)</f>
        <v>0</v>
      </c>
      <c r="S97" s="167"/>
      <c r="T97" s="169">
        <f>SUM(T98:T113)</f>
        <v>0</v>
      </c>
      <c r="AR97" s="170" t="s">
        <v>79</v>
      </c>
      <c r="AT97" s="171" t="s">
        <v>70</v>
      </c>
      <c r="AU97" s="171" t="s">
        <v>79</v>
      </c>
      <c r="AY97" s="170" t="s">
        <v>124</v>
      </c>
      <c r="BK97" s="172">
        <f>SUM(BK98:BK113)</f>
        <v>0</v>
      </c>
    </row>
    <row r="98" spans="1:65" s="2" customFormat="1" ht="19.899999999999999" customHeight="1">
      <c r="A98" s="36"/>
      <c r="B98" s="37"/>
      <c r="C98" s="173" t="s">
        <v>352</v>
      </c>
      <c r="D98" s="173" t="s">
        <v>126</v>
      </c>
      <c r="E98" s="174" t="s">
        <v>368</v>
      </c>
      <c r="F98" s="175" t="s">
        <v>369</v>
      </c>
      <c r="G98" s="176" t="s">
        <v>148</v>
      </c>
      <c r="H98" s="177">
        <v>3.0139999999999998</v>
      </c>
      <c r="I98" s="178"/>
      <c r="J98" s="179">
        <f>ROUND(I98*H98,2)</f>
        <v>0</v>
      </c>
      <c r="K98" s="175" t="s">
        <v>149</v>
      </c>
      <c r="L98" s="41"/>
      <c r="M98" s="180" t="s">
        <v>19</v>
      </c>
      <c r="N98" s="181" t="s">
        <v>42</v>
      </c>
      <c r="O98" s="66"/>
      <c r="P98" s="182">
        <f>O98*H98</f>
        <v>0</v>
      </c>
      <c r="Q98" s="182">
        <v>0</v>
      </c>
      <c r="R98" s="182">
        <f>Q98*H98</f>
        <v>0</v>
      </c>
      <c r="S98" s="182">
        <v>0</v>
      </c>
      <c r="T98" s="18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4" t="s">
        <v>130</v>
      </c>
      <c r="AT98" s="184" t="s">
        <v>126</v>
      </c>
      <c r="AU98" s="184" t="s">
        <v>81</v>
      </c>
      <c r="AY98" s="19" t="s">
        <v>124</v>
      </c>
      <c r="BE98" s="185">
        <f>IF(N98="základní",J98,0)</f>
        <v>0</v>
      </c>
      <c r="BF98" s="185">
        <f>IF(N98="snížená",J98,0)</f>
        <v>0</v>
      </c>
      <c r="BG98" s="185">
        <f>IF(N98="zákl. přenesená",J98,0)</f>
        <v>0</v>
      </c>
      <c r="BH98" s="185">
        <f>IF(N98="sníž. přenesená",J98,0)</f>
        <v>0</v>
      </c>
      <c r="BI98" s="185">
        <f>IF(N98="nulová",J98,0)</f>
        <v>0</v>
      </c>
      <c r="BJ98" s="19" t="s">
        <v>79</v>
      </c>
      <c r="BK98" s="185">
        <f>ROUND(I98*H98,2)</f>
        <v>0</v>
      </c>
      <c r="BL98" s="19" t="s">
        <v>130</v>
      </c>
      <c r="BM98" s="184" t="s">
        <v>370</v>
      </c>
    </row>
    <row r="99" spans="1:65" s="2" customFormat="1" ht="19.5">
      <c r="A99" s="36"/>
      <c r="B99" s="37"/>
      <c r="C99" s="38"/>
      <c r="D99" s="186" t="s">
        <v>132</v>
      </c>
      <c r="E99" s="38"/>
      <c r="F99" s="187" t="s">
        <v>371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132</v>
      </c>
      <c r="AU99" s="19" t="s">
        <v>81</v>
      </c>
    </row>
    <row r="100" spans="1:65" s="2" customFormat="1" ht="11.25">
      <c r="A100" s="36"/>
      <c r="B100" s="37"/>
      <c r="C100" s="38"/>
      <c r="D100" s="215" t="s">
        <v>152</v>
      </c>
      <c r="E100" s="38"/>
      <c r="F100" s="216" t="s">
        <v>372</v>
      </c>
      <c r="G100" s="38"/>
      <c r="H100" s="38"/>
      <c r="I100" s="188"/>
      <c r="J100" s="38"/>
      <c r="K100" s="38"/>
      <c r="L100" s="41"/>
      <c r="M100" s="189"/>
      <c r="N100" s="190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152</v>
      </c>
      <c r="AU100" s="19" t="s">
        <v>81</v>
      </c>
    </row>
    <row r="101" spans="1:65" s="2" customFormat="1" ht="19.5">
      <c r="A101" s="36"/>
      <c r="B101" s="37"/>
      <c r="C101" s="38"/>
      <c r="D101" s="186" t="s">
        <v>133</v>
      </c>
      <c r="E101" s="38"/>
      <c r="F101" s="191" t="s">
        <v>373</v>
      </c>
      <c r="G101" s="38"/>
      <c r="H101" s="38"/>
      <c r="I101" s="188"/>
      <c r="J101" s="38"/>
      <c r="K101" s="38"/>
      <c r="L101" s="41"/>
      <c r="M101" s="189"/>
      <c r="N101" s="190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133</v>
      </c>
      <c r="AU101" s="19" t="s">
        <v>81</v>
      </c>
    </row>
    <row r="102" spans="1:65" s="2" customFormat="1" ht="14.45" customHeight="1">
      <c r="A102" s="36"/>
      <c r="B102" s="37"/>
      <c r="C102" s="173" t="s">
        <v>183</v>
      </c>
      <c r="D102" s="173" t="s">
        <v>126</v>
      </c>
      <c r="E102" s="174" t="s">
        <v>374</v>
      </c>
      <c r="F102" s="175" t="s">
        <v>375</v>
      </c>
      <c r="G102" s="176" t="s">
        <v>148</v>
      </c>
      <c r="H102" s="177">
        <v>4.5209999999999999</v>
      </c>
      <c r="I102" s="178"/>
      <c r="J102" s="179">
        <f>ROUND(I102*H102,2)</f>
        <v>0</v>
      </c>
      <c r="K102" s="175" t="s">
        <v>149</v>
      </c>
      <c r="L102" s="41"/>
      <c r="M102" s="180" t="s">
        <v>19</v>
      </c>
      <c r="N102" s="181" t="s">
        <v>42</v>
      </c>
      <c r="O102" s="66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130</v>
      </c>
      <c r="AT102" s="184" t="s">
        <v>126</v>
      </c>
      <c r="AU102" s="184" t="s">
        <v>81</v>
      </c>
      <c r="AY102" s="19" t="s">
        <v>124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9" t="s">
        <v>79</v>
      </c>
      <c r="BK102" s="185">
        <f>ROUND(I102*H102,2)</f>
        <v>0</v>
      </c>
      <c r="BL102" s="19" t="s">
        <v>130</v>
      </c>
      <c r="BM102" s="184" t="s">
        <v>376</v>
      </c>
    </row>
    <row r="103" spans="1:65" s="2" customFormat="1" ht="11.25">
      <c r="A103" s="36"/>
      <c r="B103" s="37"/>
      <c r="C103" s="38"/>
      <c r="D103" s="186" t="s">
        <v>132</v>
      </c>
      <c r="E103" s="38"/>
      <c r="F103" s="187" t="s">
        <v>377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132</v>
      </c>
      <c r="AU103" s="19" t="s">
        <v>81</v>
      </c>
    </row>
    <row r="104" spans="1:65" s="2" customFormat="1" ht="11.25">
      <c r="A104" s="36"/>
      <c r="B104" s="37"/>
      <c r="C104" s="38"/>
      <c r="D104" s="215" t="s">
        <v>152</v>
      </c>
      <c r="E104" s="38"/>
      <c r="F104" s="216" t="s">
        <v>378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152</v>
      </c>
      <c r="AU104" s="19" t="s">
        <v>81</v>
      </c>
    </row>
    <row r="105" spans="1:65" s="2" customFormat="1" ht="19.5">
      <c r="A105" s="36"/>
      <c r="B105" s="37"/>
      <c r="C105" s="38"/>
      <c r="D105" s="186" t="s">
        <v>133</v>
      </c>
      <c r="E105" s="38"/>
      <c r="F105" s="191" t="s">
        <v>379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133</v>
      </c>
      <c r="AU105" s="19" t="s">
        <v>81</v>
      </c>
    </row>
    <row r="106" spans="1:65" s="14" customFormat="1" ht="11.25">
      <c r="B106" s="202"/>
      <c r="C106" s="203"/>
      <c r="D106" s="186" t="s">
        <v>141</v>
      </c>
      <c r="E106" s="204" t="s">
        <v>19</v>
      </c>
      <c r="F106" s="205" t="s">
        <v>380</v>
      </c>
      <c r="G106" s="203"/>
      <c r="H106" s="206">
        <v>4.5209999999999999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141</v>
      </c>
      <c r="AU106" s="212" t="s">
        <v>81</v>
      </c>
      <c r="AV106" s="14" t="s">
        <v>81</v>
      </c>
      <c r="AW106" s="14" t="s">
        <v>32</v>
      </c>
      <c r="AX106" s="14" t="s">
        <v>79</v>
      </c>
      <c r="AY106" s="212" t="s">
        <v>124</v>
      </c>
    </row>
    <row r="107" spans="1:65" s="2" customFormat="1" ht="14.45" customHeight="1">
      <c r="A107" s="36"/>
      <c r="B107" s="37"/>
      <c r="C107" s="173" t="s">
        <v>381</v>
      </c>
      <c r="D107" s="173" t="s">
        <v>126</v>
      </c>
      <c r="E107" s="174" t="s">
        <v>382</v>
      </c>
      <c r="F107" s="175" t="s">
        <v>383</v>
      </c>
      <c r="G107" s="176" t="s">
        <v>384</v>
      </c>
      <c r="H107" s="177">
        <v>0.11700000000000001</v>
      </c>
      <c r="I107" s="178"/>
      <c r="J107" s="179">
        <f>ROUND(I107*H107,2)</f>
        <v>0</v>
      </c>
      <c r="K107" s="175" t="s">
        <v>149</v>
      </c>
      <c r="L107" s="41"/>
      <c r="M107" s="180" t="s">
        <v>19</v>
      </c>
      <c r="N107" s="181" t="s">
        <v>42</v>
      </c>
      <c r="O107" s="66"/>
      <c r="P107" s="182">
        <f>O107*H107</f>
        <v>0</v>
      </c>
      <c r="Q107" s="182">
        <v>0</v>
      </c>
      <c r="R107" s="182">
        <f>Q107*H107</f>
        <v>0</v>
      </c>
      <c r="S107" s="182">
        <v>0</v>
      </c>
      <c r="T107" s="183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4" t="s">
        <v>130</v>
      </c>
      <c r="AT107" s="184" t="s">
        <v>126</v>
      </c>
      <c r="AU107" s="184" t="s">
        <v>81</v>
      </c>
      <c r="AY107" s="19" t="s">
        <v>124</v>
      </c>
      <c r="BE107" s="185">
        <f>IF(N107="základní",J107,0)</f>
        <v>0</v>
      </c>
      <c r="BF107" s="185">
        <f>IF(N107="snížená",J107,0)</f>
        <v>0</v>
      </c>
      <c r="BG107" s="185">
        <f>IF(N107="zákl. přenesená",J107,0)</f>
        <v>0</v>
      </c>
      <c r="BH107" s="185">
        <f>IF(N107="sníž. přenesená",J107,0)</f>
        <v>0</v>
      </c>
      <c r="BI107" s="185">
        <f>IF(N107="nulová",J107,0)</f>
        <v>0</v>
      </c>
      <c r="BJ107" s="19" t="s">
        <v>79</v>
      </c>
      <c r="BK107" s="185">
        <f>ROUND(I107*H107,2)</f>
        <v>0</v>
      </c>
      <c r="BL107" s="19" t="s">
        <v>130</v>
      </c>
      <c r="BM107" s="184" t="s">
        <v>385</v>
      </c>
    </row>
    <row r="108" spans="1:65" s="2" customFormat="1" ht="11.25">
      <c r="A108" s="36"/>
      <c r="B108" s="37"/>
      <c r="C108" s="38"/>
      <c r="D108" s="186" t="s">
        <v>132</v>
      </c>
      <c r="E108" s="38"/>
      <c r="F108" s="187" t="s">
        <v>386</v>
      </c>
      <c r="G108" s="38"/>
      <c r="H108" s="38"/>
      <c r="I108" s="188"/>
      <c r="J108" s="38"/>
      <c r="K108" s="38"/>
      <c r="L108" s="41"/>
      <c r="M108" s="189"/>
      <c r="N108" s="190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132</v>
      </c>
      <c r="AU108" s="19" t="s">
        <v>81</v>
      </c>
    </row>
    <row r="109" spans="1:65" s="2" customFormat="1" ht="11.25">
      <c r="A109" s="36"/>
      <c r="B109" s="37"/>
      <c r="C109" s="38"/>
      <c r="D109" s="215" t="s">
        <v>152</v>
      </c>
      <c r="E109" s="38"/>
      <c r="F109" s="216" t="s">
        <v>387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152</v>
      </c>
      <c r="AU109" s="19" t="s">
        <v>81</v>
      </c>
    </row>
    <row r="110" spans="1:65" s="2" customFormat="1" ht="14.45" customHeight="1">
      <c r="A110" s="36"/>
      <c r="B110" s="37"/>
      <c r="C110" s="173" t="s">
        <v>125</v>
      </c>
      <c r="D110" s="173" t="s">
        <v>126</v>
      </c>
      <c r="E110" s="174" t="s">
        <v>388</v>
      </c>
      <c r="F110" s="175" t="s">
        <v>389</v>
      </c>
      <c r="G110" s="176" t="s">
        <v>384</v>
      </c>
      <c r="H110" s="177">
        <v>0.11700000000000001</v>
      </c>
      <c r="I110" s="178"/>
      <c r="J110" s="179">
        <f>ROUND(I110*H110,2)</f>
        <v>0</v>
      </c>
      <c r="K110" s="175" t="s">
        <v>149</v>
      </c>
      <c r="L110" s="41"/>
      <c r="M110" s="180" t="s">
        <v>19</v>
      </c>
      <c r="N110" s="181" t="s">
        <v>42</v>
      </c>
      <c r="O110" s="66"/>
      <c r="P110" s="182">
        <f>O110*H110</f>
        <v>0</v>
      </c>
      <c r="Q110" s="182">
        <v>0</v>
      </c>
      <c r="R110" s="182">
        <f>Q110*H110</f>
        <v>0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130</v>
      </c>
      <c r="AT110" s="184" t="s">
        <v>126</v>
      </c>
      <c r="AU110" s="184" t="s">
        <v>81</v>
      </c>
      <c r="AY110" s="19" t="s">
        <v>124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79</v>
      </c>
      <c r="BK110" s="185">
        <f>ROUND(I110*H110,2)</f>
        <v>0</v>
      </c>
      <c r="BL110" s="19" t="s">
        <v>130</v>
      </c>
      <c r="BM110" s="184" t="s">
        <v>390</v>
      </c>
    </row>
    <row r="111" spans="1:65" s="2" customFormat="1" ht="11.25">
      <c r="A111" s="36"/>
      <c r="B111" s="37"/>
      <c r="C111" s="38"/>
      <c r="D111" s="186" t="s">
        <v>132</v>
      </c>
      <c r="E111" s="38"/>
      <c r="F111" s="187" t="s">
        <v>391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132</v>
      </c>
      <c r="AU111" s="19" t="s">
        <v>81</v>
      </c>
    </row>
    <row r="112" spans="1:65" s="2" customFormat="1" ht="11.25">
      <c r="A112" s="36"/>
      <c r="B112" s="37"/>
      <c r="C112" s="38"/>
      <c r="D112" s="215" t="s">
        <v>152</v>
      </c>
      <c r="E112" s="38"/>
      <c r="F112" s="216" t="s">
        <v>392</v>
      </c>
      <c r="G112" s="38"/>
      <c r="H112" s="38"/>
      <c r="I112" s="188"/>
      <c r="J112" s="38"/>
      <c r="K112" s="38"/>
      <c r="L112" s="41"/>
      <c r="M112" s="189"/>
      <c r="N112" s="190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152</v>
      </c>
      <c r="AU112" s="19" t="s">
        <v>81</v>
      </c>
    </row>
    <row r="113" spans="1:65" s="14" customFormat="1" ht="11.25">
      <c r="B113" s="202"/>
      <c r="C113" s="203"/>
      <c r="D113" s="186" t="s">
        <v>141</v>
      </c>
      <c r="E113" s="204" t="s">
        <v>19</v>
      </c>
      <c r="F113" s="205" t="s">
        <v>393</v>
      </c>
      <c r="G113" s="203"/>
      <c r="H113" s="206">
        <v>0.11700000000000001</v>
      </c>
      <c r="I113" s="207"/>
      <c r="J113" s="203"/>
      <c r="K113" s="203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141</v>
      </c>
      <c r="AU113" s="212" t="s">
        <v>81</v>
      </c>
      <c r="AV113" s="14" t="s">
        <v>81</v>
      </c>
      <c r="AW113" s="14" t="s">
        <v>32</v>
      </c>
      <c r="AX113" s="14" t="s">
        <v>79</v>
      </c>
      <c r="AY113" s="212" t="s">
        <v>124</v>
      </c>
    </row>
    <row r="114" spans="1:65" s="12" customFormat="1" ht="22.9" customHeight="1">
      <c r="B114" s="159"/>
      <c r="C114" s="160"/>
      <c r="D114" s="161" t="s">
        <v>70</v>
      </c>
      <c r="E114" s="213" t="s">
        <v>81</v>
      </c>
      <c r="F114" s="213" t="s">
        <v>394</v>
      </c>
      <c r="G114" s="160"/>
      <c r="H114" s="160"/>
      <c r="I114" s="163"/>
      <c r="J114" s="214">
        <f>BK114</f>
        <v>0</v>
      </c>
      <c r="K114" s="160"/>
      <c r="L114" s="165"/>
      <c r="M114" s="166"/>
      <c r="N114" s="167"/>
      <c r="O114" s="167"/>
      <c r="P114" s="168">
        <v>0</v>
      </c>
      <c r="Q114" s="167"/>
      <c r="R114" s="168">
        <v>0</v>
      </c>
      <c r="S114" s="167"/>
      <c r="T114" s="169">
        <v>0</v>
      </c>
      <c r="AR114" s="170" t="s">
        <v>79</v>
      </c>
      <c r="AT114" s="171" t="s">
        <v>70</v>
      </c>
      <c r="AU114" s="171" t="s">
        <v>79</v>
      </c>
      <c r="AY114" s="170" t="s">
        <v>124</v>
      </c>
      <c r="BK114" s="172">
        <v>0</v>
      </c>
    </row>
    <row r="115" spans="1:65" s="12" customFormat="1" ht="22.9" customHeight="1">
      <c r="B115" s="159"/>
      <c r="C115" s="160"/>
      <c r="D115" s="161" t="s">
        <v>70</v>
      </c>
      <c r="E115" s="213" t="s">
        <v>210</v>
      </c>
      <c r="F115" s="213" t="s">
        <v>211</v>
      </c>
      <c r="G115" s="160"/>
      <c r="H115" s="160"/>
      <c r="I115" s="163"/>
      <c r="J115" s="214">
        <f>BK115</f>
        <v>0</v>
      </c>
      <c r="K115" s="160"/>
      <c r="L115" s="165"/>
      <c r="M115" s="166"/>
      <c r="N115" s="167"/>
      <c r="O115" s="167"/>
      <c r="P115" s="168">
        <f>SUM(P116:P119)</f>
        <v>0</v>
      </c>
      <c r="Q115" s="167"/>
      <c r="R115" s="168">
        <f>SUM(R116:R119)</f>
        <v>1.2E-4</v>
      </c>
      <c r="S115" s="167"/>
      <c r="T115" s="169">
        <f>SUM(T116:T119)</f>
        <v>0</v>
      </c>
      <c r="AR115" s="170" t="s">
        <v>79</v>
      </c>
      <c r="AT115" s="171" t="s">
        <v>70</v>
      </c>
      <c r="AU115" s="171" t="s">
        <v>79</v>
      </c>
      <c r="AY115" s="170" t="s">
        <v>124</v>
      </c>
      <c r="BK115" s="172">
        <f>SUM(BK116:BK119)</f>
        <v>0</v>
      </c>
    </row>
    <row r="116" spans="1:65" s="2" customFormat="1" ht="14.45" customHeight="1">
      <c r="A116" s="36"/>
      <c r="B116" s="37"/>
      <c r="C116" s="173" t="s">
        <v>204</v>
      </c>
      <c r="D116" s="173" t="s">
        <v>126</v>
      </c>
      <c r="E116" s="174" t="s">
        <v>213</v>
      </c>
      <c r="F116" s="175" t="s">
        <v>214</v>
      </c>
      <c r="G116" s="176" t="s">
        <v>215</v>
      </c>
      <c r="H116" s="177">
        <v>4</v>
      </c>
      <c r="I116" s="178"/>
      <c r="J116" s="179">
        <f>ROUND(I116*H116,2)</f>
        <v>0</v>
      </c>
      <c r="K116" s="175" t="s">
        <v>149</v>
      </c>
      <c r="L116" s="41"/>
      <c r="M116" s="180" t="s">
        <v>19</v>
      </c>
      <c r="N116" s="181" t="s">
        <v>42</v>
      </c>
      <c r="O116" s="66"/>
      <c r="P116" s="182">
        <f>O116*H116</f>
        <v>0</v>
      </c>
      <c r="Q116" s="182">
        <v>3.0000000000000001E-5</v>
      </c>
      <c r="R116" s="182">
        <f>Q116*H116</f>
        <v>1.2E-4</v>
      </c>
      <c r="S116" s="182">
        <v>0</v>
      </c>
      <c r="T116" s="183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4" t="s">
        <v>130</v>
      </c>
      <c r="AT116" s="184" t="s">
        <v>126</v>
      </c>
      <c r="AU116" s="184" t="s">
        <v>81</v>
      </c>
      <c r="AY116" s="19" t="s">
        <v>124</v>
      </c>
      <c r="BE116" s="185">
        <f>IF(N116="základní",J116,0)</f>
        <v>0</v>
      </c>
      <c r="BF116" s="185">
        <f>IF(N116="snížená",J116,0)</f>
        <v>0</v>
      </c>
      <c r="BG116" s="185">
        <f>IF(N116="zákl. přenesená",J116,0)</f>
        <v>0</v>
      </c>
      <c r="BH116" s="185">
        <f>IF(N116="sníž. přenesená",J116,0)</f>
        <v>0</v>
      </c>
      <c r="BI116" s="185">
        <f>IF(N116="nulová",J116,0)</f>
        <v>0</v>
      </c>
      <c r="BJ116" s="19" t="s">
        <v>79</v>
      </c>
      <c r="BK116" s="185">
        <f>ROUND(I116*H116,2)</f>
        <v>0</v>
      </c>
      <c r="BL116" s="19" t="s">
        <v>130</v>
      </c>
      <c r="BM116" s="184" t="s">
        <v>395</v>
      </c>
    </row>
    <row r="117" spans="1:65" s="2" customFormat="1" ht="11.25">
      <c r="A117" s="36"/>
      <c r="B117" s="37"/>
      <c r="C117" s="38"/>
      <c r="D117" s="186" t="s">
        <v>132</v>
      </c>
      <c r="E117" s="38"/>
      <c r="F117" s="187" t="s">
        <v>217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132</v>
      </c>
      <c r="AU117" s="19" t="s">
        <v>81</v>
      </c>
    </row>
    <row r="118" spans="1:65" s="2" customFormat="1" ht="11.25">
      <c r="A118" s="36"/>
      <c r="B118" s="37"/>
      <c r="C118" s="38"/>
      <c r="D118" s="215" t="s">
        <v>152</v>
      </c>
      <c r="E118" s="38"/>
      <c r="F118" s="216" t="s">
        <v>218</v>
      </c>
      <c r="G118" s="38"/>
      <c r="H118" s="38"/>
      <c r="I118" s="188"/>
      <c r="J118" s="38"/>
      <c r="K118" s="38"/>
      <c r="L118" s="41"/>
      <c r="M118" s="189"/>
      <c r="N118" s="190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152</v>
      </c>
      <c r="AU118" s="19" t="s">
        <v>81</v>
      </c>
    </row>
    <row r="119" spans="1:65" s="2" customFormat="1" ht="19.5">
      <c r="A119" s="36"/>
      <c r="B119" s="37"/>
      <c r="C119" s="38"/>
      <c r="D119" s="186" t="s">
        <v>133</v>
      </c>
      <c r="E119" s="38"/>
      <c r="F119" s="191" t="s">
        <v>219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133</v>
      </c>
      <c r="AU119" s="19" t="s">
        <v>81</v>
      </c>
    </row>
    <row r="120" spans="1:65" s="12" customFormat="1" ht="22.9" customHeight="1">
      <c r="B120" s="159"/>
      <c r="C120" s="160"/>
      <c r="D120" s="161" t="s">
        <v>70</v>
      </c>
      <c r="E120" s="213" t="s">
        <v>188</v>
      </c>
      <c r="F120" s="213" t="s">
        <v>251</v>
      </c>
      <c r="G120" s="160"/>
      <c r="H120" s="160"/>
      <c r="I120" s="163"/>
      <c r="J120" s="214">
        <f>BK120</f>
        <v>0</v>
      </c>
      <c r="K120" s="160"/>
      <c r="L120" s="165"/>
      <c r="M120" s="166"/>
      <c r="N120" s="167"/>
      <c r="O120" s="167"/>
      <c r="P120" s="168">
        <f>SUM(P121:P132)</f>
        <v>0</v>
      </c>
      <c r="Q120" s="167"/>
      <c r="R120" s="168">
        <f>SUM(R121:R132)</f>
        <v>0.35272999999999999</v>
      </c>
      <c r="S120" s="167"/>
      <c r="T120" s="169">
        <f>SUM(T121:T132)</f>
        <v>0</v>
      </c>
      <c r="AR120" s="170" t="s">
        <v>79</v>
      </c>
      <c r="AT120" s="171" t="s">
        <v>70</v>
      </c>
      <c r="AU120" s="171" t="s">
        <v>79</v>
      </c>
      <c r="AY120" s="170" t="s">
        <v>124</v>
      </c>
      <c r="BK120" s="172">
        <f>SUM(BK121:BK132)</f>
        <v>0</v>
      </c>
    </row>
    <row r="121" spans="1:65" s="2" customFormat="1" ht="14.45" customHeight="1">
      <c r="A121" s="36"/>
      <c r="B121" s="37"/>
      <c r="C121" s="173" t="s">
        <v>285</v>
      </c>
      <c r="D121" s="173" t="s">
        <v>126</v>
      </c>
      <c r="E121" s="174" t="s">
        <v>253</v>
      </c>
      <c r="F121" s="175" t="s">
        <v>254</v>
      </c>
      <c r="G121" s="176" t="s">
        <v>215</v>
      </c>
      <c r="H121" s="177">
        <v>1</v>
      </c>
      <c r="I121" s="178"/>
      <c r="J121" s="179">
        <f>ROUND(I121*H121,2)</f>
        <v>0</v>
      </c>
      <c r="K121" s="175" t="s">
        <v>149</v>
      </c>
      <c r="L121" s="41"/>
      <c r="M121" s="180" t="s">
        <v>19</v>
      </c>
      <c r="N121" s="181" t="s">
        <v>42</v>
      </c>
      <c r="O121" s="66"/>
      <c r="P121" s="182">
        <f>O121*H121</f>
        <v>0</v>
      </c>
      <c r="Q121" s="182">
        <v>1.0189999999999999E-2</v>
      </c>
      <c r="R121" s="182">
        <f>Q121*H121</f>
        <v>1.0189999999999999E-2</v>
      </c>
      <c r="S121" s="182">
        <v>0</v>
      </c>
      <c r="T121" s="18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4" t="s">
        <v>130</v>
      </c>
      <c r="AT121" s="184" t="s">
        <v>126</v>
      </c>
      <c r="AU121" s="184" t="s">
        <v>81</v>
      </c>
      <c r="AY121" s="19" t="s">
        <v>124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9" t="s">
        <v>79</v>
      </c>
      <c r="BK121" s="185">
        <f>ROUND(I121*H121,2)</f>
        <v>0</v>
      </c>
      <c r="BL121" s="19" t="s">
        <v>130</v>
      </c>
      <c r="BM121" s="184" t="s">
        <v>396</v>
      </c>
    </row>
    <row r="122" spans="1:65" s="2" customFormat="1" ht="11.25">
      <c r="A122" s="36"/>
      <c r="B122" s="37"/>
      <c r="C122" s="38"/>
      <c r="D122" s="186" t="s">
        <v>132</v>
      </c>
      <c r="E122" s="38"/>
      <c r="F122" s="187" t="s">
        <v>254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132</v>
      </c>
      <c r="AU122" s="19" t="s">
        <v>81</v>
      </c>
    </row>
    <row r="123" spans="1:65" s="2" customFormat="1" ht="11.25">
      <c r="A123" s="36"/>
      <c r="B123" s="37"/>
      <c r="C123" s="38"/>
      <c r="D123" s="215" t="s">
        <v>152</v>
      </c>
      <c r="E123" s="38"/>
      <c r="F123" s="216" t="s">
        <v>256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152</v>
      </c>
      <c r="AU123" s="19" t="s">
        <v>81</v>
      </c>
    </row>
    <row r="124" spans="1:65" s="2" customFormat="1" ht="19.5">
      <c r="A124" s="36"/>
      <c r="B124" s="37"/>
      <c r="C124" s="38"/>
      <c r="D124" s="186" t="s">
        <v>133</v>
      </c>
      <c r="E124" s="38"/>
      <c r="F124" s="191" t="s">
        <v>397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133</v>
      </c>
      <c r="AU124" s="19" t="s">
        <v>81</v>
      </c>
    </row>
    <row r="125" spans="1:65" s="2" customFormat="1" ht="14.45" customHeight="1">
      <c r="A125" s="36"/>
      <c r="B125" s="37"/>
      <c r="C125" s="228" t="s">
        <v>342</v>
      </c>
      <c r="D125" s="228" t="s">
        <v>184</v>
      </c>
      <c r="E125" s="229" t="s">
        <v>398</v>
      </c>
      <c r="F125" s="230" t="s">
        <v>399</v>
      </c>
      <c r="G125" s="231" t="s">
        <v>215</v>
      </c>
      <c r="H125" s="232">
        <v>1</v>
      </c>
      <c r="I125" s="233"/>
      <c r="J125" s="234">
        <f>ROUND(I125*H125,2)</f>
        <v>0</v>
      </c>
      <c r="K125" s="230" t="s">
        <v>149</v>
      </c>
      <c r="L125" s="235"/>
      <c r="M125" s="236" t="s">
        <v>19</v>
      </c>
      <c r="N125" s="237" t="s">
        <v>42</v>
      </c>
      <c r="O125" s="66"/>
      <c r="P125" s="182">
        <f>O125*H125</f>
        <v>0</v>
      </c>
      <c r="Q125" s="182">
        <v>0.26400000000000001</v>
      </c>
      <c r="R125" s="182">
        <f>Q125*H125</f>
        <v>0.26400000000000001</v>
      </c>
      <c r="S125" s="182">
        <v>0</v>
      </c>
      <c r="T125" s="183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4" t="s">
        <v>188</v>
      </c>
      <c r="AT125" s="184" t="s">
        <v>184</v>
      </c>
      <c r="AU125" s="184" t="s">
        <v>81</v>
      </c>
      <c r="AY125" s="19" t="s">
        <v>124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9" t="s">
        <v>79</v>
      </c>
      <c r="BK125" s="185">
        <f>ROUND(I125*H125,2)</f>
        <v>0</v>
      </c>
      <c r="BL125" s="19" t="s">
        <v>130</v>
      </c>
      <c r="BM125" s="184" t="s">
        <v>400</v>
      </c>
    </row>
    <row r="126" spans="1:65" s="2" customFormat="1" ht="11.25">
      <c r="A126" s="36"/>
      <c r="B126" s="37"/>
      <c r="C126" s="38"/>
      <c r="D126" s="186" t="s">
        <v>132</v>
      </c>
      <c r="E126" s="38"/>
      <c r="F126" s="187" t="s">
        <v>399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132</v>
      </c>
      <c r="AU126" s="19" t="s">
        <v>81</v>
      </c>
    </row>
    <row r="127" spans="1:65" s="2" customFormat="1" ht="19.5">
      <c r="A127" s="36"/>
      <c r="B127" s="37"/>
      <c r="C127" s="38"/>
      <c r="D127" s="186" t="s">
        <v>133</v>
      </c>
      <c r="E127" s="38"/>
      <c r="F127" s="191" t="s">
        <v>397</v>
      </c>
      <c r="G127" s="38"/>
      <c r="H127" s="38"/>
      <c r="I127" s="188"/>
      <c r="J127" s="38"/>
      <c r="K127" s="38"/>
      <c r="L127" s="41"/>
      <c r="M127" s="189"/>
      <c r="N127" s="190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133</v>
      </c>
      <c r="AU127" s="19" t="s">
        <v>81</v>
      </c>
    </row>
    <row r="128" spans="1:65" s="2" customFormat="1" ht="14.45" customHeight="1">
      <c r="A128" s="36"/>
      <c r="B128" s="37"/>
      <c r="C128" s="173" t="s">
        <v>188</v>
      </c>
      <c r="D128" s="173" t="s">
        <v>126</v>
      </c>
      <c r="E128" s="174" t="s">
        <v>261</v>
      </c>
      <c r="F128" s="175" t="s">
        <v>262</v>
      </c>
      <c r="G128" s="176" t="s">
        <v>215</v>
      </c>
      <c r="H128" s="177">
        <v>2</v>
      </c>
      <c r="I128" s="178"/>
      <c r="J128" s="179">
        <f>ROUND(I128*H128,2)</f>
        <v>0</v>
      </c>
      <c r="K128" s="175" t="s">
        <v>149</v>
      </c>
      <c r="L128" s="41"/>
      <c r="M128" s="180" t="s">
        <v>19</v>
      </c>
      <c r="N128" s="181" t="s">
        <v>42</v>
      </c>
      <c r="O128" s="66"/>
      <c r="P128" s="182">
        <f>O128*H128</f>
        <v>0</v>
      </c>
      <c r="Q128" s="182">
        <v>3.9269999999999999E-2</v>
      </c>
      <c r="R128" s="182">
        <f>Q128*H128</f>
        <v>7.8539999999999999E-2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271</v>
      </c>
      <c r="AT128" s="184" t="s">
        <v>126</v>
      </c>
      <c r="AU128" s="184" t="s">
        <v>81</v>
      </c>
      <c r="AY128" s="19" t="s">
        <v>124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79</v>
      </c>
      <c r="BK128" s="185">
        <f>ROUND(I128*H128,2)</f>
        <v>0</v>
      </c>
      <c r="BL128" s="19" t="s">
        <v>271</v>
      </c>
      <c r="BM128" s="184" t="s">
        <v>401</v>
      </c>
    </row>
    <row r="129" spans="1:65" s="2" customFormat="1" ht="11.25">
      <c r="A129" s="36"/>
      <c r="B129" s="37"/>
      <c r="C129" s="38"/>
      <c r="D129" s="186" t="s">
        <v>132</v>
      </c>
      <c r="E129" s="38"/>
      <c r="F129" s="187" t="s">
        <v>262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132</v>
      </c>
      <c r="AU129" s="19" t="s">
        <v>81</v>
      </c>
    </row>
    <row r="130" spans="1:65" s="2" customFormat="1" ht="11.25">
      <c r="A130" s="36"/>
      <c r="B130" s="37"/>
      <c r="C130" s="38"/>
      <c r="D130" s="215" t="s">
        <v>152</v>
      </c>
      <c r="E130" s="38"/>
      <c r="F130" s="216" t="s">
        <v>264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152</v>
      </c>
      <c r="AU130" s="19" t="s">
        <v>81</v>
      </c>
    </row>
    <row r="131" spans="1:65" s="2" customFormat="1" ht="19.5">
      <c r="A131" s="36"/>
      <c r="B131" s="37"/>
      <c r="C131" s="38"/>
      <c r="D131" s="186" t="s">
        <v>133</v>
      </c>
      <c r="E131" s="38"/>
      <c r="F131" s="191" t="s">
        <v>402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133</v>
      </c>
      <c r="AU131" s="19" t="s">
        <v>81</v>
      </c>
    </row>
    <row r="132" spans="1:65" s="14" customFormat="1" ht="11.25">
      <c r="B132" s="202"/>
      <c r="C132" s="203"/>
      <c r="D132" s="186" t="s">
        <v>141</v>
      </c>
      <c r="E132" s="204" t="s">
        <v>19</v>
      </c>
      <c r="F132" s="205" t="s">
        <v>81</v>
      </c>
      <c r="G132" s="203"/>
      <c r="H132" s="206">
        <v>2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141</v>
      </c>
      <c r="AU132" s="212" t="s">
        <v>81</v>
      </c>
      <c r="AV132" s="14" t="s">
        <v>81</v>
      </c>
      <c r="AW132" s="14" t="s">
        <v>32</v>
      </c>
      <c r="AX132" s="14" t="s">
        <v>79</v>
      </c>
      <c r="AY132" s="212" t="s">
        <v>124</v>
      </c>
    </row>
    <row r="133" spans="1:65" s="12" customFormat="1" ht="22.9" customHeight="1">
      <c r="B133" s="159"/>
      <c r="C133" s="160"/>
      <c r="D133" s="161" t="s">
        <v>70</v>
      </c>
      <c r="E133" s="213" t="s">
        <v>266</v>
      </c>
      <c r="F133" s="213" t="s">
        <v>267</v>
      </c>
      <c r="G133" s="160"/>
      <c r="H133" s="160"/>
      <c r="I133" s="163"/>
      <c r="J133" s="214">
        <f>BK133</f>
        <v>0</v>
      </c>
      <c r="K133" s="160"/>
      <c r="L133" s="165"/>
      <c r="M133" s="166"/>
      <c r="N133" s="167"/>
      <c r="O133" s="167"/>
      <c r="P133" s="168">
        <f>SUM(P134:P143)</f>
        <v>0</v>
      </c>
      <c r="Q133" s="167"/>
      <c r="R133" s="168">
        <f>SUM(R134:R143)</f>
        <v>9.5099999999999994E-3</v>
      </c>
      <c r="S133" s="167"/>
      <c r="T133" s="169">
        <f>SUM(T134:T143)</f>
        <v>6.7814999999999994</v>
      </c>
      <c r="AR133" s="170" t="s">
        <v>79</v>
      </c>
      <c r="AT133" s="171" t="s">
        <v>70</v>
      </c>
      <c r="AU133" s="171" t="s">
        <v>79</v>
      </c>
      <c r="AY133" s="170" t="s">
        <v>124</v>
      </c>
      <c r="BK133" s="172">
        <f>SUM(BK134:BK143)</f>
        <v>0</v>
      </c>
    </row>
    <row r="134" spans="1:65" s="2" customFormat="1" ht="14.45" customHeight="1">
      <c r="A134" s="36"/>
      <c r="B134" s="37"/>
      <c r="C134" s="173" t="s">
        <v>79</v>
      </c>
      <c r="D134" s="173" t="s">
        <v>126</v>
      </c>
      <c r="E134" s="174" t="s">
        <v>269</v>
      </c>
      <c r="F134" s="175" t="s">
        <v>270</v>
      </c>
      <c r="G134" s="176" t="s">
        <v>215</v>
      </c>
      <c r="H134" s="177">
        <v>1</v>
      </c>
      <c r="I134" s="178"/>
      <c r="J134" s="179">
        <f>ROUND(I134*H134,2)</f>
        <v>0</v>
      </c>
      <c r="K134" s="175" t="s">
        <v>149</v>
      </c>
      <c r="L134" s="41"/>
      <c r="M134" s="180" t="s">
        <v>19</v>
      </c>
      <c r="N134" s="181" t="s">
        <v>42</v>
      </c>
      <c r="O134" s="66"/>
      <c r="P134" s="182">
        <f>O134*H134</f>
        <v>0</v>
      </c>
      <c r="Q134" s="182">
        <v>9.5099999999999994E-3</v>
      </c>
      <c r="R134" s="182">
        <f>Q134*H134</f>
        <v>9.5099999999999994E-3</v>
      </c>
      <c r="S134" s="182">
        <v>0</v>
      </c>
      <c r="T134" s="18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271</v>
      </c>
      <c r="AT134" s="184" t="s">
        <v>126</v>
      </c>
      <c r="AU134" s="184" t="s">
        <v>81</v>
      </c>
      <c r="AY134" s="19" t="s">
        <v>124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79</v>
      </c>
      <c r="BK134" s="185">
        <f>ROUND(I134*H134,2)</f>
        <v>0</v>
      </c>
      <c r="BL134" s="19" t="s">
        <v>271</v>
      </c>
      <c r="BM134" s="184" t="s">
        <v>403</v>
      </c>
    </row>
    <row r="135" spans="1:65" s="2" customFormat="1" ht="11.25">
      <c r="A135" s="36"/>
      <c r="B135" s="37"/>
      <c r="C135" s="38"/>
      <c r="D135" s="186" t="s">
        <v>132</v>
      </c>
      <c r="E135" s="38"/>
      <c r="F135" s="187" t="s">
        <v>273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132</v>
      </c>
      <c r="AU135" s="19" t="s">
        <v>81</v>
      </c>
    </row>
    <row r="136" spans="1:65" s="2" customFormat="1" ht="11.25">
      <c r="A136" s="36"/>
      <c r="B136" s="37"/>
      <c r="C136" s="38"/>
      <c r="D136" s="215" t="s">
        <v>152</v>
      </c>
      <c r="E136" s="38"/>
      <c r="F136" s="216" t="s">
        <v>274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152</v>
      </c>
      <c r="AU136" s="19" t="s">
        <v>81</v>
      </c>
    </row>
    <row r="137" spans="1:65" s="2" customFormat="1" ht="14.45" customHeight="1">
      <c r="A137" s="36"/>
      <c r="B137" s="37"/>
      <c r="C137" s="173" t="s">
        <v>268</v>
      </c>
      <c r="D137" s="173" t="s">
        <v>126</v>
      </c>
      <c r="E137" s="174" t="s">
        <v>276</v>
      </c>
      <c r="F137" s="175" t="s">
        <v>277</v>
      </c>
      <c r="G137" s="176" t="s">
        <v>148</v>
      </c>
      <c r="H137" s="177">
        <v>4.5209999999999999</v>
      </c>
      <c r="I137" s="178"/>
      <c r="J137" s="179">
        <f>ROUND(I137*H137,2)</f>
        <v>0</v>
      </c>
      <c r="K137" s="175" t="s">
        <v>149</v>
      </c>
      <c r="L137" s="41"/>
      <c r="M137" s="180" t="s">
        <v>19</v>
      </c>
      <c r="N137" s="181" t="s">
        <v>42</v>
      </c>
      <c r="O137" s="66"/>
      <c r="P137" s="182">
        <f>O137*H137</f>
        <v>0</v>
      </c>
      <c r="Q137" s="182">
        <v>0</v>
      </c>
      <c r="R137" s="182">
        <f>Q137*H137</f>
        <v>0</v>
      </c>
      <c r="S137" s="182">
        <v>1.5</v>
      </c>
      <c r="T137" s="183">
        <f>S137*H137</f>
        <v>6.7814999999999994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4" t="s">
        <v>130</v>
      </c>
      <c r="AT137" s="184" t="s">
        <v>126</v>
      </c>
      <c r="AU137" s="184" t="s">
        <v>81</v>
      </c>
      <c r="AY137" s="19" t="s">
        <v>124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9" t="s">
        <v>79</v>
      </c>
      <c r="BK137" s="185">
        <f>ROUND(I137*H137,2)</f>
        <v>0</v>
      </c>
      <c r="BL137" s="19" t="s">
        <v>130</v>
      </c>
      <c r="BM137" s="184" t="s">
        <v>404</v>
      </c>
    </row>
    <row r="138" spans="1:65" s="2" customFormat="1" ht="19.5">
      <c r="A138" s="36"/>
      <c r="B138" s="37"/>
      <c r="C138" s="38"/>
      <c r="D138" s="186" t="s">
        <v>132</v>
      </c>
      <c r="E138" s="38"/>
      <c r="F138" s="187" t="s">
        <v>279</v>
      </c>
      <c r="G138" s="38"/>
      <c r="H138" s="38"/>
      <c r="I138" s="188"/>
      <c r="J138" s="38"/>
      <c r="K138" s="38"/>
      <c r="L138" s="41"/>
      <c r="M138" s="189"/>
      <c r="N138" s="190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132</v>
      </c>
      <c r="AU138" s="19" t="s">
        <v>81</v>
      </c>
    </row>
    <row r="139" spans="1:65" s="2" customFormat="1" ht="11.25">
      <c r="A139" s="36"/>
      <c r="B139" s="37"/>
      <c r="C139" s="38"/>
      <c r="D139" s="215" t="s">
        <v>152</v>
      </c>
      <c r="E139" s="38"/>
      <c r="F139" s="216" t="s">
        <v>280</v>
      </c>
      <c r="G139" s="38"/>
      <c r="H139" s="38"/>
      <c r="I139" s="188"/>
      <c r="J139" s="38"/>
      <c r="K139" s="38"/>
      <c r="L139" s="41"/>
      <c r="M139" s="189"/>
      <c r="N139" s="19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152</v>
      </c>
      <c r="AU139" s="19" t="s">
        <v>81</v>
      </c>
    </row>
    <row r="140" spans="1:65" s="2" customFormat="1" ht="39">
      <c r="A140" s="36"/>
      <c r="B140" s="37"/>
      <c r="C140" s="38"/>
      <c r="D140" s="186" t="s">
        <v>133</v>
      </c>
      <c r="E140" s="38"/>
      <c r="F140" s="191" t="s">
        <v>405</v>
      </c>
      <c r="G140" s="38"/>
      <c r="H140" s="38"/>
      <c r="I140" s="188"/>
      <c r="J140" s="38"/>
      <c r="K140" s="38"/>
      <c r="L140" s="41"/>
      <c r="M140" s="189"/>
      <c r="N140" s="19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133</v>
      </c>
      <c r="AU140" s="19" t="s">
        <v>81</v>
      </c>
    </row>
    <row r="141" spans="1:65" s="14" customFormat="1" ht="11.25">
      <c r="B141" s="202"/>
      <c r="C141" s="203"/>
      <c r="D141" s="186" t="s">
        <v>141</v>
      </c>
      <c r="E141" s="204" t="s">
        <v>19</v>
      </c>
      <c r="F141" s="205" t="s">
        <v>406</v>
      </c>
      <c r="G141" s="203"/>
      <c r="H141" s="206">
        <v>3.0139999999999998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141</v>
      </c>
      <c r="AU141" s="212" t="s">
        <v>81</v>
      </c>
      <c r="AV141" s="14" t="s">
        <v>81</v>
      </c>
      <c r="AW141" s="14" t="s">
        <v>32</v>
      </c>
      <c r="AX141" s="14" t="s">
        <v>71</v>
      </c>
      <c r="AY141" s="212" t="s">
        <v>124</v>
      </c>
    </row>
    <row r="142" spans="1:65" s="14" customFormat="1" ht="11.25">
      <c r="B142" s="202"/>
      <c r="C142" s="203"/>
      <c r="D142" s="186" t="s">
        <v>141</v>
      </c>
      <c r="E142" s="204" t="s">
        <v>19</v>
      </c>
      <c r="F142" s="205" t="s">
        <v>407</v>
      </c>
      <c r="G142" s="203"/>
      <c r="H142" s="206">
        <v>1.5069999999999999</v>
      </c>
      <c r="I142" s="207"/>
      <c r="J142" s="203"/>
      <c r="K142" s="203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141</v>
      </c>
      <c r="AU142" s="212" t="s">
        <v>81</v>
      </c>
      <c r="AV142" s="14" t="s">
        <v>81</v>
      </c>
      <c r="AW142" s="14" t="s">
        <v>32</v>
      </c>
      <c r="AX142" s="14" t="s">
        <v>71</v>
      </c>
      <c r="AY142" s="212" t="s">
        <v>124</v>
      </c>
    </row>
    <row r="143" spans="1:65" s="15" customFormat="1" ht="11.25">
      <c r="B143" s="217"/>
      <c r="C143" s="218"/>
      <c r="D143" s="186" t="s">
        <v>141</v>
      </c>
      <c r="E143" s="219" t="s">
        <v>19</v>
      </c>
      <c r="F143" s="220" t="s">
        <v>163</v>
      </c>
      <c r="G143" s="218"/>
      <c r="H143" s="221">
        <v>4.5209999999999999</v>
      </c>
      <c r="I143" s="222"/>
      <c r="J143" s="218"/>
      <c r="K143" s="218"/>
      <c r="L143" s="223"/>
      <c r="M143" s="224"/>
      <c r="N143" s="225"/>
      <c r="O143" s="225"/>
      <c r="P143" s="225"/>
      <c r="Q143" s="225"/>
      <c r="R143" s="225"/>
      <c r="S143" s="225"/>
      <c r="T143" s="226"/>
      <c r="AT143" s="227" t="s">
        <v>141</v>
      </c>
      <c r="AU143" s="227" t="s">
        <v>81</v>
      </c>
      <c r="AV143" s="15" t="s">
        <v>130</v>
      </c>
      <c r="AW143" s="15" t="s">
        <v>32</v>
      </c>
      <c r="AX143" s="15" t="s">
        <v>79</v>
      </c>
      <c r="AY143" s="227" t="s">
        <v>124</v>
      </c>
    </row>
    <row r="144" spans="1:65" s="12" customFormat="1" ht="22.9" customHeight="1">
      <c r="B144" s="159"/>
      <c r="C144" s="160"/>
      <c r="D144" s="161" t="s">
        <v>70</v>
      </c>
      <c r="E144" s="213" t="s">
        <v>308</v>
      </c>
      <c r="F144" s="213" t="s">
        <v>309</v>
      </c>
      <c r="G144" s="160"/>
      <c r="H144" s="160"/>
      <c r="I144" s="163"/>
      <c r="J144" s="214">
        <f>BK144</f>
        <v>0</v>
      </c>
      <c r="K144" s="160"/>
      <c r="L144" s="165"/>
      <c r="M144" s="166"/>
      <c r="N144" s="167"/>
      <c r="O144" s="167"/>
      <c r="P144" s="168">
        <f>SUM(P145:P149)</f>
        <v>0</v>
      </c>
      <c r="Q144" s="167"/>
      <c r="R144" s="168">
        <f>SUM(R145:R149)</f>
        <v>0</v>
      </c>
      <c r="S144" s="167"/>
      <c r="T144" s="169">
        <f>SUM(T145:T149)</f>
        <v>0</v>
      </c>
      <c r="AR144" s="170" t="s">
        <v>79</v>
      </c>
      <c r="AT144" s="171" t="s">
        <v>70</v>
      </c>
      <c r="AU144" s="171" t="s">
        <v>79</v>
      </c>
      <c r="AY144" s="170" t="s">
        <v>124</v>
      </c>
      <c r="BK144" s="172">
        <f>SUM(BK145:BK149)</f>
        <v>0</v>
      </c>
    </row>
    <row r="145" spans="1:65" s="2" customFormat="1" ht="14.45" customHeight="1">
      <c r="A145" s="36"/>
      <c r="B145" s="37"/>
      <c r="C145" s="173" t="s">
        <v>257</v>
      </c>
      <c r="D145" s="173" t="s">
        <v>126</v>
      </c>
      <c r="E145" s="174" t="s">
        <v>310</v>
      </c>
      <c r="F145" s="175" t="s">
        <v>311</v>
      </c>
      <c r="G145" s="176" t="s">
        <v>138</v>
      </c>
      <c r="H145" s="177">
        <v>7.6859999999999999</v>
      </c>
      <c r="I145" s="178"/>
      <c r="J145" s="179">
        <f>ROUND(I145*H145,2)</f>
        <v>0</v>
      </c>
      <c r="K145" s="175" t="s">
        <v>149</v>
      </c>
      <c r="L145" s="41"/>
      <c r="M145" s="180" t="s">
        <v>19</v>
      </c>
      <c r="N145" s="181" t="s">
        <v>42</v>
      </c>
      <c r="O145" s="6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4" t="s">
        <v>130</v>
      </c>
      <c r="AT145" s="184" t="s">
        <v>126</v>
      </c>
      <c r="AU145" s="184" t="s">
        <v>81</v>
      </c>
      <c r="AY145" s="19" t="s">
        <v>124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79</v>
      </c>
      <c r="BK145" s="185">
        <f>ROUND(I145*H145,2)</f>
        <v>0</v>
      </c>
      <c r="BL145" s="19" t="s">
        <v>130</v>
      </c>
      <c r="BM145" s="184" t="s">
        <v>408</v>
      </c>
    </row>
    <row r="146" spans="1:65" s="2" customFormat="1" ht="11.25">
      <c r="A146" s="36"/>
      <c r="B146" s="37"/>
      <c r="C146" s="38"/>
      <c r="D146" s="186" t="s">
        <v>132</v>
      </c>
      <c r="E146" s="38"/>
      <c r="F146" s="187" t="s">
        <v>313</v>
      </c>
      <c r="G146" s="38"/>
      <c r="H146" s="38"/>
      <c r="I146" s="188"/>
      <c r="J146" s="38"/>
      <c r="K146" s="38"/>
      <c r="L146" s="41"/>
      <c r="M146" s="189"/>
      <c r="N146" s="190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132</v>
      </c>
      <c r="AU146" s="19" t="s">
        <v>81</v>
      </c>
    </row>
    <row r="147" spans="1:65" s="2" customFormat="1" ht="11.25">
      <c r="A147" s="36"/>
      <c r="B147" s="37"/>
      <c r="C147" s="38"/>
      <c r="D147" s="215" t="s">
        <v>152</v>
      </c>
      <c r="E147" s="38"/>
      <c r="F147" s="216" t="s">
        <v>314</v>
      </c>
      <c r="G147" s="38"/>
      <c r="H147" s="38"/>
      <c r="I147" s="188"/>
      <c r="J147" s="38"/>
      <c r="K147" s="38"/>
      <c r="L147" s="41"/>
      <c r="M147" s="189"/>
      <c r="N147" s="19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152</v>
      </c>
      <c r="AU147" s="19" t="s">
        <v>81</v>
      </c>
    </row>
    <row r="148" spans="1:65" s="2" customFormat="1" ht="19.5">
      <c r="A148" s="36"/>
      <c r="B148" s="37"/>
      <c r="C148" s="38"/>
      <c r="D148" s="186" t="s">
        <v>133</v>
      </c>
      <c r="E148" s="38"/>
      <c r="F148" s="191" t="s">
        <v>409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133</v>
      </c>
      <c r="AU148" s="19" t="s">
        <v>81</v>
      </c>
    </row>
    <row r="149" spans="1:65" s="14" customFormat="1" ht="11.25">
      <c r="B149" s="202"/>
      <c r="C149" s="203"/>
      <c r="D149" s="186" t="s">
        <v>141</v>
      </c>
      <c r="E149" s="204" t="s">
        <v>19</v>
      </c>
      <c r="F149" s="205" t="s">
        <v>410</v>
      </c>
      <c r="G149" s="203"/>
      <c r="H149" s="206">
        <v>7.6859999999999999</v>
      </c>
      <c r="I149" s="207"/>
      <c r="J149" s="203"/>
      <c r="K149" s="203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141</v>
      </c>
      <c r="AU149" s="212" t="s">
        <v>81</v>
      </c>
      <c r="AV149" s="14" t="s">
        <v>81</v>
      </c>
      <c r="AW149" s="14" t="s">
        <v>32</v>
      </c>
      <c r="AX149" s="14" t="s">
        <v>79</v>
      </c>
      <c r="AY149" s="212" t="s">
        <v>124</v>
      </c>
    </row>
    <row r="150" spans="1:65" s="12" customFormat="1" ht="25.9" customHeight="1">
      <c r="B150" s="159"/>
      <c r="C150" s="160"/>
      <c r="D150" s="161" t="s">
        <v>70</v>
      </c>
      <c r="E150" s="162" t="s">
        <v>317</v>
      </c>
      <c r="F150" s="162" t="s">
        <v>318</v>
      </c>
      <c r="G150" s="160"/>
      <c r="H150" s="160"/>
      <c r="I150" s="163"/>
      <c r="J150" s="164">
        <f>BK150</f>
        <v>0</v>
      </c>
      <c r="K150" s="160"/>
      <c r="L150" s="165"/>
      <c r="M150" s="166"/>
      <c r="N150" s="167"/>
      <c r="O150" s="167"/>
      <c r="P150" s="168">
        <f>P151+P164</f>
        <v>0</v>
      </c>
      <c r="Q150" s="167"/>
      <c r="R150" s="168">
        <f>R151+R164</f>
        <v>0.3808975</v>
      </c>
      <c r="S150" s="167"/>
      <c r="T150" s="169">
        <f>T151+T164</f>
        <v>0</v>
      </c>
      <c r="AR150" s="170" t="s">
        <v>81</v>
      </c>
      <c r="AT150" s="171" t="s">
        <v>70</v>
      </c>
      <c r="AU150" s="171" t="s">
        <v>71</v>
      </c>
      <c r="AY150" s="170" t="s">
        <v>124</v>
      </c>
      <c r="BK150" s="172">
        <f>BK151+BK164</f>
        <v>0</v>
      </c>
    </row>
    <row r="151" spans="1:65" s="12" customFormat="1" ht="22.9" customHeight="1">
      <c r="B151" s="159"/>
      <c r="C151" s="160"/>
      <c r="D151" s="161" t="s">
        <v>70</v>
      </c>
      <c r="E151" s="213" t="s">
        <v>319</v>
      </c>
      <c r="F151" s="213" t="s">
        <v>320</v>
      </c>
      <c r="G151" s="160"/>
      <c r="H151" s="160"/>
      <c r="I151" s="163"/>
      <c r="J151" s="214">
        <f>BK151</f>
        <v>0</v>
      </c>
      <c r="K151" s="160"/>
      <c r="L151" s="165"/>
      <c r="M151" s="166"/>
      <c r="N151" s="167"/>
      <c r="O151" s="167"/>
      <c r="P151" s="168">
        <f>SUM(P152:P163)</f>
        <v>0</v>
      </c>
      <c r="Q151" s="167"/>
      <c r="R151" s="168">
        <f>SUM(R152:R163)</f>
        <v>5.4599999999999996E-2</v>
      </c>
      <c r="S151" s="167"/>
      <c r="T151" s="169">
        <f>SUM(T152:T163)</f>
        <v>0</v>
      </c>
      <c r="AR151" s="170" t="s">
        <v>81</v>
      </c>
      <c r="AT151" s="171" t="s">
        <v>70</v>
      </c>
      <c r="AU151" s="171" t="s">
        <v>79</v>
      </c>
      <c r="AY151" s="170" t="s">
        <v>124</v>
      </c>
      <c r="BK151" s="172">
        <f>SUM(BK152:BK163)</f>
        <v>0</v>
      </c>
    </row>
    <row r="152" spans="1:65" s="2" customFormat="1" ht="14.45" customHeight="1">
      <c r="A152" s="36"/>
      <c r="B152" s="37"/>
      <c r="C152" s="173" t="s">
        <v>81</v>
      </c>
      <c r="D152" s="173" t="s">
        <v>126</v>
      </c>
      <c r="E152" s="174" t="s">
        <v>321</v>
      </c>
      <c r="F152" s="175" t="s">
        <v>322</v>
      </c>
      <c r="G152" s="176" t="s">
        <v>187</v>
      </c>
      <c r="H152" s="177">
        <v>52</v>
      </c>
      <c r="I152" s="178"/>
      <c r="J152" s="179">
        <f>ROUND(I152*H152,2)</f>
        <v>0</v>
      </c>
      <c r="K152" s="175" t="s">
        <v>149</v>
      </c>
      <c r="L152" s="41"/>
      <c r="M152" s="180" t="s">
        <v>19</v>
      </c>
      <c r="N152" s="181" t="s">
        <v>42</v>
      </c>
      <c r="O152" s="66"/>
      <c r="P152" s="182">
        <f>O152*H152</f>
        <v>0</v>
      </c>
      <c r="Q152" s="182">
        <v>5.0000000000000002E-5</v>
      </c>
      <c r="R152" s="182">
        <f>Q152*H152</f>
        <v>2.6000000000000003E-3</v>
      </c>
      <c r="S152" s="182">
        <v>0</v>
      </c>
      <c r="T152" s="183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4" t="s">
        <v>271</v>
      </c>
      <c r="AT152" s="184" t="s">
        <v>126</v>
      </c>
      <c r="AU152" s="184" t="s">
        <v>81</v>
      </c>
      <c r="AY152" s="19" t="s">
        <v>124</v>
      </c>
      <c r="BE152" s="185">
        <f>IF(N152="základní",J152,0)</f>
        <v>0</v>
      </c>
      <c r="BF152" s="185">
        <f>IF(N152="snížená",J152,0)</f>
        <v>0</v>
      </c>
      <c r="BG152" s="185">
        <f>IF(N152="zákl. přenesená",J152,0)</f>
        <v>0</v>
      </c>
      <c r="BH152" s="185">
        <f>IF(N152="sníž. přenesená",J152,0)</f>
        <v>0</v>
      </c>
      <c r="BI152" s="185">
        <f>IF(N152="nulová",J152,0)</f>
        <v>0</v>
      </c>
      <c r="BJ152" s="19" t="s">
        <v>79</v>
      </c>
      <c r="BK152" s="185">
        <f>ROUND(I152*H152,2)</f>
        <v>0</v>
      </c>
      <c r="BL152" s="19" t="s">
        <v>271</v>
      </c>
      <c r="BM152" s="184" t="s">
        <v>411</v>
      </c>
    </row>
    <row r="153" spans="1:65" s="2" customFormat="1" ht="11.25">
      <c r="A153" s="36"/>
      <c r="B153" s="37"/>
      <c r="C153" s="38"/>
      <c r="D153" s="186" t="s">
        <v>132</v>
      </c>
      <c r="E153" s="38"/>
      <c r="F153" s="187" t="s">
        <v>324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132</v>
      </c>
      <c r="AU153" s="19" t="s">
        <v>81</v>
      </c>
    </row>
    <row r="154" spans="1:65" s="2" customFormat="1" ht="11.25">
      <c r="A154" s="36"/>
      <c r="B154" s="37"/>
      <c r="C154" s="38"/>
      <c r="D154" s="215" t="s">
        <v>152</v>
      </c>
      <c r="E154" s="38"/>
      <c r="F154" s="216" t="s">
        <v>325</v>
      </c>
      <c r="G154" s="38"/>
      <c r="H154" s="38"/>
      <c r="I154" s="188"/>
      <c r="J154" s="38"/>
      <c r="K154" s="38"/>
      <c r="L154" s="41"/>
      <c r="M154" s="189"/>
      <c r="N154" s="190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152</v>
      </c>
      <c r="AU154" s="19" t="s">
        <v>81</v>
      </c>
    </row>
    <row r="155" spans="1:65" s="2" customFormat="1" ht="19.5">
      <c r="A155" s="36"/>
      <c r="B155" s="37"/>
      <c r="C155" s="38"/>
      <c r="D155" s="186" t="s">
        <v>133</v>
      </c>
      <c r="E155" s="38"/>
      <c r="F155" s="191" t="s">
        <v>412</v>
      </c>
      <c r="G155" s="38"/>
      <c r="H155" s="38"/>
      <c r="I155" s="188"/>
      <c r="J155" s="38"/>
      <c r="K155" s="38"/>
      <c r="L155" s="41"/>
      <c r="M155" s="189"/>
      <c r="N155" s="190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133</v>
      </c>
      <c r="AU155" s="19" t="s">
        <v>81</v>
      </c>
    </row>
    <row r="156" spans="1:65" s="14" customFormat="1" ht="11.25">
      <c r="B156" s="202"/>
      <c r="C156" s="203"/>
      <c r="D156" s="186" t="s">
        <v>141</v>
      </c>
      <c r="E156" s="204" t="s">
        <v>19</v>
      </c>
      <c r="F156" s="205" t="s">
        <v>413</v>
      </c>
      <c r="G156" s="203"/>
      <c r="H156" s="206">
        <v>52</v>
      </c>
      <c r="I156" s="207"/>
      <c r="J156" s="203"/>
      <c r="K156" s="203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141</v>
      </c>
      <c r="AU156" s="212" t="s">
        <v>81</v>
      </c>
      <c r="AV156" s="14" t="s">
        <v>81</v>
      </c>
      <c r="AW156" s="14" t="s">
        <v>32</v>
      </c>
      <c r="AX156" s="14" t="s">
        <v>71</v>
      </c>
      <c r="AY156" s="212" t="s">
        <v>124</v>
      </c>
    </row>
    <row r="157" spans="1:65" s="15" customFormat="1" ht="11.25">
      <c r="B157" s="217"/>
      <c r="C157" s="218"/>
      <c r="D157" s="186" t="s">
        <v>141</v>
      </c>
      <c r="E157" s="219" t="s">
        <v>19</v>
      </c>
      <c r="F157" s="220" t="s">
        <v>163</v>
      </c>
      <c r="G157" s="218"/>
      <c r="H157" s="221">
        <v>52</v>
      </c>
      <c r="I157" s="222"/>
      <c r="J157" s="218"/>
      <c r="K157" s="218"/>
      <c r="L157" s="223"/>
      <c r="M157" s="224"/>
      <c r="N157" s="225"/>
      <c r="O157" s="225"/>
      <c r="P157" s="225"/>
      <c r="Q157" s="225"/>
      <c r="R157" s="225"/>
      <c r="S157" s="225"/>
      <c r="T157" s="226"/>
      <c r="AT157" s="227" t="s">
        <v>141</v>
      </c>
      <c r="AU157" s="227" t="s">
        <v>81</v>
      </c>
      <c r="AV157" s="15" t="s">
        <v>130</v>
      </c>
      <c r="AW157" s="15" t="s">
        <v>32</v>
      </c>
      <c r="AX157" s="15" t="s">
        <v>79</v>
      </c>
      <c r="AY157" s="227" t="s">
        <v>124</v>
      </c>
    </row>
    <row r="158" spans="1:65" s="2" customFormat="1" ht="14.45" customHeight="1">
      <c r="A158" s="36"/>
      <c r="B158" s="37"/>
      <c r="C158" s="228" t="s">
        <v>210</v>
      </c>
      <c r="D158" s="228" t="s">
        <v>184</v>
      </c>
      <c r="E158" s="229" t="s">
        <v>332</v>
      </c>
      <c r="F158" s="230" t="s">
        <v>333</v>
      </c>
      <c r="G158" s="231" t="s">
        <v>138</v>
      </c>
      <c r="H158" s="232">
        <v>5.1999999999999998E-2</v>
      </c>
      <c r="I158" s="233"/>
      <c r="J158" s="234">
        <f>ROUND(I158*H158,2)</f>
        <v>0</v>
      </c>
      <c r="K158" s="230" t="s">
        <v>149</v>
      </c>
      <c r="L158" s="235"/>
      <c r="M158" s="236" t="s">
        <v>19</v>
      </c>
      <c r="N158" s="237" t="s">
        <v>42</v>
      </c>
      <c r="O158" s="66"/>
      <c r="P158" s="182">
        <f>O158*H158</f>
        <v>0</v>
      </c>
      <c r="Q158" s="182">
        <v>1</v>
      </c>
      <c r="R158" s="182">
        <f>Q158*H158</f>
        <v>5.1999999999999998E-2</v>
      </c>
      <c r="S158" s="182">
        <v>0</v>
      </c>
      <c r="T158" s="18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4" t="s">
        <v>257</v>
      </c>
      <c r="AT158" s="184" t="s">
        <v>184</v>
      </c>
      <c r="AU158" s="184" t="s">
        <v>81</v>
      </c>
      <c r="AY158" s="19" t="s">
        <v>124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79</v>
      </c>
      <c r="BK158" s="185">
        <f>ROUND(I158*H158,2)</f>
        <v>0</v>
      </c>
      <c r="BL158" s="19" t="s">
        <v>271</v>
      </c>
      <c r="BM158" s="184" t="s">
        <v>414</v>
      </c>
    </row>
    <row r="159" spans="1:65" s="2" customFormat="1" ht="11.25">
      <c r="A159" s="36"/>
      <c r="B159" s="37"/>
      <c r="C159" s="38"/>
      <c r="D159" s="186" t="s">
        <v>132</v>
      </c>
      <c r="E159" s="38"/>
      <c r="F159" s="187" t="s">
        <v>333</v>
      </c>
      <c r="G159" s="38"/>
      <c r="H159" s="38"/>
      <c r="I159" s="188"/>
      <c r="J159" s="38"/>
      <c r="K159" s="38"/>
      <c r="L159" s="41"/>
      <c r="M159" s="189"/>
      <c r="N159" s="190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132</v>
      </c>
      <c r="AU159" s="19" t="s">
        <v>81</v>
      </c>
    </row>
    <row r="160" spans="1:65" s="2" customFormat="1" ht="48.75">
      <c r="A160" s="36"/>
      <c r="B160" s="37"/>
      <c r="C160" s="38"/>
      <c r="D160" s="186" t="s">
        <v>133</v>
      </c>
      <c r="E160" s="38"/>
      <c r="F160" s="191" t="s">
        <v>415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133</v>
      </c>
      <c r="AU160" s="19" t="s">
        <v>81</v>
      </c>
    </row>
    <row r="161" spans="1:65" s="14" customFormat="1" ht="11.25">
      <c r="B161" s="202"/>
      <c r="C161" s="203"/>
      <c r="D161" s="186" t="s">
        <v>141</v>
      </c>
      <c r="E161" s="204" t="s">
        <v>19</v>
      </c>
      <c r="F161" s="205" t="s">
        <v>416</v>
      </c>
      <c r="G161" s="203"/>
      <c r="H161" s="206">
        <v>4.9000000000000002E-2</v>
      </c>
      <c r="I161" s="207"/>
      <c r="J161" s="203"/>
      <c r="K161" s="203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141</v>
      </c>
      <c r="AU161" s="212" t="s">
        <v>81</v>
      </c>
      <c r="AV161" s="14" t="s">
        <v>81</v>
      </c>
      <c r="AW161" s="14" t="s">
        <v>32</v>
      </c>
      <c r="AX161" s="14" t="s">
        <v>71</v>
      </c>
      <c r="AY161" s="212" t="s">
        <v>124</v>
      </c>
    </row>
    <row r="162" spans="1:65" s="14" customFormat="1" ht="11.25">
      <c r="B162" s="202"/>
      <c r="C162" s="203"/>
      <c r="D162" s="186" t="s">
        <v>141</v>
      </c>
      <c r="E162" s="204" t="s">
        <v>19</v>
      </c>
      <c r="F162" s="205" t="s">
        <v>417</v>
      </c>
      <c r="G162" s="203"/>
      <c r="H162" s="206">
        <v>3.0000000000000001E-3</v>
      </c>
      <c r="I162" s="207"/>
      <c r="J162" s="203"/>
      <c r="K162" s="203"/>
      <c r="L162" s="208"/>
      <c r="M162" s="209"/>
      <c r="N162" s="210"/>
      <c r="O162" s="210"/>
      <c r="P162" s="210"/>
      <c r="Q162" s="210"/>
      <c r="R162" s="210"/>
      <c r="S162" s="210"/>
      <c r="T162" s="211"/>
      <c r="AT162" s="212" t="s">
        <v>141</v>
      </c>
      <c r="AU162" s="212" t="s">
        <v>81</v>
      </c>
      <c r="AV162" s="14" t="s">
        <v>81</v>
      </c>
      <c r="AW162" s="14" t="s">
        <v>32</v>
      </c>
      <c r="AX162" s="14" t="s">
        <v>71</v>
      </c>
      <c r="AY162" s="212" t="s">
        <v>124</v>
      </c>
    </row>
    <row r="163" spans="1:65" s="15" customFormat="1" ht="11.25">
      <c r="B163" s="217"/>
      <c r="C163" s="218"/>
      <c r="D163" s="186" t="s">
        <v>141</v>
      </c>
      <c r="E163" s="219" t="s">
        <v>19</v>
      </c>
      <c r="F163" s="220" t="s">
        <v>163</v>
      </c>
      <c r="G163" s="218"/>
      <c r="H163" s="221">
        <v>5.2000000000000005E-2</v>
      </c>
      <c r="I163" s="222"/>
      <c r="J163" s="218"/>
      <c r="K163" s="218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141</v>
      </c>
      <c r="AU163" s="227" t="s">
        <v>81</v>
      </c>
      <c r="AV163" s="15" t="s">
        <v>130</v>
      </c>
      <c r="AW163" s="15" t="s">
        <v>32</v>
      </c>
      <c r="AX163" s="15" t="s">
        <v>79</v>
      </c>
      <c r="AY163" s="227" t="s">
        <v>124</v>
      </c>
    </row>
    <row r="164" spans="1:65" s="12" customFormat="1" ht="22.9" customHeight="1">
      <c r="B164" s="159"/>
      <c r="C164" s="160"/>
      <c r="D164" s="161" t="s">
        <v>70</v>
      </c>
      <c r="E164" s="213" t="s">
        <v>340</v>
      </c>
      <c r="F164" s="213" t="s">
        <v>341</v>
      </c>
      <c r="G164" s="160"/>
      <c r="H164" s="160"/>
      <c r="I164" s="163"/>
      <c r="J164" s="214">
        <f>BK164</f>
        <v>0</v>
      </c>
      <c r="K164" s="160"/>
      <c r="L164" s="165"/>
      <c r="M164" s="166"/>
      <c r="N164" s="167"/>
      <c r="O164" s="167"/>
      <c r="P164" s="168">
        <f>SUM(P165:P173)</f>
        <v>0</v>
      </c>
      <c r="Q164" s="167"/>
      <c r="R164" s="168">
        <f>SUM(R165:R173)</f>
        <v>0.32629750000000002</v>
      </c>
      <c r="S164" s="167"/>
      <c r="T164" s="169">
        <f>SUM(T165:T173)</f>
        <v>0</v>
      </c>
      <c r="AR164" s="170" t="s">
        <v>81</v>
      </c>
      <c r="AT164" s="171" t="s">
        <v>70</v>
      </c>
      <c r="AU164" s="171" t="s">
        <v>79</v>
      </c>
      <c r="AY164" s="170" t="s">
        <v>124</v>
      </c>
      <c r="BK164" s="172">
        <f>SUM(BK165:BK173)</f>
        <v>0</v>
      </c>
    </row>
    <row r="165" spans="1:65" s="2" customFormat="1" ht="14.45" customHeight="1">
      <c r="A165" s="36"/>
      <c r="B165" s="37"/>
      <c r="C165" s="173" t="s">
        <v>130</v>
      </c>
      <c r="D165" s="173" t="s">
        <v>126</v>
      </c>
      <c r="E165" s="174" t="s">
        <v>343</v>
      </c>
      <c r="F165" s="175" t="s">
        <v>344</v>
      </c>
      <c r="G165" s="176" t="s">
        <v>157</v>
      </c>
      <c r="H165" s="177">
        <v>2.125</v>
      </c>
      <c r="I165" s="178"/>
      <c r="J165" s="179">
        <f>ROUND(I165*H165,2)</f>
        <v>0</v>
      </c>
      <c r="K165" s="175" t="s">
        <v>149</v>
      </c>
      <c r="L165" s="41"/>
      <c r="M165" s="180" t="s">
        <v>19</v>
      </c>
      <c r="N165" s="181" t="s">
        <v>42</v>
      </c>
      <c r="O165" s="66"/>
      <c r="P165" s="182">
        <f>O165*H165</f>
        <v>0</v>
      </c>
      <c r="Q165" s="182">
        <v>1.3999999999999999E-4</v>
      </c>
      <c r="R165" s="182">
        <f>Q165*H165</f>
        <v>2.9749999999999997E-4</v>
      </c>
      <c r="S165" s="182">
        <v>0</v>
      </c>
      <c r="T165" s="183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4" t="s">
        <v>271</v>
      </c>
      <c r="AT165" s="184" t="s">
        <v>126</v>
      </c>
      <c r="AU165" s="184" t="s">
        <v>81</v>
      </c>
      <c r="AY165" s="19" t="s">
        <v>124</v>
      </c>
      <c r="BE165" s="185">
        <f>IF(N165="základní",J165,0)</f>
        <v>0</v>
      </c>
      <c r="BF165" s="185">
        <f>IF(N165="snížená",J165,0)</f>
        <v>0</v>
      </c>
      <c r="BG165" s="185">
        <f>IF(N165="zákl. přenesená",J165,0)</f>
        <v>0</v>
      </c>
      <c r="BH165" s="185">
        <f>IF(N165="sníž. přenesená",J165,0)</f>
        <v>0</v>
      </c>
      <c r="BI165" s="185">
        <f>IF(N165="nulová",J165,0)</f>
        <v>0</v>
      </c>
      <c r="BJ165" s="19" t="s">
        <v>79</v>
      </c>
      <c r="BK165" s="185">
        <f>ROUND(I165*H165,2)</f>
        <v>0</v>
      </c>
      <c r="BL165" s="19" t="s">
        <v>271</v>
      </c>
      <c r="BM165" s="184" t="s">
        <v>418</v>
      </c>
    </row>
    <row r="166" spans="1:65" s="2" customFormat="1" ht="11.25">
      <c r="A166" s="36"/>
      <c r="B166" s="37"/>
      <c r="C166" s="38"/>
      <c r="D166" s="186" t="s">
        <v>132</v>
      </c>
      <c r="E166" s="38"/>
      <c r="F166" s="187" t="s">
        <v>346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132</v>
      </c>
      <c r="AU166" s="19" t="s">
        <v>81</v>
      </c>
    </row>
    <row r="167" spans="1:65" s="2" customFormat="1" ht="11.25">
      <c r="A167" s="36"/>
      <c r="B167" s="37"/>
      <c r="C167" s="38"/>
      <c r="D167" s="215" t="s">
        <v>152</v>
      </c>
      <c r="E167" s="38"/>
      <c r="F167" s="216" t="s">
        <v>347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152</v>
      </c>
      <c r="AU167" s="19" t="s">
        <v>81</v>
      </c>
    </row>
    <row r="168" spans="1:65" s="2" customFormat="1" ht="19.5">
      <c r="A168" s="36"/>
      <c r="B168" s="37"/>
      <c r="C168" s="38"/>
      <c r="D168" s="186" t="s">
        <v>133</v>
      </c>
      <c r="E168" s="38"/>
      <c r="F168" s="191" t="s">
        <v>348</v>
      </c>
      <c r="G168" s="38"/>
      <c r="H168" s="38"/>
      <c r="I168" s="188"/>
      <c r="J168" s="38"/>
      <c r="K168" s="38"/>
      <c r="L168" s="41"/>
      <c r="M168" s="189"/>
      <c r="N168" s="190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133</v>
      </c>
      <c r="AU168" s="19" t="s">
        <v>81</v>
      </c>
    </row>
    <row r="169" spans="1:65" s="14" customFormat="1" ht="11.25">
      <c r="B169" s="202"/>
      <c r="C169" s="203"/>
      <c r="D169" s="186" t="s">
        <v>141</v>
      </c>
      <c r="E169" s="204" t="s">
        <v>19</v>
      </c>
      <c r="F169" s="205" t="s">
        <v>419</v>
      </c>
      <c r="G169" s="203"/>
      <c r="H169" s="206">
        <v>2.125</v>
      </c>
      <c r="I169" s="207"/>
      <c r="J169" s="203"/>
      <c r="K169" s="203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141</v>
      </c>
      <c r="AU169" s="212" t="s">
        <v>81</v>
      </c>
      <c r="AV169" s="14" t="s">
        <v>81</v>
      </c>
      <c r="AW169" s="14" t="s">
        <v>32</v>
      </c>
      <c r="AX169" s="14" t="s">
        <v>79</v>
      </c>
      <c r="AY169" s="212" t="s">
        <v>124</v>
      </c>
    </row>
    <row r="170" spans="1:65" s="2" customFormat="1" ht="14.45" customHeight="1">
      <c r="A170" s="36"/>
      <c r="B170" s="37"/>
      <c r="C170" s="228" t="s">
        <v>266</v>
      </c>
      <c r="D170" s="228" t="s">
        <v>184</v>
      </c>
      <c r="E170" s="229" t="s">
        <v>420</v>
      </c>
      <c r="F170" s="230" t="s">
        <v>421</v>
      </c>
      <c r="G170" s="231" t="s">
        <v>215</v>
      </c>
      <c r="H170" s="232">
        <v>2</v>
      </c>
      <c r="I170" s="233"/>
      <c r="J170" s="234">
        <f>ROUND(I170*H170,2)</f>
        <v>0</v>
      </c>
      <c r="K170" s="230" t="s">
        <v>149</v>
      </c>
      <c r="L170" s="235"/>
      <c r="M170" s="236" t="s">
        <v>19</v>
      </c>
      <c r="N170" s="237" t="s">
        <v>42</v>
      </c>
      <c r="O170" s="66"/>
      <c r="P170" s="182">
        <f>O170*H170</f>
        <v>0</v>
      </c>
      <c r="Q170" s="182">
        <v>0.16300000000000001</v>
      </c>
      <c r="R170" s="182">
        <f>Q170*H170</f>
        <v>0.32600000000000001</v>
      </c>
      <c r="S170" s="182">
        <v>0</v>
      </c>
      <c r="T170" s="183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4" t="s">
        <v>257</v>
      </c>
      <c r="AT170" s="184" t="s">
        <v>184</v>
      </c>
      <c r="AU170" s="184" t="s">
        <v>81</v>
      </c>
      <c r="AY170" s="19" t="s">
        <v>124</v>
      </c>
      <c r="BE170" s="185">
        <f>IF(N170="základní",J170,0)</f>
        <v>0</v>
      </c>
      <c r="BF170" s="185">
        <f>IF(N170="snížená",J170,0)</f>
        <v>0</v>
      </c>
      <c r="BG170" s="185">
        <f>IF(N170="zákl. přenesená",J170,0)</f>
        <v>0</v>
      </c>
      <c r="BH170" s="185">
        <f>IF(N170="sníž. přenesená",J170,0)</f>
        <v>0</v>
      </c>
      <c r="BI170" s="185">
        <f>IF(N170="nulová",J170,0)</f>
        <v>0</v>
      </c>
      <c r="BJ170" s="19" t="s">
        <v>79</v>
      </c>
      <c r="BK170" s="185">
        <f>ROUND(I170*H170,2)</f>
        <v>0</v>
      </c>
      <c r="BL170" s="19" t="s">
        <v>271</v>
      </c>
      <c r="BM170" s="184" t="s">
        <v>422</v>
      </c>
    </row>
    <row r="171" spans="1:65" s="2" customFormat="1" ht="11.25">
      <c r="A171" s="36"/>
      <c r="B171" s="37"/>
      <c r="C171" s="38"/>
      <c r="D171" s="186" t="s">
        <v>132</v>
      </c>
      <c r="E171" s="38"/>
      <c r="F171" s="187" t="s">
        <v>421</v>
      </c>
      <c r="G171" s="38"/>
      <c r="H171" s="38"/>
      <c r="I171" s="188"/>
      <c r="J171" s="38"/>
      <c r="K171" s="38"/>
      <c r="L171" s="41"/>
      <c r="M171" s="189"/>
      <c r="N171" s="190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132</v>
      </c>
      <c r="AU171" s="19" t="s">
        <v>81</v>
      </c>
    </row>
    <row r="172" spans="1:65" s="2" customFormat="1" ht="19.5">
      <c r="A172" s="36"/>
      <c r="B172" s="37"/>
      <c r="C172" s="38"/>
      <c r="D172" s="186" t="s">
        <v>133</v>
      </c>
      <c r="E172" s="38"/>
      <c r="F172" s="191" t="s">
        <v>423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133</v>
      </c>
      <c r="AU172" s="19" t="s">
        <v>81</v>
      </c>
    </row>
    <row r="173" spans="1:65" s="14" customFormat="1" ht="11.25">
      <c r="B173" s="202"/>
      <c r="C173" s="203"/>
      <c r="D173" s="186" t="s">
        <v>141</v>
      </c>
      <c r="E173" s="204" t="s">
        <v>19</v>
      </c>
      <c r="F173" s="205" t="s">
        <v>81</v>
      </c>
      <c r="G173" s="203"/>
      <c r="H173" s="206">
        <v>2</v>
      </c>
      <c r="I173" s="207"/>
      <c r="J173" s="203"/>
      <c r="K173" s="203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141</v>
      </c>
      <c r="AU173" s="212" t="s">
        <v>81</v>
      </c>
      <c r="AV173" s="14" t="s">
        <v>81</v>
      </c>
      <c r="AW173" s="14" t="s">
        <v>32</v>
      </c>
      <c r="AX173" s="14" t="s">
        <v>79</v>
      </c>
      <c r="AY173" s="212" t="s">
        <v>124</v>
      </c>
    </row>
    <row r="174" spans="1:65" s="12" customFormat="1" ht="25.9" customHeight="1">
      <c r="B174" s="159"/>
      <c r="C174" s="160"/>
      <c r="D174" s="161" t="s">
        <v>70</v>
      </c>
      <c r="E174" s="162" t="s">
        <v>350</v>
      </c>
      <c r="F174" s="162" t="s">
        <v>351</v>
      </c>
      <c r="G174" s="160"/>
      <c r="H174" s="160"/>
      <c r="I174" s="163"/>
      <c r="J174" s="164">
        <f>BK174</f>
        <v>0</v>
      </c>
      <c r="K174" s="160"/>
      <c r="L174" s="165"/>
      <c r="M174" s="166"/>
      <c r="N174" s="167"/>
      <c r="O174" s="167"/>
      <c r="P174" s="168">
        <f>SUM(P175:P177)</f>
        <v>0</v>
      </c>
      <c r="Q174" s="167"/>
      <c r="R174" s="168">
        <f>SUM(R175:R177)</f>
        <v>0</v>
      </c>
      <c r="S174" s="167"/>
      <c r="T174" s="169">
        <f>SUM(T175:T177)</f>
        <v>0</v>
      </c>
      <c r="AR174" s="170" t="s">
        <v>130</v>
      </c>
      <c r="AT174" s="171" t="s">
        <v>70</v>
      </c>
      <c r="AU174" s="171" t="s">
        <v>71</v>
      </c>
      <c r="AY174" s="170" t="s">
        <v>124</v>
      </c>
      <c r="BK174" s="172">
        <f>SUM(BK175:BK177)</f>
        <v>0</v>
      </c>
    </row>
    <row r="175" spans="1:65" s="2" customFormat="1" ht="14.45" customHeight="1">
      <c r="A175" s="36"/>
      <c r="B175" s="37"/>
      <c r="C175" s="173" t="s">
        <v>424</v>
      </c>
      <c r="D175" s="173" t="s">
        <v>126</v>
      </c>
      <c r="E175" s="174" t="s">
        <v>353</v>
      </c>
      <c r="F175" s="175" t="s">
        <v>354</v>
      </c>
      <c r="G175" s="176" t="s">
        <v>355</v>
      </c>
      <c r="H175" s="177">
        <v>3</v>
      </c>
      <c r="I175" s="178"/>
      <c r="J175" s="179">
        <f>ROUND(I175*H175,2)</f>
        <v>0</v>
      </c>
      <c r="K175" s="175" t="s">
        <v>149</v>
      </c>
      <c r="L175" s="41"/>
      <c r="M175" s="180" t="s">
        <v>19</v>
      </c>
      <c r="N175" s="181" t="s">
        <v>42</v>
      </c>
      <c r="O175" s="6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4" t="s">
        <v>356</v>
      </c>
      <c r="AT175" s="184" t="s">
        <v>126</v>
      </c>
      <c r="AU175" s="184" t="s">
        <v>79</v>
      </c>
      <c r="AY175" s="19" t="s">
        <v>124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79</v>
      </c>
      <c r="BK175" s="185">
        <f>ROUND(I175*H175,2)</f>
        <v>0</v>
      </c>
      <c r="BL175" s="19" t="s">
        <v>356</v>
      </c>
      <c r="BM175" s="184" t="s">
        <v>425</v>
      </c>
    </row>
    <row r="176" spans="1:65" s="2" customFormat="1" ht="11.25">
      <c r="A176" s="36"/>
      <c r="B176" s="37"/>
      <c r="C176" s="38"/>
      <c r="D176" s="186" t="s">
        <v>132</v>
      </c>
      <c r="E176" s="38"/>
      <c r="F176" s="187" t="s">
        <v>358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132</v>
      </c>
      <c r="AU176" s="19" t="s">
        <v>79</v>
      </c>
    </row>
    <row r="177" spans="1:47" s="2" customFormat="1" ht="11.25">
      <c r="A177" s="36"/>
      <c r="B177" s="37"/>
      <c r="C177" s="38"/>
      <c r="D177" s="215" t="s">
        <v>152</v>
      </c>
      <c r="E177" s="38"/>
      <c r="F177" s="216" t="s">
        <v>359</v>
      </c>
      <c r="G177" s="38"/>
      <c r="H177" s="38"/>
      <c r="I177" s="188"/>
      <c r="J177" s="38"/>
      <c r="K177" s="38"/>
      <c r="L177" s="41"/>
      <c r="M177" s="238"/>
      <c r="N177" s="239"/>
      <c r="O177" s="240"/>
      <c r="P177" s="240"/>
      <c r="Q177" s="240"/>
      <c r="R177" s="240"/>
      <c r="S177" s="240"/>
      <c r="T177" s="241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152</v>
      </c>
      <c r="AU177" s="19" t="s">
        <v>79</v>
      </c>
    </row>
    <row r="178" spans="1:47" s="2" customFormat="1" ht="6.95" customHeight="1">
      <c r="A178" s="36"/>
      <c r="B178" s="49"/>
      <c r="C178" s="50"/>
      <c r="D178" s="50"/>
      <c r="E178" s="50"/>
      <c r="F178" s="50"/>
      <c r="G178" s="50"/>
      <c r="H178" s="50"/>
      <c r="I178" s="50"/>
      <c r="J178" s="50"/>
      <c r="K178" s="50"/>
      <c r="L178" s="41"/>
      <c r="M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</row>
  </sheetData>
  <sheetProtection algorithmName="SHA-512" hashValue="V6uH2dkl3A88dRWuZ9meMxtXq1lIDlafMTszqIv2OLhGkO6Qszy9s16TcL3GeVts/HIMZyj6+h7hRwiBCJCBrA==" saltValue="PJd8X853p0zOayfoXdRsoP9lIe9aL7s9LvwRsFH/KE7MDNkuA3DRZoP47iEkyybmAYUwWJsN3Q1ljYnrafjFxA==" spinCount="100000" sheet="1" objects="1" scenarios="1" formatColumns="0" formatRows="0" autoFilter="0"/>
  <autoFilter ref="C89:K177" xr:uid="{00000000-0009-0000-0000-000002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100" r:id="rId1" xr:uid="{00000000-0004-0000-0200-000000000000}"/>
    <hyperlink ref="F104" r:id="rId2" xr:uid="{00000000-0004-0000-0200-000001000000}"/>
    <hyperlink ref="F109" r:id="rId3" xr:uid="{00000000-0004-0000-0200-000002000000}"/>
    <hyperlink ref="F112" r:id="rId4" xr:uid="{00000000-0004-0000-0200-000003000000}"/>
    <hyperlink ref="F118" r:id="rId5" xr:uid="{00000000-0004-0000-0200-000004000000}"/>
    <hyperlink ref="F123" r:id="rId6" xr:uid="{00000000-0004-0000-0200-000005000000}"/>
    <hyperlink ref="F130" r:id="rId7" xr:uid="{00000000-0004-0000-0200-000006000000}"/>
    <hyperlink ref="F136" r:id="rId8" xr:uid="{00000000-0004-0000-0200-000007000000}"/>
    <hyperlink ref="F139" r:id="rId9" xr:uid="{00000000-0004-0000-0200-000008000000}"/>
    <hyperlink ref="F147" r:id="rId10" xr:uid="{00000000-0004-0000-0200-000009000000}"/>
    <hyperlink ref="F154" r:id="rId11" xr:uid="{00000000-0004-0000-0200-00000A000000}"/>
    <hyperlink ref="F167" r:id="rId12" xr:uid="{00000000-0004-0000-0200-00000B000000}"/>
    <hyperlink ref="F177" r:id="rId13" xr:uid="{00000000-0004-0000-02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66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91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5" customHeight="1">
      <c r="B7" s="22"/>
      <c r="E7" s="369" t="str">
        <f>'Rekapitulace stavby'!K6</f>
        <v>Údržba HOZ Dalovy, Olbramovice, Říčany, Čestín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92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" customHeight="1">
      <c r="A9" s="36"/>
      <c r="B9" s="41"/>
      <c r="C9" s="36"/>
      <c r="D9" s="36"/>
      <c r="E9" s="371" t="s">
        <v>426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427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34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11"/>
      <c r="B27" s="112"/>
      <c r="C27" s="111"/>
      <c r="D27" s="111"/>
      <c r="E27" s="375" t="s">
        <v>19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ROUND((SUM(BE93:BE265)),  2)</f>
        <v>0</v>
      </c>
      <c r="G33" s="36"/>
      <c r="H33" s="36"/>
      <c r="I33" s="120">
        <v>0.21</v>
      </c>
      <c r="J33" s="119">
        <f>ROUND(((SUM(BE93:BE265))*I33),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ROUND((SUM(BF93:BF265)),  2)</f>
        <v>0</v>
      </c>
      <c r="G34" s="36"/>
      <c r="H34" s="36"/>
      <c r="I34" s="120">
        <v>0.12</v>
      </c>
      <c r="J34" s="119">
        <f>ROUND(((SUM(BF93:BF265))*I34),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ROUND((SUM(BG93:BG265)),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ROUND((SUM(BH93:BH265)),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ROUND((SUM(BI93:BI265)),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6" t="str">
        <f>E7</f>
        <v>Údržba HOZ Dalovy, Olbramovice, Říčany, Čestín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" customHeight="1">
      <c r="A50" s="36"/>
      <c r="B50" s="37"/>
      <c r="C50" s="38"/>
      <c r="D50" s="38"/>
      <c r="E50" s="329" t="str">
        <f>E9</f>
        <v>SO 3 - 213_120 - Údržba HOZ Říčany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 Světice u Říčan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úřad, OVHS ČB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Ing. Pavel Vilím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5" customHeight="1">
      <c r="B60" s="136"/>
      <c r="C60" s="137"/>
      <c r="D60" s="138" t="s">
        <v>99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100</v>
      </c>
      <c r="E61" s="145"/>
      <c r="F61" s="145"/>
      <c r="G61" s="145"/>
      <c r="H61" s="145"/>
      <c r="I61" s="145"/>
      <c r="J61" s="146">
        <f>J117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362</v>
      </c>
      <c r="E62" s="145"/>
      <c r="F62" s="145"/>
      <c r="G62" s="145"/>
      <c r="H62" s="145"/>
      <c r="I62" s="145"/>
      <c r="J62" s="146">
        <f>J179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101</v>
      </c>
      <c r="E63" s="145"/>
      <c r="F63" s="145"/>
      <c r="G63" s="145"/>
      <c r="H63" s="145"/>
      <c r="I63" s="145"/>
      <c r="J63" s="146">
        <f>J188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428</v>
      </c>
      <c r="E64" s="145"/>
      <c r="F64" s="145"/>
      <c r="G64" s="145"/>
      <c r="H64" s="145"/>
      <c r="I64" s="145"/>
      <c r="J64" s="146">
        <f>J198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102</v>
      </c>
      <c r="E65" s="145"/>
      <c r="F65" s="145"/>
      <c r="G65" s="145"/>
      <c r="H65" s="145"/>
      <c r="I65" s="145"/>
      <c r="J65" s="146">
        <f>J217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103</v>
      </c>
      <c r="E66" s="145"/>
      <c r="F66" s="145"/>
      <c r="G66" s="145"/>
      <c r="H66" s="145"/>
      <c r="I66" s="145"/>
      <c r="J66" s="146">
        <f>J233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104</v>
      </c>
      <c r="E67" s="145"/>
      <c r="F67" s="145"/>
      <c r="G67" s="145"/>
      <c r="H67" s="145"/>
      <c r="I67" s="145"/>
      <c r="J67" s="146">
        <f>J244</f>
        <v>0</v>
      </c>
      <c r="K67" s="143"/>
      <c r="L67" s="147"/>
    </row>
    <row r="68" spans="1:31" s="9" customFormat="1" ht="24.95" customHeight="1">
      <c r="B68" s="136"/>
      <c r="C68" s="137"/>
      <c r="D68" s="138" t="s">
        <v>105</v>
      </c>
      <c r="E68" s="139"/>
      <c r="F68" s="139"/>
      <c r="G68" s="139"/>
      <c r="H68" s="139"/>
      <c r="I68" s="139"/>
      <c r="J68" s="140">
        <f>J250</f>
        <v>0</v>
      </c>
      <c r="K68" s="137"/>
      <c r="L68" s="141"/>
    </row>
    <row r="69" spans="1:31" s="10" customFormat="1" ht="19.899999999999999" customHeight="1">
      <c r="B69" s="142"/>
      <c r="C69" s="143"/>
      <c r="D69" s="144" t="s">
        <v>106</v>
      </c>
      <c r="E69" s="145"/>
      <c r="F69" s="145"/>
      <c r="G69" s="145"/>
      <c r="H69" s="145"/>
      <c r="I69" s="145"/>
      <c r="J69" s="146">
        <f>J251</f>
        <v>0</v>
      </c>
      <c r="K69" s="143"/>
      <c r="L69" s="147"/>
    </row>
    <row r="70" spans="1:31" s="10" customFormat="1" ht="19.899999999999999" customHeight="1">
      <c r="B70" s="142"/>
      <c r="C70" s="143"/>
      <c r="D70" s="144" t="s">
        <v>107</v>
      </c>
      <c r="E70" s="145"/>
      <c r="F70" s="145"/>
      <c r="G70" s="145"/>
      <c r="H70" s="145"/>
      <c r="I70" s="145"/>
      <c r="J70" s="146">
        <f>J255</f>
        <v>0</v>
      </c>
      <c r="K70" s="143"/>
      <c r="L70" s="147"/>
    </row>
    <row r="71" spans="1:31" s="9" customFormat="1" ht="24.95" customHeight="1">
      <c r="B71" s="136"/>
      <c r="C71" s="137"/>
      <c r="D71" s="138" t="s">
        <v>429</v>
      </c>
      <c r="E71" s="139"/>
      <c r="F71" s="139"/>
      <c r="G71" s="139"/>
      <c r="H71" s="139"/>
      <c r="I71" s="139"/>
      <c r="J71" s="140">
        <f>J260</f>
        <v>0</v>
      </c>
      <c r="K71" s="137"/>
      <c r="L71" s="141"/>
    </row>
    <row r="72" spans="1:31" s="10" customFormat="1" ht="19.899999999999999" customHeight="1">
      <c r="B72" s="142"/>
      <c r="C72" s="143"/>
      <c r="D72" s="144" t="s">
        <v>430</v>
      </c>
      <c r="E72" s="145"/>
      <c r="F72" s="145"/>
      <c r="G72" s="145"/>
      <c r="H72" s="145"/>
      <c r="I72" s="145"/>
      <c r="J72" s="146">
        <f>J261</f>
        <v>0</v>
      </c>
      <c r="K72" s="143"/>
      <c r="L72" s="147"/>
    </row>
    <row r="73" spans="1:31" s="9" customFormat="1" ht="24.95" customHeight="1">
      <c r="B73" s="136"/>
      <c r="C73" s="137"/>
      <c r="D73" s="138" t="s">
        <v>108</v>
      </c>
      <c r="E73" s="139"/>
      <c r="F73" s="139"/>
      <c r="G73" s="139"/>
      <c r="H73" s="139"/>
      <c r="I73" s="139"/>
      <c r="J73" s="140">
        <f>J262</f>
        <v>0</v>
      </c>
      <c r="K73" s="137"/>
      <c r="L73" s="141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109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4.45" customHeight="1">
      <c r="A83" s="36"/>
      <c r="B83" s="37"/>
      <c r="C83" s="38"/>
      <c r="D83" s="38"/>
      <c r="E83" s="376" t="str">
        <f>E7</f>
        <v>Údržba HOZ Dalovy, Olbramovice, Říčany, Čestín</v>
      </c>
      <c r="F83" s="377"/>
      <c r="G83" s="377"/>
      <c r="H83" s="377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92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6" customHeight="1">
      <c r="A85" s="36"/>
      <c r="B85" s="37"/>
      <c r="C85" s="38"/>
      <c r="D85" s="38"/>
      <c r="E85" s="329" t="str">
        <f>E9</f>
        <v>SO 3 - 213_120 - Údržba HOZ Říčany</v>
      </c>
      <c r="F85" s="378"/>
      <c r="G85" s="378"/>
      <c r="H85" s="37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F12</f>
        <v>k.ú. Světice u Říčan</v>
      </c>
      <c r="G87" s="38"/>
      <c r="H87" s="38"/>
      <c r="I87" s="31" t="s">
        <v>23</v>
      </c>
      <c r="J87" s="61" t="str">
        <f>IF(J12="","",J12)</f>
        <v>Vyplň údaj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6" customHeight="1">
      <c r="A89" s="36"/>
      <c r="B89" s="37"/>
      <c r="C89" s="31" t="s">
        <v>24</v>
      </c>
      <c r="D89" s="38"/>
      <c r="E89" s="38"/>
      <c r="F89" s="29" t="str">
        <f>E15</f>
        <v>Státní pozemkový úřad, OVHS ČB</v>
      </c>
      <c r="G89" s="38"/>
      <c r="H89" s="38"/>
      <c r="I89" s="31" t="s">
        <v>30</v>
      </c>
      <c r="J89" s="34" t="str">
        <f>E21</f>
        <v xml:space="preserve"> 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6" customHeight="1">
      <c r="A90" s="36"/>
      <c r="B90" s="37"/>
      <c r="C90" s="31" t="s">
        <v>28</v>
      </c>
      <c r="D90" s="38"/>
      <c r="E90" s="38"/>
      <c r="F90" s="29" t="str">
        <f>IF(E18="","",E18)</f>
        <v>Vyplň údaj</v>
      </c>
      <c r="G90" s="38"/>
      <c r="H90" s="38"/>
      <c r="I90" s="31" t="s">
        <v>33</v>
      </c>
      <c r="J90" s="34" t="str">
        <f>E24</f>
        <v>Ing. Pavel Vilím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48"/>
      <c r="B92" s="149"/>
      <c r="C92" s="150" t="s">
        <v>110</v>
      </c>
      <c r="D92" s="151" t="s">
        <v>56</v>
      </c>
      <c r="E92" s="151" t="s">
        <v>52</v>
      </c>
      <c r="F92" s="151" t="s">
        <v>53</v>
      </c>
      <c r="G92" s="151" t="s">
        <v>111</v>
      </c>
      <c r="H92" s="151" t="s">
        <v>112</v>
      </c>
      <c r="I92" s="151" t="s">
        <v>113</v>
      </c>
      <c r="J92" s="151" t="s">
        <v>97</v>
      </c>
      <c r="K92" s="152" t="s">
        <v>114</v>
      </c>
      <c r="L92" s="153"/>
      <c r="M92" s="70" t="s">
        <v>19</v>
      </c>
      <c r="N92" s="71" t="s">
        <v>41</v>
      </c>
      <c r="O92" s="71" t="s">
        <v>115</v>
      </c>
      <c r="P92" s="71" t="s">
        <v>116</v>
      </c>
      <c r="Q92" s="71" t="s">
        <v>117</v>
      </c>
      <c r="R92" s="71" t="s">
        <v>118</v>
      </c>
      <c r="S92" s="71" t="s">
        <v>119</v>
      </c>
      <c r="T92" s="72" t="s">
        <v>120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>
      <c r="A93" s="36"/>
      <c r="B93" s="37"/>
      <c r="C93" s="77" t="s">
        <v>121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P94+P250+P260+P262</f>
        <v>0</v>
      </c>
      <c r="Q93" s="74"/>
      <c r="R93" s="156">
        <f>R94+R250+R260+R262</f>
        <v>40.474059279999999</v>
      </c>
      <c r="S93" s="74"/>
      <c r="T93" s="157">
        <f>T94+T250+T260+T262</f>
        <v>4.9670000000000005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70</v>
      </c>
      <c r="AU93" s="19" t="s">
        <v>98</v>
      </c>
      <c r="BK93" s="158">
        <f>BK94+BK250+BK260+BK262</f>
        <v>0</v>
      </c>
    </row>
    <row r="94" spans="1:65" s="12" customFormat="1" ht="25.9" customHeight="1">
      <c r="B94" s="159"/>
      <c r="C94" s="160"/>
      <c r="D94" s="161" t="s">
        <v>70</v>
      </c>
      <c r="E94" s="162" t="s">
        <v>122</v>
      </c>
      <c r="F94" s="162" t="s">
        <v>123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P95+SUM(P96:P117)+P179+P188+P198+P217+P233+P244</f>
        <v>0</v>
      </c>
      <c r="Q94" s="167"/>
      <c r="R94" s="168">
        <f>R95+SUM(R96:R117)+R179+R188+R198+R217+R233+R244</f>
        <v>40.465745679999998</v>
      </c>
      <c r="S94" s="167"/>
      <c r="T94" s="169">
        <f>T95+SUM(T96:T117)+T179+T188+T198+T217+T233+T244</f>
        <v>4.9670000000000005</v>
      </c>
      <c r="AR94" s="170" t="s">
        <v>79</v>
      </c>
      <c r="AT94" s="171" t="s">
        <v>70</v>
      </c>
      <c r="AU94" s="171" t="s">
        <v>71</v>
      </c>
      <c r="AY94" s="170" t="s">
        <v>124</v>
      </c>
      <c r="BK94" s="172">
        <f>BK95+SUM(BK96:BK117)+BK179+BK188+BK198+BK217+BK233+BK244</f>
        <v>0</v>
      </c>
    </row>
    <row r="95" spans="1:65" s="2" customFormat="1" ht="22.15" customHeight="1">
      <c r="A95" s="36"/>
      <c r="B95" s="37"/>
      <c r="C95" s="173" t="s">
        <v>79</v>
      </c>
      <c r="D95" s="173" t="s">
        <v>126</v>
      </c>
      <c r="E95" s="174" t="s">
        <v>136</v>
      </c>
      <c r="F95" s="175" t="s">
        <v>137</v>
      </c>
      <c r="G95" s="176" t="s">
        <v>138</v>
      </c>
      <c r="H95" s="177">
        <v>2.14</v>
      </c>
      <c r="I95" s="178"/>
      <c r="J95" s="179">
        <f>ROUND(I95*H95,2)</f>
        <v>0</v>
      </c>
      <c r="K95" s="175" t="s">
        <v>19</v>
      </c>
      <c r="L95" s="41"/>
      <c r="M95" s="180" t="s">
        <v>19</v>
      </c>
      <c r="N95" s="181" t="s">
        <v>42</v>
      </c>
      <c r="O95" s="66"/>
      <c r="P95" s="182">
        <f>O95*H95</f>
        <v>0</v>
      </c>
      <c r="Q95" s="182">
        <v>0</v>
      </c>
      <c r="R95" s="182">
        <f>Q95*H95</f>
        <v>0</v>
      </c>
      <c r="S95" s="182">
        <v>0</v>
      </c>
      <c r="T95" s="18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4" t="s">
        <v>130</v>
      </c>
      <c r="AT95" s="184" t="s">
        <v>126</v>
      </c>
      <c r="AU95" s="184" t="s">
        <v>79</v>
      </c>
      <c r="AY95" s="19" t="s">
        <v>124</v>
      </c>
      <c r="BE95" s="185">
        <f>IF(N95="základní",J95,0)</f>
        <v>0</v>
      </c>
      <c r="BF95" s="185">
        <f>IF(N95="snížená",J95,0)</f>
        <v>0</v>
      </c>
      <c r="BG95" s="185">
        <f>IF(N95="zákl. přenesená",J95,0)</f>
        <v>0</v>
      </c>
      <c r="BH95" s="185">
        <f>IF(N95="sníž. přenesená",J95,0)</f>
        <v>0</v>
      </c>
      <c r="BI95" s="185">
        <f>IF(N95="nulová",J95,0)</f>
        <v>0</v>
      </c>
      <c r="BJ95" s="19" t="s">
        <v>79</v>
      </c>
      <c r="BK95" s="185">
        <f>ROUND(I95*H95,2)</f>
        <v>0</v>
      </c>
      <c r="BL95" s="19" t="s">
        <v>130</v>
      </c>
      <c r="BM95" s="184" t="s">
        <v>431</v>
      </c>
    </row>
    <row r="96" spans="1:65" s="2" customFormat="1" ht="11.25">
      <c r="A96" s="36"/>
      <c r="B96" s="37"/>
      <c r="C96" s="38"/>
      <c r="D96" s="186" t="s">
        <v>132</v>
      </c>
      <c r="E96" s="38"/>
      <c r="F96" s="187" t="s">
        <v>137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132</v>
      </c>
      <c r="AU96" s="19" t="s">
        <v>79</v>
      </c>
    </row>
    <row r="97" spans="1:65" s="2" customFormat="1" ht="39">
      <c r="A97" s="36"/>
      <c r="B97" s="37"/>
      <c r="C97" s="38"/>
      <c r="D97" s="186" t="s">
        <v>133</v>
      </c>
      <c r="E97" s="38"/>
      <c r="F97" s="191" t="s">
        <v>140</v>
      </c>
      <c r="G97" s="38"/>
      <c r="H97" s="38"/>
      <c r="I97" s="188"/>
      <c r="J97" s="38"/>
      <c r="K97" s="38"/>
      <c r="L97" s="41"/>
      <c r="M97" s="189"/>
      <c r="N97" s="190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133</v>
      </c>
      <c r="AU97" s="19" t="s">
        <v>79</v>
      </c>
    </row>
    <row r="98" spans="1:65" s="13" customFormat="1" ht="11.25">
      <c r="B98" s="192"/>
      <c r="C98" s="193"/>
      <c r="D98" s="186" t="s">
        <v>141</v>
      </c>
      <c r="E98" s="194" t="s">
        <v>19</v>
      </c>
      <c r="F98" s="195" t="s">
        <v>432</v>
      </c>
      <c r="G98" s="193"/>
      <c r="H98" s="194" t="s">
        <v>19</v>
      </c>
      <c r="I98" s="196"/>
      <c r="J98" s="193"/>
      <c r="K98" s="193"/>
      <c r="L98" s="197"/>
      <c r="M98" s="198"/>
      <c r="N98" s="199"/>
      <c r="O98" s="199"/>
      <c r="P98" s="199"/>
      <c r="Q98" s="199"/>
      <c r="R98" s="199"/>
      <c r="S98" s="199"/>
      <c r="T98" s="200"/>
      <c r="AT98" s="201" t="s">
        <v>141</v>
      </c>
      <c r="AU98" s="201" t="s">
        <v>79</v>
      </c>
      <c r="AV98" s="13" t="s">
        <v>79</v>
      </c>
      <c r="AW98" s="13" t="s">
        <v>32</v>
      </c>
      <c r="AX98" s="13" t="s">
        <v>71</v>
      </c>
      <c r="AY98" s="201" t="s">
        <v>124</v>
      </c>
    </row>
    <row r="99" spans="1:65" s="14" customFormat="1" ht="11.25">
      <c r="B99" s="202"/>
      <c r="C99" s="203"/>
      <c r="D99" s="186" t="s">
        <v>141</v>
      </c>
      <c r="E99" s="204" t="s">
        <v>19</v>
      </c>
      <c r="F99" s="205" t="s">
        <v>433</v>
      </c>
      <c r="G99" s="203"/>
      <c r="H99" s="206">
        <v>0.40699999999999997</v>
      </c>
      <c r="I99" s="207"/>
      <c r="J99" s="203"/>
      <c r="K99" s="203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141</v>
      </c>
      <c r="AU99" s="212" t="s">
        <v>79</v>
      </c>
      <c r="AV99" s="14" t="s">
        <v>81</v>
      </c>
      <c r="AW99" s="14" t="s">
        <v>32</v>
      </c>
      <c r="AX99" s="14" t="s">
        <v>71</v>
      </c>
      <c r="AY99" s="212" t="s">
        <v>124</v>
      </c>
    </row>
    <row r="100" spans="1:65" s="14" customFormat="1" ht="11.25">
      <c r="B100" s="202"/>
      <c r="C100" s="203"/>
      <c r="D100" s="186" t="s">
        <v>141</v>
      </c>
      <c r="E100" s="204" t="s">
        <v>19</v>
      </c>
      <c r="F100" s="205" t="s">
        <v>434</v>
      </c>
      <c r="G100" s="203"/>
      <c r="H100" s="206">
        <v>1.7330000000000001</v>
      </c>
      <c r="I100" s="207"/>
      <c r="J100" s="203"/>
      <c r="K100" s="203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141</v>
      </c>
      <c r="AU100" s="212" t="s">
        <v>79</v>
      </c>
      <c r="AV100" s="14" t="s">
        <v>81</v>
      </c>
      <c r="AW100" s="14" t="s">
        <v>32</v>
      </c>
      <c r="AX100" s="14" t="s">
        <v>71</v>
      </c>
      <c r="AY100" s="212" t="s">
        <v>124</v>
      </c>
    </row>
    <row r="101" spans="1:65" s="15" customFormat="1" ht="11.25">
      <c r="B101" s="217"/>
      <c r="C101" s="218"/>
      <c r="D101" s="186" t="s">
        <v>141</v>
      </c>
      <c r="E101" s="219" t="s">
        <v>19</v>
      </c>
      <c r="F101" s="220" t="s">
        <v>163</v>
      </c>
      <c r="G101" s="218"/>
      <c r="H101" s="221">
        <v>2.14</v>
      </c>
      <c r="I101" s="222"/>
      <c r="J101" s="218"/>
      <c r="K101" s="218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141</v>
      </c>
      <c r="AU101" s="227" t="s">
        <v>79</v>
      </c>
      <c r="AV101" s="15" t="s">
        <v>130</v>
      </c>
      <c r="AW101" s="15" t="s">
        <v>32</v>
      </c>
      <c r="AX101" s="15" t="s">
        <v>79</v>
      </c>
      <c r="AY101" s="227" t="s">
        <v>124</v>
      </c>
    </row>
    <row r="102" spans="1:65" s="2" customFormat="1" ht="14.45" customHeight="1">
      <c r="A102" s="36"/>
      <c r="B102" s="37"/>
      <c r="C102" s="228" t="s">
        <v>81</v>
      </c>
      <c r="D102" s="228" t="s">
        <v>184</v>
      </c>
      <c r="E102" s="229" t="s">
        <v>332</v>
      </c>
      <c r="F102" s="230" t="s">
        <v>333</v>
      </c>
      <c r="G102" s="231" t="s">
        <v>138</v>
      </c>
      <c r="H102" s="232">
        <v>0.14899999999999999</v>
      </c>
      <c r="I102" s="233"/>
      <c r="J102" s="234">
        <f>ROUND(I102*H102,2)</f>
        <v>0</v>
      </c>
      <c r="K102" s="230" t="s">
        <v>149</v>
      </c>
      <c r="L102" s="235"/>
      <c r="M102" s="236" t="s">
        <v>19</v>
      </c>
      <c r="N102" s="237" t="s">
        <v>42</v>
      </c>
      <c r="O102" s="66"/>
      <c r="P102" s="182">
        <f>O102*H102</f>
        <v>0</v>
      </c>
      <c r="Q102" s="182">
        <v>1</v>
      </c>
      <c r="R102" s="182">
        <f>Q102*H102</f>
        <v>0.14899999999999999</v>
      </c>
      <c r="S102" s="182">
        <v>0</v>
      </c>
      <c r="T102" s="18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4" t="s">
        <v>188</v>
      </c>
      <c r="AT102" s="184" t="s">
        <v>184</v>
      </c>
      <c r="AU102" s="184" t="s">
        <v>79</v>
      </c>
      <c r="AY102" s="19" t="s">
        <v>124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9" t="s">
        <v>79</v>
      </c>
      <c r="BK102" s="185">
        <f>ROUND(I102*H102,2)</f>
        <v>0</v>
      </c>
      <c r="BL102" s="19" t="s">
        <v>130</v>
      </c>
      <c r="BM102" s="184" t="s">
        <v>435</v>
      </c>
    </row>
    <row r="103" spans="1:65" s="2" customFormat="1" ht="11.25">
      <c r="A103" s="36"/>
      <c r="B103" s="37"/>
      <c r="C103" s="38"/>
      <c r="D103" s="186" t="s">
        <v>132</v>
      </c>
      <c r="E103" s="38"/>
      <c r="F103" s="187" t="s">
        <v>333</v>
      </c>
      <c r="G103" s="38"/>
      <c r="H103" s="38"/>
      <c r="I103" s="188"/>
      <c r="J103" s="38"/>
      <c r="K103" s="38"/>
      <c r="L103" s="41"/>
      <c r="M103" s="189"/>
      <c r="N103" s="190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132</v>
      </c>
      <c r="AU103" s="19" t="s">
        <v>79</v>
      </c>
    </row>
    <row r="104" spans="1:65" s="2" customFormat="1" ht="19.5">
      <c r="A104" s="36"/>
      <c r="B104" s="37"/>
      <c r="C104" s="38"/>
      <c r="D104" s="186" t="s">
        <v>133</v>
      </c>
      <c r="E104" s="38"/>
      <c r="F104" s="191" t="s">
        <v>436</v>
      </c>
      <c r="G104" s="38"/>
      <c r="H104" s="38"/>
      <c r="I104" s="188"/>
      <c r="J104" s="38"/>
      <c r="K104" s="38"/>
      <c r="L104" s="41"/>
      <c r="M104" s="189"/>
      <c r="N104" s="190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133</v>
      </c>
      <c r="AU104" s="19" t="s">
        <v>79</v>
      </c>
    </row>
    <row r="105" spans="1:65" s="14" customFormat="1" ht="11.25">
      <c r="B105" s="202"/>
      <c r="C105" s="203"/>
      <c r="D105" s="186" t="s">
        <v>141</v>
      </c>
      <c r="E105" s="204" t="s">
        <v>19</v>
      </c>
      <c r="F105" s="205" t="s">
        <v>437</v>
      </c>
      <c r="G105" s="203"/>
      <c r="H105" s="206">
        <v>0.14499999999999999</v>
      </c>
      <c r="I105" s="207"/>
      <c r="J105" s="203"/>
      <c r="K105" s="203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141</v>
      </c>
      <c r="AU105" s="212" t="s">
        <v>79</v>
      </c>
      <c r="AV105" s="14" t="s">
        <v>81</v>
      </c>
      <c r="AW105" s="14" t="s">
        <v>32</v>
      </c>
      <c r="AX105" s="14" t="s">
        <v>71</v>
      </c>
      <c r="AY105" s="212" t="s">
        <v>124</v>
      </c>
    </row>
    <row r="106" spans="1:65" s="14" customFormat="1" ht="11.25">
      <c r="B106" s="202"/>
      <c r="C106" s="203"/>
      <c r="D106" s="186" t="s">
        <v>141</v>
      </c>
      <c r="E106" s="204" t="s">
        <v>19</v>
      </c>
      <c r="F106" s="205" t="s">
        <v>438</v>
      </c>
      <c r="G106" s="203"/>
      <c r="H106" s="206">
        <v>4.0000000000000001E-3</v>
      </c>
      <c r="I106" s="207"/>
      <c r="J106" s="203"/>
      <c r="K106" s="203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141</v>
      </c>
      <c r="AU106" s="212" t="s">
        <v>79</v>
      </c>
      <c r="AV106" s="14" t="s">
        <v>81</v>
      </c>
      <c r="AW106" s="14" t="s">
        <v>32</v>
      </c>
      <c r="AX106" s="14" t="s">
        <v>71</v>
      </c>
      <c r="AY106" s="212" t="s">
        <v>124</v>
      </c>
    </row>
    <row r="107" spans="1:65" s="15" customFormat="1" ht="11.25">
      <c r="B107" s="217"/>
      <c r="C107" s="218"/>
      <c r="D107" s="186" t="s">
        <v>141</v>
      </c>
      <c r="E107" s="219" t="s">
        <v>19</v>
      </c>
      <c r="F107" s="220" t="s">
        <v>163</v>
      </c>
      <c r="G107" s="218"/>
      <c r="H107" s="221">
        <v>0.14899999999999999</v>
      </c>
      <c r="I107" s="222"/>
      <c r="J107" s="218"/>
      <c r="K107" s="218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141</v>
      </c>
      <c r="AU107" s="227" t="s">
        <v>79</v>
      </c>
      <c r="AV107" s="15" t="s">
        <v>130</v>
      </c>
      <c r="AW107" s="15" t="s">
        <v>32</v>
      </c>
      <c r="AX107" s="15" t="s">
        <v>79</v>
      </c>
      <c r="AY107" s="227" t="s">
        <v>124</v>
      </c>
    </row>
    <row r="108" spans="1:65" s="2" customFormat="1" ht="14.45" customHeight="1">
      <c r="A108" s="36"/>
      <c r="B108" s="37"/>
      <c r="C108" s="228" t="s">
        <v>210</v>
      </c>
      <c r="D108" s="228" t="s">
        <v>184</v>
      </c>
      <c r="E108" s="229" t="s">
        <v>328</v>
      </c>
      <c r="F108" s="230" t="s">
        <v>329</v>
      </c>
      <c r="G108" s="231" t="s">
        <v>138</v>
      </c>
      <c r="H108" s="232">
        <v>1.0999999999999999E-2</v>
      </c>
      <c r="I108" s="233"/>
      <c r="J108" s="234">
        <f>ROUND(I108*H108,2)</f>
        <v>0</v>
      </c>
      <c r="K108" s="230" t="s">
        <v>149</v>
      </c>
      <c r="L108" s="235"/>
      <c r="M108" s="236" t="s">
        <v>19</v>
      </c>
      <c r="N108" s="237" t="s">
        <v>42</v>
      </c>
      <c r="O108" s="66"/>
      <c r="P108" s="182">
        <f>O108*H108</f>
        <v>0</v>
      </c>
      <c r="Q108" s="182">
        <v>1</v>
      </c>
      <c r="R108" s="182">
        <f>Q108*H108</f>
        <v>1.0999999999999999E-2</v>
      </c>
      <c r="S108" s="182">
        <v>0</v>
      </c>
      <c r="T108" s="183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4" t="s">
        <v>188</v>
      </c>
      <c r="AT108" s="184" t="s">
        <v>184</v>
      </c>
      <c r="AU108" s="184" t="s">
        <v>79</v>
      </c>
      <c r="AY108" s="19" t="s">
        <v>124</v>
      </c>
      <c r="BE108" s="185">
        <f>IF(N108="základní",J108,0)</f>
        <v>0</v>
      </c>
      <c r="BF108" s="185">
        <f>IF(N108="snížená",J108,0)</f>
        <v>0</v>
      </c>
      <c r="BG108" s="185">
        <f>IF(N108="zákl. přenesená",J108,0)</f>
        <v>0</v>
      </c>
      <c r="BH108" s="185">
        <f>IF(N108="sníž. přenesená",J108,0)</f>
        <v>0</v>
      </c>
      <c r="BI108" s="185">
        <f>IF(N108="nulová",J108,0)</f>
        <v>0</v>
      </c>
      <c r="BJ108" s="19" t="s">
        <v>79</v>
      </c>
      <c r="BK108" s="185">
        <f>ROUND(I108*H108,2)</f>
        <v>0</v>
      </c>
      <c r="BL108" s="19" t="s">
        <v>130</v>
      </c>
      <c r="BM108" s="184" t="s">
        <v>439</v>
      </c>
    </row>
    <row r="109" spans="1:65" s="2" customFormat="1" ht="11.25">
      <c r="A109" s="36"/>
      <c r="B109" s="37"/>
      <c r="C109" s="38"/>
      <c r="D109" s="186" t="s">
        <v>132</v>
      </c>
      <c r="E109" s="38"/>
      <c r="F109" s="187" t="s">
        <v>329</v>
      </c>
      <c r="G109" s="38"/>
      <c r="H109" s="38"/>
      <c r="I109" s="188"/>
      <c r="J109" s="38"/>
      <c r="K109" s="38"/>
      <c r="L109" s="41"/>
      <c r="M109" s="189"/>
      <c r="N109" s="190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132</v>
      </c>
      <c r="AU109" s="19" t="s">
        <v>79</v>
      </c>
    </row>
    <row r="110" spans="1:65" s="14" customFormat="1" ht="11.25">
      <c r="B110" s="202"/>
      <c r="C110" s="203"/>
      <c r="D110" s="186" t="s">
        <v>141</v>
      </c>
      <c r="E110" s="204" t="s">
        <v>19</v>
      </c>
      <c r="F110" s="205" t="s">
        <v>440</v>
      </c>
      <c r="G110" s="203"/>
      <c r="H110" s="206">
        <v>7.0000000000000001E-3</v>
      </c>
      <c r="I110" s="207"/>
      <c r="J110" s="203"/>
      <c r="K110" s="203"/>
      <c r="L110" s="208"/>
      <c r="M110" s="209"/>
      <c r="N110" s="210"/>
      <c r="O110" s="210"/>
      <c r="P110" s="210"/>
      <c r="Q110" s="210"/>
      <c r="R110" s="210"/>
      <c r="S110" s="210"/>
      <c r="T110" s="211"/>
      <c r="AT110" s="212" t="s">
        <v>141</v>
      </c>
      <c r="AU110" s="212" t="s">
        <v>79</v>
      </c>
      <c r="AV110" s="14" t="s">
        <v>81</v>
      </c>
      <c r="AW110" s="14" t="s">
        <v>32</v>
      </c>
      <c r="AX110" s="14" t="s">
        <v>71</v>
      </c>
      <c r="AY110" s="212" t="s">
        <v>124</v>
      </c>
    </row>
    <row r="111" spans="1:65" s="14" customFormat="1" ht="11.25">
      <c r="B111" s="202"/>
      <c r="C111" s="203"/>
      <c r="D111" s="186" t="s">
        <v>141</v>
      </c>
      <c r="E111" s="204" t="s">
        <v>19</v>
      </c>
      <c r="F111" s="205" t="s">
        <v>441</v>
      </c>
      <c r="G111" s="203"/>
      <c r="H111" s="206">
        <v>4.0000000000000001E-3</v>
      </c>
      <c r="I111" s="207"/>
      <c r="J111" s="203"/>
      <c r="K111" s="203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141</v>
      </c>
      <c r="AU111" s="212" t="s">
        <v>79</v>
      </c>
      <c r="AV111" s="14" t="s">
        <v>81</v>
      </c>
      <c r="AW111" s="14" t="s">
        <v>32</v>
      </c>
      <c r="AX111" s="14" t="s">
        <v>71</v>
      </c>
      <c r="AY111" s="212" t="s">
        <v>124</v>
      </c>
    </row>
    <row r="112" spans="1:65" s="15" customFormat="1" ht="11.25">
      <c r="B112" s="217"/>
      <c r="C112" s="218"/>
      <c r="D112" s="186" t="s">
        <v>141</v>
      </c>
      <c r="E112" s="219" t="s">
        <v>19</v>
      </c>
      <c r="F112" s="220" t="s">
        <v>163</v>
      </c>
      <c r="G112" s="218"/>
      <c r="H112" s="221">
        <v>1.0999999999999999E-2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141</v>
      </c>
      <c r="AU112" s="227" t="s">
        <v>79</v>
      </c>
      <c r="AV112" s="15" t="s">
        <v>130</v>
      </c>
      <c r="AW112" s="15" t="s">
        <v>32</v>
      </c>
      <c r="AX112" s="15" t="s">
        <v>79</v>
      </c>
      <c r="AY112" s="227" t="s">
        <v>124</v>
      </c>
    </row>
    <row r="113" spans="1:65" s="2" customFormat="1" ht="14.45" customHeight="1">
      <c r="A113" s="36"/>
      <c r="B113" s="37"/>
      <c r="C113" s="173" t="s">
        <v>130</v>
      </c>
      <c r="D113" s="173" t="s">
        <v>126</v>
      </c>
      <c r="E113" s="174" t="s">
        <v>442</v>
      </c>
      <c r="F113" s="175" t="s">
        <v>443</v>
      </c>
      <c r="G113" s="176" t="s">
        <v>129</v>
      </c>
      <c r="H113" s="177">
        <v>16</v>
      </c>
      <c r="I113" s="178"/>
      <c r="J113" s="179">
        <f>ROUND(I113*H113,2)</f>
        <v>0</v>
      </c>
      <c r="K113" s="175" t="s">
        <v>19</v>
      </c>
      <c r="L113" s="41"/>
      <c r="M113" s="180" t="s">
        <v>19</v>
      </c>
      <c r="N113" s="181" t="s">
        <v>42</v>
      </c>
      <c r="O113" s="66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4" t="s">
        <v>130</v>
      </c>
      <c r="AT113" s="184" t="s">
        <v>126</v>
      </c>
      <c r="AU113" s="184" t="s">
        <v>79</v>
      </c>
      <c r="AY113" s="19" t="s">
        <v>124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9" t="s">
        <v>79</v>
      </c>
      <c r="BK113" s="185">
        <f>ROUND(I113*H113,2)</f>
        <v>0</v>
      </c>
      <c r="BL113" s="19" t="s">
        <v>130</v>
      </c>
      <c r="BM113" s="184" t="s">
        <v>444</v>
      </c>
    </row>
    <row r="114" spans="1:65" s="2" customFormat="1" ht="11.25">
      <c r="A114" s="36"/>
      <c r="B114" s="37"/>
      <c r="C114" s="38"/>
      <c r="D114" s="186" t="s">
        <v>132</v>
      </c>
      <c r="E114" s="38"/>
      <c r="F114" s="187" t="s">
        <v>443</v>
      </c>
      <c r="G114" s="38"/>
      <c r="H114" s="38"/>
      <c r="I114" s="188"/>
      <c r="J114" s="38"/>
      <c r="K114" s="38"/>
      <c r="L114" s="41"/>
      <c r="M114" s="189"/>
      <c r="N114" s="190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132</v>
      </c>
      <c r="AU114" s="19" t="s">
        <v>79</v>
      </c>
    </row>
    <row r="115" spans="1:65" s="2" customFormat="1" ht="19.5">
      <c r="A115" s="36"/>
      <c r="B115" s="37"/>
      <c r="C115" s="38"/>
      <c r="D115" s="186" t="s">
        <v>133</v>
      </c>
      <c r="E115" s="38"/>
      <c r="F115" s="191" t="s">
        <v>445</v>
      </c>
      <c r="G115" s="38"/>
      <c r="H115" s="38"/>
      <c r="I115" s="188"/>
      <c r="J115" s="38"/>
      <c r="K115" s="38"/>
      <c r="L115" s="41"/>
      <c r="M115" s="189"/>
      <c r="N115" s="190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133</v>
      </c>
      <c r="AU115" s="19" t="s">
        <v>79</v>
      </c>
    </row>
    <row r="116" spans="1:65" s="14" customFormat="1" ht="11.25">
      <c r="B116" s="202"/>
      <c r="C116" s="203"/>
      <c r="D116" s="186" t="s">
        <v>141</v>
      </c>
      <c r="E116" s="204" t="s">
        <v>19</v>
      </c>
      <c r="F116" s="205" t="s">
        <v>271</v>
      </c>
      <c r="G116" s="203"/>
      <c r="H116" s="206">
        <v>16</v>
      </c>
      <c r="I116" s="207"/>
      <c r="J116" s="203"/>
      <c r="K116" s="203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141</v>
      </c>
      <c r="AU116" s="212" t="s">
        <v>79</v>
      </c>
      <c r="AV116" s="14" t="s">
        <v>81</v>
      </c>
      <c r="AW116" s="14" t="s">
        <v>32</v>
      </c>
      <c r="AX116" s="14" t="s">
        <v>79</v>
      </c>
      <c r="AY116" s="212" t="s">
        <v>124</v>
      </c>
    </row>
    <row r="117" spans="1:65" s="12" customFormat="1" ht="22.9" customHeight="1">
      <c r="B117" s="159"/>
      <c r="C117" s="160"/>
      <c r="D117" s="161" t="s">
        <v>70</v>
      </c>
      <c r="E117" s="213" t="s">
        <v>79</v>
      </c>
      <c r="F117" s="213" t="s">
        <v>144</v>
      </c>
      <c r="G117" s="160"/>
      <c r="H117" s="160"/>
      <c r="I117" s="163"/>
      <c r="J117" s="214">
        <f>BK117</f>
        <v>0</v>
      </c>
      <c r="K117" s="160"/>
      <c r="L117" s="165"/>
      <c r="M117" s="166"/>
      <c r="N117" s="167"/>
      <c r="O117" s="167"/>
      <c r="P117" s="168">
        <f>SUM(P118:P178)</f>
        <v>0</v>
      </c>
      <c r="Q117" s="167"/>
      <c r="R117" s="168">
        <f>SUM(R118:R178)</f>
        <v>25.939319999999999</v>
      </c>
      <c r="S117" s="167"/>
      <c r="T117" s="169">
        <f>SUM(T118:T178)</f>
        <v>0</v>
      </c>
      <c r="AR117" s="170" t="s">
        <v>79</v>
      </c>
      <c r="AT117" s="171" t="s">
        <v>70</v>
      </c>
      <c r="AU117" s="171" t="s">
        <v>79</v>
      </c>
      <c r="AY117" s="170" t="s">
        <v>124</v>
      </c>
      <c r="BK117" s="172">
        <f>SUM(BK118:BK178)</f>
        <v>0</v>
      </c>
    </row>
    <row r="118" spans="1:65" s="2" customFormat="1" ht="14.45" customHeight="1">
      <c r="A118" s="36"/>
      <c r="B118" s="37"/>
      <c r="C118" s="173" t="s">
        <v>188</v>
      </c>
      <c r="D118" s="173" t="s">
        <v>126</v>
      </c>
      <c r="E118" s="174" t="s">
        <v>446</v>
      </c>
      <c r="F118" s="175" t="s">
        <v>447</v>
      </c>
      <c r="G118" s="176" t="s">
        <v>297</v>
      </c>
      <c r="H118" s="177">
        <v>10</v>
      </c>
      <c r="I118" s="178"/>
      <c r="J118" s="179">
        <f>ROUND(I118*H118,2)</f>
        <v>0</v>
      </c>
      <c r="K118" s="175" t="s">
        <v>149</v>
      </c>
      <c r="L118" s="41"/>
      <c r="M118" s="180" t="s">
        <v>19</v>
      </c>
      <c r="N118" s="181" t="s">
        <v>42</v>
      </c>
      <c r="O118" s="66"/>
      <c r="P118" s="182">
        <f>O118*H118</f>
        <v>0</v>
      </c>
      <c r="Q118" s="182">
        <v>7.1900000000000002E-3</v>
      </c>
      <c r="R118" s="182">
        <f>Q118*H118</f>
        <v>7.1900000000000006E-2</v>
      </c>
      <c r="S118" s="182">
        <v>0</v>
      </c>
      <c r="T118" s="18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4" t="s">
        <v>130</v>
      </c>
      <c r="AT118" s="184" t="s">
        <v>126</v>
      </c>
      <c r="AU118" s="184" t="s">
        <v>81</v>
      </c>
      <c r="AY118" s="19" t="s">
        <v>124</v>
      </c>
      <c r="BE118" s="185">
        <f>IF(N118="základní",J118,0)</f>
        <v>0</v>
      </c>
      <c r="BF118" s="185">
        <f>IF(N118="snížená",J118,0)</f>
        <v>0</v>
      </c>
      <c r="BG118" s="185">
        <f>IF(N118="zákl. přenesená",J118,0)</f>
        <v>0</v>
      </c>
      <c r="BH118" s="185">
        <f>IF(N118="sníž. přenesená",J118,0)</f>
        <v>0</v>
      </c>
      <c r="BI118" s="185">
        <f>IF(N118="nulová",J118,0)</f>
        <v>0</v>
      </c>
      <c r="BJ118" s="19" t="s">
        <v>79</v>
      </c>
      <c r="BK118" s="185">
        <f>ROUND(I118*H118,2)</f>
        <v>0</v>
      </c>
      <c r="BL118" s="19" t="s">
        <v>130</v>
      </c>
      <c r="BM118" s="184" t="s">
        <v>448</v>
      </c>
    </row>
    <row r="119" spans="1:65" s="2" customFormat="1" ht="11.25">
      <c r="A119" s="36"/>
      <c r="B119" s="37"/>
      <c r="C119" s="38"/>
      <c r="D119" s="186" t="s">
        <v>132</v>
      </c>
      <c r="E119" s="38"/>
      <c r="F119" s="187" t="s">
        <v>449</v>
      </c>
      <c r="G119" s="38"/>
      <c r="H119" s="38"/>
      <c r="I119" s="188"/>
      <c r="J119" s="38"/>
      <c r="K119" s="38"/>
      <c r="L119" s="41"/>
      <c r="M119" s="189"/>
      <c r="N119" s="190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132</v>
      </c>
      <c r="AU119" s="19" t="s">
        <v>81</v>
      </c>
    </row>
    <row r="120" spans="1:65" s="2" customFormat="1" ht="11.25">
      <c r="A120" s="36"/>
      <c r="B120" s="37"/>
      <c r="C120" s="38"/>
      <c r="D120" s="215" t="s">
        <v>152</v>
      </c>
      <c r="E120" s="38"/>
      <c r="F120" s="216" t="s">
        <v>450</v>
      </c>
      <c r="G120" s="38"/>
      <c r="H120" s="38"/>
      <c r="I120" s="188"/>
      <c r="J120" s="38"/>
      <c r="K120" s="38"/>
      <c r="L120" s="41"/>
      <c r="M120" s="189"/>
      <c r="N120" s="190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152</v>
      </c>
      <c r="AU120" s="19" t="s">
        <v>81</v>
      </c>
    </row>
    <row r="121" spans="1:65" s="2" customFormat="1" ht="19.899999999999999" customHeight="1">
      <c r="A121" s="36"/>
      <c r="B121" s="37"/>
      <c r="C121" s="173" t="s">
        <v>266</v>
      </c>
      <c r="D121" s="173" t="s">
        <v>126</v>
      </c>
      <c r="E121" s="174" t="s">
        <v>451</v>
      </c>
      <c r="F121" s="175" t="s">
        <v>452</v>
      </c>
      <c r="G121" s="176" t="s">
        <v>148</v>
      </c>
      <c r="H121" s="177">
        <v>10.815</v>
      </c>
      <c r="I121" s="178"/>
      <c r="J121" s="179">
        <f>ROUND(I121*H121,2)</f>
        <v>0</v>
      </c>
      <c r="K121" s="175" t="s">
        <v>149</v>
      </c>
      <c r="L121" s="41"/>
      <c r="M121" s="180" t="s">
        <v>19</v>
      </c>
      <c r="N121" s="181" t="s">
        <v>42</v>
      </c>
      <c r="O121" s="66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4" t="s">
        <v>130</v>
      </c>
      <c r="AT121" s="184" t="s">
        <v>126</v>
      </c>
      <c r="AU121" s="184" t="s">
        <v>81</v>
      </c>
      <c r="AY121" s="19" t="s">
        <v>124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9" t="s">
        <v>79</v>
      </c>
      <c r="BK121" s="185">
        <f>ROUND(I121*H121,2)</f>
        <v>0</v>
      </c>
      <c r="BL121" s="19" t="s">
        <v>130</v>
      </c>
      <c r="BM121" s="184" t="s">
        <v>453</v>
      </c>
    </row>
    <row r="122" spans="1:65" s="2" customFormat="1" ht="11.25">
      <c r="A122" s="36"/>
      <c r="B122" s="37"/>
      <c r="C122" s="38"/>
      <c r="D122" s="186" t="s">
        <v>132</v>
      </c>
      <c r="E122" s="38"/>
      <c r="F122" s="187" t="s">
        <v>454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132</v>
      </c>
      <c r="AU122" s="19" t="s">
        <v>81</v>
      </c>
    </row>
    <row r="123" spans="1:65" s="2" customFormat="1" ht="11.25">
      <c r="A123" s="36"/>
      <c r="B123" s="37"/>
      <c r="C123" s="38"/>
      <c r="D123" s="215" t="s">
        <v>152</v>
      </c>
      <c r="E123" s="38"/>
      <c r="F123" s="216" t="s">
        <v>455</v>
      </c>
      <c r="G123" s="38"/>
      <c r="H123" s="38"/>
      <c r="I123" s="188"/>
      <c r="J123" s="38"/>
      <c r="K123" s="38"/>
      <c r="L123" s="41"/>
      <c r="M123" s="189"/>
      <c r="N123" s="190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152</v>
      </c>
      <c r="AU123" s="19" t="s">
        <v>81</v>
      </c>
    </row>
    <row r="124" spans="1:65" s="2" customFormat="1" ht="29.25">
      <c r="A124" s="36"/>
      <c r="B124" s="37"/>
      <c r="C124" s="38"/>
      <c r="D124" s="186" t="s">
        <v>133</v>
      </c>
      <c r="E124" s="38"/>
      <c r="F124" s="191" t="s">
        <v>456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133</v>
      </c>
      <c r="AU124" s="19" t="s">
        <v>81</v>
      </c>
    </row>
    <row r="125" spans="1:65" s="14" customFormat="1" ht="11.25">
      <c r="B125" s="202"/>
      <c r="C125" s="203"/>
      <c r="D125" s="186" t="s">
        <v>141</v>
      </c>
      <c r="E125" s="204" t="s">
        <v>19</v>
      </c>
      <c r="F125" s="205" t="s">
        <v>457</v>
      </c>
      <c r="G125" s="203"/>
      <c r="H125" s="206">
        <v>1.732</v>
      </c>
      <c r="I125" s="207"/>
      <c r="J125" s="203"/>
      <c r="K125" s="203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141</v>
      </c>
      <c r="AU125" s="212" t="s">
        <v>81</v>
      </c>
      <c r="AV125" s="14" t="s">
        <v>81</v>
      </c>
      <c r="AW125" s="14" t="s">
        <v>32</v>
      </c>
      <c r="AX125" s="14" t="s">
        <v>71</v>
      </c>
      <c r="AY125" s="212" t="s">
        <v>124</v>
      </c>
    </row>
    <row r="126" spans="1:65" s="14" customFormat="1" ht="11.25">
      <c r="B126" s="202"/>
      <c r="C126" s="203"/>
      <c r="D126" s="186" t="s">
        <v>141</v>
      </c>
      <c r="E126" s="204" t="s">
        <v>19</v>
      </c>
      <c r="F126" s="205" t="s">
        <v>458</v>
      </c>
      <c r="G126" s="203"/>
      <c r="H126" s="206">
        <v>10.815</v>
      </c>
      <c r="I126" s="207"/>
      <c r="J126" s="203"/>
      <c r="K126" s="203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141</v>
      </c>
      <c r="AU126" s="212" t="s">
        <v>81</v>
      </c>
      <c r="AV126" s="14" t="s">
        <v>81</v>
      </c>
      <c r="AW126" s="14" t="s">
        <v>32</v>
      </c>
      <c r="AX126" s="14" t="s">
        <v>79</v>
      </c>
      <c r="AY126" s="212" t="s">
        <v>124</v>
      </c>
    </row>
    <row r="127" spans="1:65" s="2" customFormat="1" ht="14.45" customHeight="1">
      <c r="A127" s="36"/>
      <c r="B127" s="37"/>
      <c r="C127" s="228" t="s">
        <v>459</v>
      </c>
      <c r="D127" s="228" t="s">
        <v>184</v>
      </c>
      <c r="E127" s="229" t="s">
        <v>460</v>
      </c>
      <c r="F127" s="230" t="s">
        <v>461</v>
      </c>
      <c r="G127" s="231" t="s">
        <v>138</v>
      </c>
      <c r="H127" s="232">
        <v>25.233000000000001</v>
      </c>
      <c r="I127" s="233"/>
      <c r="J127" s="234">
        <f>ROUND(I127*H127,2)</f>
        <v>0</v>
      </c>
      <c r="K127" s="230" t="s">
        <v>149</v>
      </c>
      <c r="L127" s="235"/>
      <c r="M127" s="236" t="s">
        <v>19</v>
      </c>
      <c r="N127" s="237" t="s">
        <v>42</v>
      </c>
      <c r="O127" s="66"/>
      <c r="P127" s="182">
        <f>O127*H127</f>
        <v>0</v>
      </c>
      <c r="Q127" s="182">
        <v>1</v>
      </c>
      <c r="R127" s="182">
        <f>Q127*H127</f>
        <v>25.233000000000001</v>
      </c>
      <c r="S127" s="182">
        <v>0</v>
      </c>
      <c r="T127" s="183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4" t="s">
        <v>188</v>
      </c>
      <c r="AT127" s="184" t="s">
        <v>184</v>
      </c>
      <c r="AU127" s="184" t="s">
        <v>81</v>
      </c>
      <c r="AY127" s="19" t="s">
        <v>124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9" t="s">
        <v>79</v>
      </c>
      <c r="BK127" s="185">
        <f>ROUND(I127*H127,2)</f>
        <v>0</v>
      </c>
      <c r="BL127" s="19" t="s">
        <v>130</v>
      </c>
      <c r="BM127" s="184" t="s">
        <v>462</v>
      </c>
    </row>
    <row r="128" spans="1:65" s="2" customFormat="1" ht="11.25">
      <c r="A128" s="36"/>
      <c r="B128" s="37"/>
      <c r="C128" s="38"/>
      <c r="D128" s="186" t="s">
        <v>132</v>
      </c>
      <c r="E128" s="38"/>
      <c r="F128" s="187" t="s">
        <v>461</v>
      </c>
      <c r="G128" s="38"/>
      <c r="H128" s="38"/>
      <c r="I128" s="188"/>
      <c r="J128" s="38"/>
      <c r="K128" s="38"/>
      <c r="L128" s="41"/>
      <c r="M128" s="189"/>
      <c r="N128" s="190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132</v>
      </c>
      <c r="AU128" s="19" t="s">
        <v>81</v>
      </c>
    </row>
    <row r="129" spans="1:65" s="2" customFormat="1" ht="39">
      <c r="A129" s="36"/>
      <c r="B129" s="37"/>
      <c r="C129" s="38"/>
      <c r="D129" s="186" t="s">
        <v>133</v>
      </c>
      <c r="E129" s="38"/>
      <c r="F129" s="191" t="s">
        <v>463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133</v>
      </c>
      <c r="AU129" s="19" t="s">
        <v>81</v>
      </c>
    </row>
    <row r="130" spans="1:65" s="14" customFormat="1" ht="11.25">
      <c r="B130" s="202"/>
      <c r="C130" s="203"/>
      <c r="D130" s="186" t="s">
        <v>141</v>
      </c>
      <c r="E130" s="204" t="s">
        <v>19</v>
      </c>
      <c r="F130" s="205" t="s">
        <v>464</v>
      </c>
      <c r="G130" s="203"/>
      <c r="H130" s="206">
        <v>25.233000000000001</v>
      </c>
      <c r="I130" s="207"/>
      <c r="J130" s="203"/>
      <c r="K130" s="203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141</v>
      </c>
      <c r="AU130" s="212" t="s">
        <v>81</v>
      </c>
      <c r="AV130" s="14" t="s">
        <v>81</v>
      </c>
      <c r="AW130" s="14" t="s">
        <v>32</v>
      </c>
      <c r="AX130" s="14" t="s">
        <v>79</v>
      </c>
      <c r="AY130" s="212" t="s">
        <v>124</v>
      </c>
    </row>
    <row r="131" spans="1:65" s="2" customFormat="1" ht="14.45" customHeight="1">
      <c r="A131" s="36"/>
      <c r="B131" s="37"/>
      <c r="C131" s="228" t="s">
        <v>465</v>
      </c>
      <c r="D131" s="228" t="s">
        <v>184</v>
      </c>
      <c r="E131" s="229" t="s">
        <v>466</v>
      </c>
      <c r="F131" s="230" t="s">
        <v>467</v>
      </c>
      <c r="G131" s="231" t="s">
        <v>297</v>
      </c>
      <c r="H131" s="232">
        <v>2</v>
      </c>
      <c r="I131" s="233"/>
      <c r="J131" s="234">
        <f>ROUND(I131*H131,2)</f>
        <v>0</v>
      </c>
      <c r="K131" s="230" t="s">
        <v>149</v>
      </c>
      <c r="L131" s="235"/>
      <c r="M131" s="236" t="s">
        <v>19</v>
      </c>
      <c r="N131" s="237" t="s">
        <v>42</v>
      </c>
      <c r="O131" s="66"/>
      <c r="P131" s="182">
        <f>O131*H131</f>
        <v>0</v>
      </c>
      <c r="Q131" s="182">
        <v>0.30188999999999999</v>
      </c>
      <c r="R131" s="182">
        <f>Q131*H131</f>
        <v>0.60377999999999998</v>
      </c>
      <c r="S131" s="182">
        <v>0</v>
      </c>
      <c r="T131" s="183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4" t="s">
        <v>188</v>
      </c>
      <c r="AT131" s="184" t="s">
        <v>184</v>
      </c>
      <c r="AU131" s="184" t="s">
        <v>81</v>
      </c>
      <c r="AY131" s="19" t="s">
        <v>124</v>
      </c>
      <c r="BE131" s="185">
        <f>IF(N131="základní",J131,0)</f>
        <v>0</v>
      </c>
      <c r="BF131" s="185">
        <f>IF(N131="snížená",J131,0)</f>
        <v>0</v>
      </c>
      <c r="BG131" s="185">
        <f>IF(N131="zákl. přenesená",J131,0)</f>
        <v>0</v>
      </c>
      <c r="BH131" s="185">
        <f>IF(N131="sníž. přenesená",J131,0)</f>
        <v>0</v>
      </c>
      <c r="BI131" s="185">
        <f>IF(N131="nulová",J131,0)</f>
        <v>0</v>
      </c>
      <c r="BJ131" s="19" t="s">
        <v>79</v>
      </c>
      <c r="BK131" s="185">
        <f>ROUND(I131*H131,2)</f>
        <v>0</v>
      </c>
      <c r="BL131" s="19" t="s">
        <v>130</v>
      </c>
      <c r="BM131" s="184" t="s">
        <v>468</v>
      </c>
    </row>
    <row r="132" spans="1:65" s="2" customFormat="1" ht="11.25">
      <c r="A132" s="36"/>
      <c r="B132" s="37"/>
      <c r="C132" s="38"/>
      <c r="D132" s="186" t="s">
        <v>132</v>
      </c>
      <c r="E132" s="38"/>
      <c r="F132" s="187" t="s">
        <v>467</v>
      </c>
      <c r="G132" s="38"/>
      <c r="H132" s="38"/>
      <c r="I132" s="188"/>
      <c r="J132" s="38"/>
      <c r="K132" s="38"/>
      <c r="L132" s="41"/>
      <c r="M132" s="189"/>
      <c r="N132" s="190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132</v>
      </c>
      <c r="AU132" s="19" t="s">
        <v>81</v>
      </c>
    </row>
    <row r="133" spans="1:65" s="14" customFormat="1" ht="11.25">
      <c r="B133" s="202"/>
      <c r="C133" s="203"/>
      <c r="D133" s="186" t="s">
        <v>141</v>
      </c>
      <c r="E133" s="204" t="s">
        <v>19</v>
      </c>
      <c r="F133" s="205" t="s">
        <v>81</v>
      </c>
      <c r="G133" s="203"/>
      <c r="H133" s="206">
        <v>2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141</v>
      </c>
      <c r="AU133" s="212" t="s">
        <v>81</v>
      </c>
      <c r="AV133" s="14" t="s">
        <v>81</v>
      </c>
      <c r="AW133" s="14" t="s">
        <v>32</v>
      </c>
      <c r="AX133" s="14" t="s">
        <v>79</v>
      </c>
      <c r="AY133" s="212" t="s">
        <v>124</v>
      </c>
    </row>
    <row r="134" spans="1:65" s="2" customFormat="1" ht="14.45" customHeight="1">
      <c r="A134" s="36"/>
      <c r="B134" s="37"/>
      <c r="C134" s="173" t="s">
        <v>8</v>
      </c>
      <c r="D134" s="173" t="s">
        <v>126</v>
      </c>
      <c r="E134" s="174" t="s">
        <v>469</v>
      </c>
      <c r="F134" s="175" t="s">
        <v>470</v>
      </c>
      <c r="G134" s="176" t="s">
        <v>157</v>
      </c>
      <c r="H134" s="177">
        <v>36</v>
      </c>
      <c r="I134" s="178"/>
      <c r="J134" s="179">
        <f>ROUND(I134*H134,2)</f>
        <v>0</v>
      </c>
      <c r="K134" s="175" t="s">
        <v>149</v>
      </c>
      <c r="L134" s="41"/>
      <c r="M134" s="180" t="s">
        <v>19</v>
      </c>
      <c r="N134" s="181" t="s">
        <v>42</v>
      </c>
      <c r="O134" s="66"/>
      <c r="P134" s="182">
        <f>O134*H134</f>
        <v>0</v>
      </c>
      <c r="Q134" s="182">
        <v>8.4000000000000003E-4</v>
      </c>
      <c r="R134" s="182">
        <f>Q134*H134</f>
        <v>3.0240000000000003E-2</v>
      </c>
      <c r="S134" s="182">
        <v>0</v>
      </c>
      <c r="T134" s="18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130</v>
      </c>
      <c r="AT134" s="184" t="s">
        <v>126</v>
      </c>
      <c r="AU134" s="184" t="s">
        <v>81</v>
      </c>
      <c r="AY134" s="19" t="s">
        <v>124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79</v>
      </c>
      <c r="BK134" s="185">
        <f>ROUND(I134*H134,2)</f>
        <v>0</v>
      </c>
      <c r="BL134" s="19" t="s">
        <v>130</v>
      </c>
      <c r="BM134" s="184" t="s">
        <v>471</v>
      </c>
    </row>
    <row r="135" spans="1:65" s="2" customFormat="1" ht="11.25">
      <c r="A135" s="36"/>
      <c r="B135" s="37"/>
      <c r="C135" s="38"/>
      <c r="D135" s="186" t="s">
        <v>132</v>
      </c>
      <c r="E135" s="38"/>
      <c r="F135" s="187" t="s">
        <v>472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132</v>
      </c>
      <c r="AU135" s="19" t="s">
        <v>81</v>
      </c>
    </row>
    <row r="136" spans="1:65" s="2" customFormat="1" ht="11.25">
      <c r="A136" s="36"/>
      <c r="B136" s="37"/>
      <c r="C136" s="38"/>
      <c r="D136" s="215" t="s">
        <v>152</v>
      </c>
      <c r="E136" s="38"/>
      <c r="F136" s="216" t="s">
        <v>473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152</v>
      </c>
      <c r="AU136" s="19" t="s">
        <v>81</v>
      </c>
    </row>
    <row r="137" spans="1:65" s="2" customFormat="1" ht="19.5">
      <c r="A137" s="36"/>
      <c r="B137" s="37"/>
      <c r="C137" s="38"/>
      <c r="D137" s="186" t="s">
        <v>133</v>
      </c>
      <c r="E137" s="38"/>
      <c r="F137" s="191" t="s">
        <v>474</v>
      </c>
      <c r="G137" s="38"/>
      <c r="H137" s="38"/>
      <c r="I137" s="188"/>
      <c r="J137" s="38"/>
      <c r="K137" s="38"/>
      <c r="L137" s="41"/>
      <c r="M137" s="189"/>
      <c r="N137" s="190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133</v>
      </c>
      <c r="AU137" s="19" t="s">
        <v>81</v>
      </c>
    </row>
    <row r="138" spans="1:65" s="14" customFormat="1" ht="11.25">
      <c r="B138" s="202"/>
      <c r="C138" s="203"/>
      <c r="D138" s="186" t="s">
        <v>141</v>
      </c>
      <c r="E138" s="204" t="s">
        <v>19</v>
      </c>
      <c r="F138" s="205" t="s">
        <v>475</v>
      </c>
      <c r="G138" s="203"/>
      <c r="H138" s="206">
        <v>36</v>
      </c>
      <c r="I138" s="207"/>
      <c r="J138" s="203"/>
      <c r="K138" s="203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141</v>
      </c>
      <c r="AU138" s="212" t="s">
        <v>81</v>
      </c>
      <c r="AV138" s="14" t="s">
        <v>81</v>
      </c>
      <c r="AW138" s="14" t="s">
        <v>32</v>
      </c>
      <c r="AX138" s="14" t="s">
        <v>79</v>
      </c>
      <c r="AY138" s="212" t="s">
        <v>124</v>
      </c>
    </row>
    <row r="139" spans="1:65" s="2" customFormat="1" ht="14.45" customHeight="1">
      <c r="A139" s="36"/>
      <c r="B139" s="37"/>
      <c r="C139" s="173" t="s">
        <v>135</v>
      </c>
      <c r="D139" s="173" t="s">
        <v>126</v>
      </c>
      <c r="E139" s="174" t="s">
        <v>476</v>
      </c>
      <c r="F139" s="175" t="s">
        <v>477</v>
      </c>
      <c r="G139" s="176" t="s">
        <v>157</v>
      </c>
      <c r="H139" s="177">
        <v>36</v>
      </c>
      <c r="I139" s="178"/>
      <c r="J139" s="179">
        <f>ROUND(I139*H139,2)</f>
        <v>0</v>
      </c>
      <c r="K139" s="175" t="s">
        <v>149</v>
      </c>
      <c r="L139" s="41"/>
      <c r="M139" s="180" t="s">
        <v>19</v>
      </c>
      <c r="N139" s="181" t="s">
        <v>42</v>
      </c>
      <c r="O139" s="66"/>
      <c r="P139" s="182">
        <f>O139*H139</f>
        <v>0</v>
      </c>
      <c r="Q139" s="182">
        <v>0</v>
      </c>
      <c r="R139" s="182">
        <f>Q139*H139</f>
        <v>0</v>
      </c>
      <c r="S139" s="182">
        <v>0</v>
      </c>
      <c r="T139" s="183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4" t="s">
        <v>130</v>
      </c>
      <c r="AT139" s="184" t="s">
        <v>126</v>
      </c>
      <c r="AU139" s="184" t="s">
        <v>81</v>
      </c>
      <c r="AY139" s="19" t="s">
        <v>124</v>
      </c>
      <c r="BE139" s="185">
        <f>IF(N139="základní",J139,0)</f>
        <v>0</v>
      </c>
      <c r="BF139" s="185">
        <f>IF(N139="snížená",J139,0)</f>
        <v>0</v>
      </c>
      <c r="BG139" s="185">
        <f>IF(N139="zákl. přenesená",J139,0)</f>
        <v>0</v>
      </c>
      <c r="BH139" s="185">
        <f>IF(N139="sníž. přenesená",J139,0)</f>
        <v>0</v>
      </c>
      <c r="BI139" s="185">
        <f>IF(N139="nulová",J139,0)</f>
        <v>0</v>
      </c>
      <c r="BJ139" s="19" t="s">
        <v>79</v>
      </c>
      <c r="BK139" s="185">
        <f>ROUND(I139*H139,2)</f>
        <v>0</v>
      </c>
      <c r="BL139" s="19" t="s">
        <v>130</v>
      </c>
      <c r="BM139" s="184" t="s">
        <v>478</v>
      </c>
    </row>
    <row r="140" spans="1:65" s="2" customFormat="1" ht="11.25">
      <c r="A140" s="36"/>
      <c r="B140" s="37"/>
      <c r="C140" s="38"/>
      <c r="D140" s="186" t="s">
        <v>132</v>
      </c>
      <c r="E140" s="38"/>
      <c r="F140" s="187" t="s">
        <v>479</v>
      </c>
      <c r="G140" s="38"/>
      <c r="H140" s="38"/>
      <c r="I140" s="188"/>
      <c r="J140" s="38"/>
      <c r="K140" s="38"/>
      <c r="L140" s="41"/>
      <c r="M140" s="189"/>
      <c r="N140" s="19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132</v>
      </c>
      <c r="AU140" s="19" t="s">
        <v>81</v>
      </c>
    </row>
    <row r="141" spans="1:65" s="2" customFormat="1" ht="11.25">
      <c r="A141" s="36"/>
      <c r="B141" s="37"/>
      <c r="C141" s="38"/>
      <c r="D141" s="215" t="s">
        <v>152</v>
      </c>
      <c r="E141" s="38"/>
      <c r="F141" s="216" t="s">
        <v>480</v>
      </c>
      <c r="G141" s="38"/>
      <c r="H141" s="38"/>
      <c r="I141" s="188"/>
      <c r="J141" s="38"/>
      <c r="K141" s="38"/>
      <c r="L141" s="41"/>
      <c r="M141" s="189"/>
      <c r="N141" s="190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152</v>
      </c>
      <c r="AU141" s="19" t="s">
        <v>81</v>
      </c>
    </row>
    <row r="142" spans="1:65" s="2" customFormat="1" ht="14.45" customHeight="1">
      <c r="A142" s="36"/>
      <c r="B142" s="37"/>
      <c r="C142" s="173" t="s">
        <v>125</v>
      </c>
      <c r="D142" s="173" t="s">
        <v>126</v>
      </c>
      <c r="E142" s="174" t="s">
        <v>481</v>
      </c>
      <c r="F142" s="175" t="s">
        <v>482</v>
      </c>
      <c r="G142" s="176" t="s">
        <v>148</v>
      </c>
      <c r="H142" s="177">
        <v>25.233000000000001</v>
      </c>
      <c r="I142" s="178"/>
      <c r="J142" s="179">
        <f>ROUND(I142*H142,2)</f>
        <v>0</v>
      </c>
      <c r="K142" s="175" t="s">
        <v>149</v>
      </c>
      <c r="L142" s="41"/>
      <c r="M142" s="180" t="s">
        <v>19</v>
      </c>
      <c r="N142" s="181" t="s">
        <v>42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130</v>
      </c>
      <c r="AT142" s="184" t="s">
        <v>126</v>
      </c>
      <c r="AU142" s="184" t="s">
        <v>81</v>
      </c>
      <c r="AY142" s="19" t="s">
        <v>124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79</v>
      </c>
      <c r="BK142" s="185">
        <f>ROUND(I142*H142,2)</f>
        <v>0</v>
      </c>
      <c r="BL142" s="19" t="s">
        <v>130</v>
      </c>
      <c r="BM142" s="184" t="s">
        <v>483</v>
      </c>
    </row>
    <row r="143" spans="1:65" s="2" customFormat="1" ht="19.5">
      <c r="A143" s="36"/>
      <c r="B143" s="37"/>
      <c r="C143" s="38"/>
      <c r="D143" s="186" t="s">
        <v>132</v>
      </c>
      <c r="E143" s="38"/>
      <c r="F143" s="187" t="s">
        <v>484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132</v>
      </c>
      <c r="AU143" s="19" t="s">
        <v>81</v>
      </c>
    </row>
    <row r="144" spans="1:65" s="2" customFormat="1" ht="11.25">
      <c r="A144" s="36"/>
      <c r="B144" s="37"/>
      <c r="C144" s="38"/>
      <c r="D144" s="215" t="s">
        <v>152</v>
      </c>
      <c r="E144" s="38"/>
      <c r="F144" s="216" t="s">
        <v>485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152</v>
      </c>
      <c r="AU144" s="19" t="s">
        <v>81</v>
      </c>
    </row>
    <row r="145" spans="1:65" s="2" customFormat="1" ht="19.899999999999999" customHeight="1">
      <c r="A145" s="36"/>
      <c r="B145" s="37"/>
      <c r="C145" s="173" t="s">
        <v>220</v>
      </c>
      <c r="D145" s="173" t="s">
        <v>126</v>
      </c>
      <c r="E145" s="174" t="s">
        <v>486</v>
      </c>
      <c r="F145" s="175" t="s">
        <v>487</v>
      </c>
      <c r="G145" s="176" t="s">
        <v>148</v>
      </c>
      <c r="H145" s="177">
        <v>0.5</v>
      </c>
      <c r="I145" s="178"/>
      <c r="J145" s="179">
        <f>ROUND(I145*H145,2)</f>
        <v>0</v>
      </c>
      <c r="K145" s="175" t="s">
        <v>149</v>
      </c>
      <c r="L145" s="41"/>
      <c r="M145" s="180" t="s">
        <v>19</v>
      </c>
      <c r="N145" s="181" t="s">
        <v>42</v>
      </c>
      <c r="O145" s="66"/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4" t="s">
        <v>130</v>
      </c>
      <c r="AT145" s="184" t="s">
        <v>126</v>
      </c>
      <c r="AU145" s="184" t="s">
        <v>81</v>
      </c>
      <c r="AY145" s="19" t="s">
        <v>124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9" t="s">
        <v>79</v>
      </c>
      <c r="BK145" s="185">
        <f>ROUND(I145*H145,2)</f>
        <v>0</v>
      </c>
      <c r="BL145" s="19" t="s">
        <v>130</v>
      </c>
      <c r="BM145" s="184" t="s">
        <v>488</v>
      </c>
    </row>
    <row r="146" spans="1:65" s="2" customFormat="1" ht="19.5">
      <c r="A146" s="36"/>
      <c r="B146" s="37"/>
      <c r="C146" s="38"/>
      <c r="D146" s="186" t="s">
        <v>132</v>
      </c>
      <c r="E146" s="38"/>
      <c r="F146" s="187" t="s">
        <v>489</v>
      </c>
      <c r="G146" s="38"/>
      <c r="H146" s="38"/>
      <c r="I146" s="188"/>
      <c r="J146" s="38"/>
      <c r="K146" s="38"/>
      <c r="L146" s="41"/>
      <c r="M146" s="189"/>
      <c r="N146" s="190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132</v>
      </c>
      <c r="AU146" s="19" t="s">
        <v>81</v>
      </c>
    </row>
    <row r="147" spans="1:65" s="2" customFormat="1" ht="11.25">
      <c r="A147" s="36"/>
      <c r="B147" s="37"/>
      <c r="C147" s="38"/>
      <c r="D147" s="215" t="s">
        <v>152</v>
      </c>
      <c r="E147" s="38"/>
      <c r="F147" s="216" t="s">
        <v>490</v>
      </c>
      <c r="G147" s="38"/>
      <c r="H147" s="38"/>
      <c r="I147" s="188"/>
      <c r="J147" s="38"/>
      <c r="K147" s="38"/>
      <c r="L147" s="41"/>
      <c r="M147" s="189"/>
      <c r="N147" s="19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152</v>
      </c>
      <c r="AU147" s="19" t="s">
        <v>81</v>
      </c>
    </row>
    <row r="148" spans="1:65" s="2" customFormat="1" ht="14.45" customHeight="1">
      <c r="A148" s="36"/>
      <c r="B148" s="37"/>
      <c r="C148" s="173" t="s">
        <v>491</v>
      </c>
      <c r="D148" s="173" t="s">
        <v>126</v>
      </c>
      <c r="E148" s="174" t="s">
        <v>492</v>
      </c>
      <c r="F148" s="175" t="s">
        <v>493</v>
      </c>
      <c r="G148" s="176" t="s">
        <v>148</v>
      </c>
      <c r="H148" s="177">
        <v>25.233000000000001</v>
      </c>
      <c r="I148" s="178"/>
      <c r="J148" s="179">
        <f>ROUND(I148*H148,2)</f>
        <v>0</v>
      </c>
      <c r="K148" s="175" t="s">
        <v>149</v>
      </c>
      <c r="L148" s="41"/>
      <c r="M148" s="180" t="s">
        <v>19</v>
      </c>
      <c r="N148" s="181" t="s">
        <v>42</v>
      </c>
      <c r="O148" s="66"/>
      <c r="P148" s="182">
        <f>O148*H148</f>
        <v>0</v>
      </c>
      <c r="Q148" s="182">
        <v>0</v>
      </c>
      <c r="R148" s="182">
        <f>Q148*H148</f>
        <v>0</v>
      </c>
      <c r="S148" s="182">
        <v>0</v>
      </c>
      <c r="T148" s="18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4" t="s">
        <v>130</v>
      </c>
      <c r="AT148" s="184" t="s">
        <v>126</v>
      </c>
      <c r="AU148" s="184" t="s">
        <v>81</v>
      </c>
      <c r="AY148" s="19" t="s">
        <v>124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9" t="s">
        <v>79</v>
      </c>
      <c r="BK148" s="185">
        <f>ROUND(I148*H148,2)</f>
        <v>0</v>
      </c>
      <c r="BL148" s="19" t="s">
        <v>130</v>
      </c>
      <c r="BM148" s="184" t="s">
        <v>494</v>
      </c>
    </row>
    <row r="149" spans="1:65" s="2" customFormat="1" ht="19.5">
      <c r="A149" s="36"/>
      <c r="B149" s="37"/>
      <c r="C149" s="38"/>
      <c r="D149" s="186" t="s">
        <v>132</v>
      </c>
      <c r="E149" s="38"/>
      <c r="F149" s="187" t="s">
        <v>495</v>
      </c>
      <c r="G149" s="38"/>
      <c r="H149" s="38"/>
      <c r="I149" s="188"/>
      <c r="J149" s="38"/>
      <c r="K149" s="38"/>
      <c r="L149" s="41"/>
      <c r="M149" s="189"/>
      <c r="N149" s="190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132</v>
      </c>
      <c r="AU149" s="19" t="s">
        <v>81</v>
      </c>
    </row>
    <row r="150" spans="1:65" s="2" customFormat="1" ht="11.25">
      <c r="A150" s="36"/>
      <c r="B150" s="37"/>
      <c r="C150" s="38"/>
      <c r="D150" s="215" t="s">
        <v>152</v>
      </c>
      <c r="E150" s="38"/>
      <c r="F150" s="216" t="s">
        <v>496</v>
      </c>
      <c r="G150" s="38"/>
      <c r="H150" s="38"/>
      <c r="I150" s="188"/>
      <c r="J150" s="38"/>
      <c r="K150" s="38"/>
      <c r="L150" s="41"/>
      <c r="M150" s="189"/>
      <c r="N150" s="190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152</v>
      </c>
      <c r="AU150" s="19" t="s">
        <v>81</v>
      </c>
    </row>
    <row r="151" spans="1:65" s="2" customFormat="1" ht="14.45" customHeight="1">
      <c r="A151" s="36"/>
      <c r="B151" s="37"/>
      <c r="C151" s="173" t="s">
        <v>497</v>
      </c>
      <c r="D151" s="173" t="s">
        <v>126</v>
      </c>
      <c r="E151" s="174" t="s">
        <v>193</v>
      </c>
      <c r="F151" s="175" t="s">
        <v>194</v>
      </c>
      <c r="G151" s="176" t="s">
        <v>148</v>
      </c>
      <c r="H151" s="177">
        <v>18</v>
      </c>
      <c r="I151" s="178"/>
      <c r="J151" s="179">
        <f>ROUND(I151*H151,2)</f>
        <v>0</v>
      </c>
      <c r="K151" s="175" t="s">
        <v>149</v>
      </c>
      <c r="L151" s="41"/>
      <c r="M151" s="180" t="s">
        <v>19</v>
      </c>
      <c r="N151" s="181" t="s">
        <v>42</v>
      </c>
      <c r="O151" s="6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4" t="s">
        <v>130</v>
      </c>
      <c r="AT151" s="184" t="s">
        <v>126</v>
      </c>
      <c r="AU151" s="184" t="s">
        <v>81</v>
      </c>
      <c r="AY151" s="19" t="s">
        <v>124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79</v>
      </c>
      <c r="BK151" s="185">
        <f>ROUND(I151*H151,2)</f>
        <v>0</v>
      </c>
      <c r="BL151" s="19" t="s">
        <v>130</v>
      </c>
      <c r="BM151" s="184" t="s">
        <v>498</v>
      </c>
    </row>
    <row r="152" spans="1:65" s="2" customFormat="1" ht="19.5">
      <c r="A152" s="36"/>
      <c r="B152" s="37"/>
      <c r="C152" s="38"/>
      <c r="D152" s="186" t="s">
        <v>132</v>
      </c>
      <c r="E152" s="38"/>
      <c r="F152" s="187" t="s">
        <v>196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132</v>
      </c>
      <c r="AU152" s="19" t="s">
        <v>81</v>
      </c>
    </row>
    <row r="153" spans="1:65" s="2" customFormat="1" ht="11.25">
      <c r="A153" s="36"/>
      <c r="B153" s="37"/>
      <c r="C153" s="38"/>
      <c r="D153" s="215" t="s">
        <v>152</v>
      </c>
      <c r="E153" s="38"/>
      <c r="F153" s="216" t="s">
        <v>197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152</v>
      </c>
      <c r="AU153" s="19" t="s">
        <v>81</v>
      </c>
    </row>
    <row r="154" spans="1:65" s="2" customFormat="1" ht="19.5">
      <c r="A154" s="36"/>
      <c r="B154" s="37"/>
      <c r="C154" s="38"/>
      <c r="D154" s="186" t="s">
        <v>133</v>
      </c>
      <c r="E154" s="38"/>
      <c r="F154" s="191" t="s">
        <v>499</v>
      </c>
      <c r="G154" s="38"/>
      <c r="H154" s="38"/>
      <c r="I154" s="188"/>
      <c r="J154" s="38"/>
      <c r="K154" s="38"/>
      <c r="L154" s="41"/>
      <c r="M154" s="189"/>
      <c r="N154" s="190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133</v>
      </c>
      <c r="AU154" s="19" t="s">
        <v>81</v>
      </c>
    </row>
    <row r="155" spans="1:65" s="14" customFormat="1" ht="11.25">
      <c r="B155" s="202"/>
      <c r="C155" s="203"/>
      <c r="D155" s="186" t="s">
        <v>141</v>
      </c>
      <c r="E155" s="204" t="s">
        <v>19</v>
      </c>
      <c r="F155" s="205" t="s">
        <v>500</v>
      </c>
      <c r="G155" s="203"/>
      <c r="H155" s="206">
        <v>18</v>
      </c>
      <c r="I155" s="207"/>
      <c r="J155" s="203"/>
      <c r="K155" s="203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141</v>
      </c>
      <c r="AU155" s="212" t="s">
        <v>81</v>
      </c>
      <c r="AV155" s="14" t="s">
        <v>81</v>
      </c>
      <c r="AW155" s="14" t="s">
        <v>32</v>
      </c>
      <c r="AX155" s="14" t="s">
        <v>79</v>
      </c>
      <c r="AY155" s="212" t="s">
        <v>124</v>
      </c>
    </row>
    <row r="156" spans="1:65" s="2" customFormat="1" ht="19.899999999999999" customHeight="1">
      <c r="A156" s="36"/>
      <c r="B156" s="37"/>
      <c r="C156" s="173" t="s">
        <v>271</v>
      </c>
      <c r="D156" s="173" t="s">
        <v>126</v>
      </c>
      <c r="E156" s="174" t="s">
        <v>199</v>
      </c>
      <c r="F156" s="175" t="s">
        <v>200</v>
      </c>
      <c r="G156" s="176" t="s">
        <v>157</v>
      </c>
      <c r="H156" s="177">
        <v>20</v>
      </c>
      <c r="I156" s="178"/>
      <c r="J156" s="179">
        <f>ROUND(I156*H156,2)</f>
        <v>0</v>
      </c>
      <c r="K156" s="175" t="s">
        <v>149</v>
      </c>
      <c r="L156" s="41"/>
      <c r="M156" s="180" t="s">
        <v>19</v>
      </c>
      <c r="N156" s="181" t="s">
        <v>42</v>
      </c>
      <c r="O156" s="66"/>
      <c r="P156" s="182">
        <f>O156*H156</f>
        <v>0</v>
      </c>
      <c r="Q156" s="182">
        <v>0</v>
      </c>
      <c r="R156" s="182">
        <f>Q156*H156</f>
        <v>0</v>
      </c>
      <c r="S156" s="182">
        <v>0</v>
      </c>
      <c r="T156" s="183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4" t="s">
        <v>130</v>
      </c>
      <c r="AT156" s="184" t="s">
        <v>126</v>
      </c>
      <c r="AU156" s="184" t="s">
        <v>81</v>
      </c>
      <c r="AY156" s="19" t="s">
        <v>124</v>
      </c>
      <c r="BE156" s="185">
        <f>IF(N156="základní",J156,0)</f>
        <v>0</v>
      </c>
      <c r="BF156" s="185">
        <f>IF(N156="snížená",J156,0)</f>
        <v>0</v>
      </c>
      <c r="BG156" s="185">
        <f>IF(N156="zákl. přenesená",J156,0)</f>
        <v>0</v>
      </c>
      <c r="BH156" s="185">
        <f>IF(N156="sníž. přenesená",J156,0)</f>
        <v>0</v>
      </c>
      <c r="BI156" s="185">
        <f>IF(N156="nulová",J156,0)</f>
        <v>0</v>
      </c>
      <c r="BJ156" s="19" t="s">
        <v>79</v>
      </c>
      <c r="BK156" s="185">
        <f>ROUND(I156*H156,2)</f>
        <v>0</v>
      </c>
      <c r="BL156" s="19" t="s">
        <v>130</v>
      </c>
      <c r="BM156" s="184" t="s">
        <v>501</v>
      </c>
    </row>
    <row r="157" spans="1:65" s="2" customFormat="1" ht="19.5">
      <c r="A157" s="36"/>
      <c r="B157" s="37"/>
      <c r="C157" s="38"/>
      <c r="D157" s="186" t="s">
        <v>132</v>
      </c>
      <c r="E157" s="38"/>
      <c r="F157" s="187" t="s">
        <v>202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132</v>
      </c>
      <c r="AU157" s="19" t="s">
        <v>81</v>
      </c>
    </row>
    <row r="158" spans="1:65" s="2" customFormat="1" ht="11.25">
      <c r="A158" s="36"/>
      <c r="B158" s="37"/>
      <c r="C158" s="38"/>
      <c r="D158" s="215" t="s">
        <v>152</v>
      </c>
      <c r="E158" s="38"/>
      <c r="F158" s="216" t="s">
        <v>203</v>
      </c>
      <c r="G158" s="38"/>
      <c r="H158" s="38"/>
      <c r="I158" s="188"/>
      <c r="J158" s="38"/>
      <c r="K158" s="38"/>
      <c r="L158" s="41"/>
      <c r="M158" s="189"/>
      <c r="N158" s="190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152</v>
      </c>
      <c r="AU158" s="19" t="s">
        <v>81</v>
      </c>
    </row>
    <row r="159" spans="1:65" s="14" customFormat="1" ht="11.25">
      <c r="B159" s="202"/>
      <c r="C159" s="203"/>
      <c r="D159" s="186" t="s">
        <v>141</v>
      </c>
      <c r="E159" s="204" t="s">
        <v>19</v>
      </c>
      <c r="F159" s="205" t="s">
        <v>502</v>
      </c>
      <c r="G159" s="203"/>
      <c r="H159" s="206">
        <v>20</v>
      </c>
      <c r="I159" s="207"/>
      <c r="J159" s="203"/>
      <c r="K159" s="203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141</v>
      </c>
      <c r="AU159" s="212" t="s">
        <v>81</v>
      </c>
      <c r="AV159" s="14" t="s">
        <v>81</v>
      </c>
      <c r="AW159" s="14" t="s">
        <v>32</v>
      </c>
      <c r="AX159" s="14" t="s">
        <v>79</v>
      </c>
      <c r="AY159" s="212" t="s">
        <v>124</v>
      </c>
    </row>
    <row r="160" spans="1:65" s="2" customFormat="1" ht="14.45" customHeight="1">
      <c r="A160" s="36"/>
      <c r="B160" s="37"/>
      <c r="C160" s="173" t="s">
        <v>503</v>
      </c>
      <c r="D160" s="173" t="s">
        <v>126</v>
      </c>
      <c r="E160" s="174" t="s">
        <v>205</v>
      </c>
      <c r="F160" s="175" t="s">
        <v>206</v>
      </c>
      <c r="G160" s="176" t="s">
        <v>157</v>
      </c>
      <c r="H160" s="177">
        <v>20</v>
      </c>
      <c r="I160" s="178"/>
      <c r="J160" s="179">
        <f>ROUND(I160*H160,2)</f>
        <v>0</v>
      </c>
      <c r="K160" s="175" t="s">
        <v>149</v>
      </c>
      <c r="L160" s="41"/>
      <c r="M160" s="180" t="s">
        <v>19</v>
      </c>
      <c r="N160" s="181" t="s">
        <v>42</v>
      </c>
      <c r="O160" s="66"/>
      <c r="P160" s="182">
        <f>O160*H160</f>
        <v>0</v>
      </c>
      <c r="Q160" s="182">
        <v>0</v>
      </c>
      <c r="R160" s="182">
        <f>Q160*H160</f>
        <v>0</v>
      </c>
      <c r="S160" s="182">
        <v>0</v>
      </c>
      <c r="T160" s="183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4" t="s">
        <v>130</v>
      </c>
      <c r="AT160" s="184" t="s">
        <v>126</v>
      </c>
      <c r="AU160" s="184" t="s">
        <v>81</v>
      </c>
      <c r="AY160" s="19" t="s">
        <v>124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9" t="s">
        <v>79</v>
      </c>
      <c r="BK160" s="185">
        <f>ROUND(I160*H160,2)</f>
        <v>0</v>
      </c>
      <c r="BL160" s="19" t="s">
        <v>130</v>
      </c>
      <c r="BM160" s="184" t="s">
        <v>504</v>
      </c>
    </row>
    <row r="161" spans="1:65" s="2" customFormat="1" ht="11.25">
      <c r="A161" s="36"/>
      <c r="B161" s="37"/>
      <c r="C161" s="38"/>
      <c r="D161" s="186" t="s">
        <v>132</v>
      </c>
      <c r="E161" s="38"/>
      <c r="F161" s="187" t="s">
        <v>208</v>
      </c>
      <c r="G161" s="38"/>
      <c r="H161" s="38"/>
      <c r="I161" s="188"/>
      <c r="J161" s="38"/>
      <c r="K161" s="38"/>
      <c r="L161" s="41"/>
      <c r="M161" s="189"/>
      <c r="N161" s="190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132</v>
      </c>
      <c r="AU161" s="19" t="s">
        <v>81</v>
      </c>
    </row>
    <row r="162" spans="1:65" s="2" customFormat="1" ht="11.25">
      <c r="A162" s="36"/>
      <c r="B162" s="37"/>
      <c r="C162" s="38"/>
      <c r="D162" s="215" t="s">
        <v>152</v>
      </c>
      <c r="E162" s="38"/>
      <c r="F162" s="216" t="s">
        <v>209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152</v>
      </c>
      <c r="AU162" s="19" t="s">
        <v>81</v>
      </c>
    </row>
    <row r="163" spans="1:65" s="14" customFormat="1" ht="11.25">
      <c r="B163" s="202"/>
      <c r="C163" s="203"/>
      <c r="D163" s="186" t="s">
        <v>141</v>
      </c>
      <c r="E163" s="204" t="s">
        <v>19</v>
      </c>
      <c r="F163" s="205" t="s">
        <v>505</v>
      </c>
      <c r="G163" s="203"/>
      <c r="H163" s="206">
        <v>20</v>
      </c>
      <c r="I163" s="207"/>
      <c r="J163" s="203"/>
      <c r="K163" s="203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141</v>
      </c>
      <c r="AU163" s="212" t="s">
        <v>81</v>
      </c>
      <c r="AV163" s="14" t="s">
        <v>81</v>
      </c>
      <c r="AW163" s="14" t="s">
        <v>32</v>
      </c>
      <c r="AX163" s="14" t="s">
        <v>79</v>
      </c>
      <c r="AY163" s="212" t="s">
        <v>124</v>
      </c>
    </row>
    <row r="164" spans="1:65" s="2" customFormat="1" ht="14.45" customHeight="1">
      <c r="A164" s="36"/>
      <c r="B164" s="37"/>
      <c r="C164" s="228" t="s">
        <v>302</v>
      </c>
      <c r="D164" s="228" t="s">
        <v>184</v>
      </c>
      <c r="E164" s="229" t="s">
        <v>185</v>
      </c>
      <c r="F164" s="230" t="s">
        <v>186</v>
      </c>
      <c r="G164" s="231" t="s">
        <v>187</v>
      </c>
      <c r="H164" s="232">
        <v>0.4</v>
      </c>
      <c r="I164" s="233"/>
      <c r="J164" s="234">
        <f>ROUND(I164*H164,2)</f>
        <v>0</v>
      </c>
      <c r="K164" s="230" t="s">
        <v>149</v>
      </c>
      <c r="L164" s="235"/>
      <c r="M164" s="236" t="s">
        <v>19</v>
      </c>
      <c r="N164" s="237" t="s">
        <v>42</v>
      </c>
      <c r="O164" s="66"/>
      <c r="P164" s="182">
        <f>O164*H164</f>
        <v>0</v>
      </c>
      <c r="Q164" s="182">
        <v>1E-3</v>
      </c>
      <c r="R164" s="182">
        <f>Q164*H164</f>
        <v>4.0000000000000002E-4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188</v>
      </c>
      <c r="AT164" s="184" t="s">
        <v>184</v>
      </c>
      <c r="AU164" s="184" t="s">
        <v>81</v>
      </c>
      <c r="AY164" s="19" t="s">
        <v>124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79</v>
      </c>
      <c r="BK164" s="185">
        <f>ROUND(I164*H164,2)</f>
        <v>0</v>
      </c>
      <c r="BL164" s="19" t="s">
        <v>130</v>
      </c>
      <c r="BM164" s="184" t="s">
        <v>506</v>
      </c>
    </row>
    <row r="165" spans="1:65" s="2" customFormat="1" ht="11.25">
      <c r="A165" s="36"/>
      <c r="B165" s="37"/>
      <c r="C165" s="38"/>
      <c r="D165" s="186" t="s">
        <v>132</v>
      </c>
      <c r="E165" s="38"/>
      <c r="F165" s="187" t="s">
        <v>186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132</v>
      </c>
      <c r="AU165" s="19" t="s">
        <v>81</v>
      </c>
    </row>
    <row r="166" spans="1:65" s="2" customFormat="1" ht="29.25">
      <c r="A166" s="36"/>
      <c r="B166" s="37"/>
      <c r="C166" s="38"/>
      <c r="D166" s="186" t="s">
        <v>133</v>
      </c>
      <c r="E166" s="38"/>
      <c r="F166" s="191" t="s">
        <v>507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133</v>
      </c>
      <c r="AU166" s="19" t="s">
        <v>81</v>
      </c>
    </row>
    <row r="167" spans="1:65" s="14" customFormat="1" ht="11.25">
      <c r="B167" s="202"/>
      <c r="C167" s="203"/>
      <c r="D167" s="186" t="s">
        <v>141</v>
      </c>
      <c r="E167" s="204" t="s">
        <v>19</v>
      </c>
      <c r="F167" s="205" t="s">
        <v>508</v>
      </c>
      <c r="G167" s="203"/>
      <c r="H167" s="206">
        <v>0.4</v>
      </c>
      <c r="I167" s="207"/>
      <c r="J167" s="203"/>
      <c r="K167" s="203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141</v>
      </c>
      <c r="AU167" s="212" t="s">
        <v>81</v>
      </c>
      <c r="AV167" s="14" t="s">
        <v>81</v>
      </c>
      <c r="AW167" s="14" t="s">
        <v>32</v>
      </c>
      <c r="AX167" s="14" t="s">
        <v>79</v>
      </c>
      <c r="AY167" s="212" t="s">
        <v>124</v>
      </c>
    </row>
    <row r="168" spans="1:65" s="2" customFormat="1" ht="14.45" customHeight="1">
      <c r="A168" s="36"/>
      <c r="B168" s="37"/>
      <c r="C168" s="173" t="s">
        <v>509</v>
      </c>
      <c r="D168" s="173" t="s">
        <v>126</v>
      </c>
      <c r="E168" s="174" t="s">
        <v>510</v>
      </c>
      <c r="F168" s="175" t="s">
        <v>511</v>
      </c>
      <c r="G168" s="176" t="s">
        <v>157</v>
      </c>
      <c r="H168" s="177">
        <v>48</v>
      </c>
      <c r="I168" s="178"/>
      <c r="J168" s="179">
        <f>ROUND(I168*H168,2)</f>
        <v>0</v>
      </c>
      <c r="K168" s="175" t="s">
        <v>149</v>
      </c>
      <c r="L168" s="41"/>
      <c r="M168" s="180" t="s">
        <v>19</v>
      </c>
      <c r="N168" s="181" t="s">
        <v>42</v>
      </c>
      <c r="O168" s="66"/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4" t="s">
        <v>130</v>
      </c>
      <c r="AT168" s="184" t="s">
        <v>126</v>
      </c>
      <c r="AU168" s="184" t="s">
        <v>81</v>
      </c>
      <c r="AY168" s="19" t="s">
        <v>124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9" t="s">
        <v>79</v>
      </c>
      <c r="BK168" s="185">
        <f>ROUND(I168*H168,2)</f>
        <v>0</v>
      </c>
      <c r="BL168" s="19" t="s">
        <v>130</v>
      </c>
      <c r="BM168" s="184" t="s">
        <v>512</v>
      </c>
    </row>
    <row r="169" spans="1:65" s="2" customFormat="1" ht="11.25">
      <c r="A169" s="36"/>
      <c r="B169" s="37"/>
      <c r="C169" s="38"/>
      <c r="D169" s="186" t="s">
        <v>132</v>
      </c>
      <c r="E169" s="38"/>
      <c r="F169" s="187" t="s">
        <v>513</v>
      </c>
      <c r="G169" s="38"/>
      <c r="H169" s="38"/>
      <c r="I169" s="188"/>
      <c r="J169" s="38"/>
      <c r="K169" s="38"/>
      <c r="L169" s="41"/>
      <c r="M169" s="189"/>
      <c r="N169" s="190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132</v>
      </c>
      <c r="AU169" s="19" t="s">
        <v>81</v>
      </c>
    </row>
    <row r="170" spans="1:65" s="2" customFormat="1" ht="11.25">
      <c r="A170" s="36"/>
      <c r="B170" s="37"/>
      <c r="C170" s="38"/>
      <c r="D170" s="215" t="s">
        <v>152</v>
      </c>
      <c r="E170" s="38"/>
      <c r="F170" s="216" t="s">
        <v>514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152</v>
      </c>
      <c r="AU170" s="19" t="s">
        <v>81</v>
      </c>
    </row>
    <row r="171" spans="1:65" s="14" customFormat="1" ht="11.25">
      <c r="B171" s="202"/>
      <c r="C171" s="203"/>
      <c r="D171" s="186" t="s">
        <v>141</v>
      </c>
      <c r="E171" s="204" t="s">
        <v>19</v>
      </c>
      <c r="F171" s="205" t="s">
        <v>515</v>
      </c>
      <c r="G171" s="203"/>
      <c r="H171" s="206">
        <v>48</v>
      </c>
      <c r="I171" s="207"/>
      <c r="J171" s="203"/>
      <c r="K171" s="203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141</v>
      </c>
      <c r="AU171" s="212" t="s">
        <v>81</v>
      </c>
      <c r="AV171" s="14" t="s">
        <v>81</v>
      </c>
      <c r="AW171" s="14" t="s">
        <v>32</v>
      </c>
      <c r="AX171" s="14" t="s">
        <v>79</v>
      </c>
      <c r="AY171" s="212" t="s">
        <v>124</v>
      </c>
    </row>
    <row r="172" spans="1:65" s="2" customFormat="1" ht="14.45" customHeight="1">
      <c r="A172" s="36"/>
      <c r="B172" s="37"/>
      <c r="C172" s="173" t="s">
        <v>516</v>
      </c>
      <c r="D172" s="173" t="s">
        <v>126</v>
      </c>
      <c r="E172" s="174" t="s">
        <v>382</v>
      </c>
      <c r="F172" s="175" t="s">
        <v>383</v>
      </c>
      <c r="G172" s="176" t="s">
        <v>384</v>
      </c>
      <c r="H172" s="177">
        <v>0.185</v>
      </c>
      <c r="I172" s="178"/>
      <c r="J172" s="179">
        <f>ROUND(I172*H172,2)</f>
        <v>0</v>
      </c>
      <c r="K172" s="175" t="s">
        <v>149</v>
      </c>
      <c r="L172" s="41"/>
      <c r="M172" s="180" t="s">
        <v>19</v>
      </c>
      <c r="N172" s="181" t="s">
        <v>42</v>
      </c>
      <c r="O172" s="66"/>
      <c r="P172" s="182">
        <f>O172*H172</f>
        <v>0</v>
      </c>
      <c r="Q172" s="182">
        <v>0</v>
      </c>
      <c r="R172" s="182">
        <f>Q172*H172</f>
        <v>0</v>
      </c>
      <c r="S172" s="182">
        <v>0</v>
      </c>
      <c r="T172" s="183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4" t="s">
        <v>130</v>
      </c>
      <c r="AT172" s="184" t="s">
        <v>126</v>
      </c>
      <c r="AU172" s="184" t="s">
        <v>81</v>
      </c>
      <c r="AY172" s="19" t="s">
        <v>124</v>
      </c>
      <c r="BE172" s="185">
        <f>IF(N172="základní",J172,0)</f>
        <v>0</v>
      </c>
      <c r="BF172" s="185">
        <f>IF(N172="snížená",J172,0)</f>
        <v>0</v>
      </c>
      <c r="BG172" s="185">
        <f>IF(N172="zákl. přenesená",J172,0)</f>
        <v>0</v>
      </c>
      <c r="BH172" s="185">
        <f>IF(N172="sníž. přenesená",J172,0)</f>
        <v>0</v>
      </c>
      <c r="BI172" s="185">
        <f>IF(N172="nulová",J172,0)</f>
        <v>0</v>
      </c>
      <c r="BJ172" s="19" t="s">
        <v>79</v>
      </c>
      <c r="BK172" s="185">
        <f>ROUND(I172*H172,2)</f>
        <v>0</v>
      </c>
      <c r="BL172" s="19" t="s">
        <v>130</v>
      </c>
      <c r="BM172" s="184" t="s">
        <v>517</v>
      </c>
    </row>
    <row r="173" spans="1:65" s="2" customFormat="1" ht="11.25">
      <c r="A173" s="36"/>
      <c r="B173" s="37"/>
      <c r="C173" s="38"/>
      <c r="D173" s="186" t="s">
        <v>132</v>
      </c>
      <c r="E173" s="38"/>
      <c r="F173" s="187" t="s">
        <v>386</v>
      </c>
      <c r="G173" s="38"/>
      <c r="H173" s="38"/>
      <c r="I173" s="188"/>
      <c r="J173" s="38"/>
      <c r="K173" s="38"/>
      <c r="L173" s="41"/>
      <c r="M173" s="189"/>
      <c r="N173" s="190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132</v>
      </c>
      <c r="AU173" s="19" t="s">
        <v>81</v>
      </c>
    </row>
    <row r="174" spans="1:65" s="2" customFormat="1" ht="11.25">
      <c r="A174" s="36"/>
      <c r="B174" s="37"/>
      <c r="C174" s="38"/>
      <c r="D174" s="215" t="s">
        <v>152</v>
      </c>
      <c r="E174" s="38"/>
      <c r="F174" s="216" t="s">
        <v>387</v>
      </c>
      <c r="G174" s="38"/>
      <c r="H174" s="38"/>
      <c r="I174" s="188"/>
      <c r="J174" s="38"/>
      <c r="K174" s="38"/>
      <c r="L174" s="41"/>
      <c r="M174" s="189"/>
      <c r="N174" s="190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152</v>
      </c>
      <c r="AU174" s="19" t="s">
        <v>81</v>
      </c>
    </row>
    <row r="175" spans="1:65" s="2" customFormat="1" ht="14.45" customHeight="1">
      <c r="A175" s="36"/>
      <c r="B175" s="37"/>
      <c r="C175" s="173" t="s">
        <v>518</v>
      </c>
      <c r="D175" s="173" t="s">
        <v>126</v>
      </c>
      <c r="E175" s="174" t="s">
        <v>388</v>
      </c>
      <c r="F175" s="175" t="s">
        <v>389</v>
      </c>
      <c r="G175" s="176" t="s">
        <v>384</v>
      </c>
      <c r="H175" s="177">
        <v>0.185</v>
      </c>
      <c r="I175" s="178"/>
      <c r="J175" s="179">
        <f>ROUND(I175*H175,2)</f>
        <v>0</v>
      </c>
      <c r="K175" s="175" t="s">
        <v>149</v>
      </c>
      <c r="L175" s="41"/>
      <c r="M175" s="180" t="s">
        <v>19</v>
      </c>
      <c r="N175" s="181" t="s">
        <v>42</v>
      </c>
      <c r="O175" s="66"/>
      <c r="P175" s="182">
        <f>O175*H175</f>
        <v>0</v>
      </c>
      <c r="Q175" s="182">
        <v>0</v>
      </c>
      <c r="R175" s="182">
        <f>Q175*H175</f>
        <v>0</v>
      </c>
      <c r="S175" s="182">
        <v>0</v>
      </c>
      <c r="T175" s="183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4" t="s">
        <v>130</v>
      </c>
      <c r="AT175" s="184" t="s">
        <v>126</v>
      </c>
      <c r="AU175" s="184" t="s">
        <v>81</v>
      </c>
      <c r="AY175" s="19" t="s">
        <v>124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9" t="s">
        <v>79</v>
      </c>
      <c r="BK175" s="185">
        <f>ROUND(I175*H175,2)</f>
        <v>0</v>
      </c>
      <c r="BL175" s="19" t="s">
        <v>130</v>
      </c>
      <c r="BM175" s="184" t="s">
        <v>519</v>
      </c>
    </row>
    <row r="176" spans="1:65" s="2" customFormat="1" ht="11.25">
      <c r="A176" s="36"/>
      <c r="B176" s="37"/>
      <c r="C176" s="38"/>
      <c r="D176" s="186" t="s">
        <v>132</v>
      </c>
      <c r="E176" s="38"/>
      <c r="F176" s="187" t="s">
        <v>391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132</v>
      </c>
      <c r="AU176" s="19" t="s">
        <v>81</v>
      </c>
    </row>
    <row r="177" spans="1:65" s="2" customFormat="1" ht="11.25">
      <c r="A177" s="36"/>
      <c r="B177" s="37"/>
      <c r="C177" s="38"/>
      <c r="D177" s="215" t="s">
        <v>152</v>
      </c>
      <c r="E177" s="38"/>
      <c r="F177" s="216" t="s">
        <v>392</v>
      </c>
      <c r="G177" s="38"/>
      <c r="H177" s="38"/>
      <c r="I177" s="188"/>
      <c r="J177" s="38"/>
      <c r="K177" s="38"/>
      <c r="L177" s="41"/>
      <c r="M177" s="189"/>
      <c r="N177" s="190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152</v>
      </c>
      <c r="AU177" s="19" t="s">
        <v>81</v>
      </c>
    </row>
    <row r="178" spans="1:65" s="14" customFormat="1" ht="11.25">
      <c r="B178" s="202"/>
      <c r="C178" s="203"/>
      <c r="D178" s="186" t="s">
        <v>141</v>
      </c>
      <c r="E178" s="204" t="s">
        <v>19</v>
      </c>
      <c r="F178" s="205" t="s">
        <v>520</v>
      </c>
      <c r="G178" s="203"/>
      <c r="H178" s="206">
        <v>0.185</v>
      </c>
      <c r="I178" s="207"/>
      <c r="J178" s="203"/>
      <c r="K178" s="203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141</v>
      </c>
      <c r="AU178" s="212" t="s">
        <v>81</v>
      </c>
      <c r="AV178" s="14" t="s">
        <v>81</v>
      </c>
      <c r="AW178" s="14" t="s">
        <v>32</v>
      </c>
      <c r="AX178" s="14" t="s">
        <v>79</v>
      </c>
      <c r="AY178" s="212" t="s">
        <v>124</v>
      </c>
    </row>
    <row r="179" spans="1:65" s="12" customFormat="1" ht="22.9" customHeight="1">
      <c r="B179" s="159"/>
      <c r="C179" s="160"/>
      <c r="D179" s="161" t="s">
        <v>70</v>
      </c>
      <c r="E179" s="213" t="s">
        <v>81</v>
      </c>
      <c r="F179" s="213" t="s">
        <v>394</v>
      </c>
      <c r="G179" s="160"/>
      <c r="H179" s="160"/>
      <c r="I179" s="163"/>
      <c r="J179" s="214">
        <f>BK179</f>
        <v>0</v>
      </c>
      <c r="K179" s="160"/>
      <c r="L179" s="165"/>
      <c r="M179" s="166"/>
      <c r="N179" s="167"/>
      <c r="O179" s="167"/>
      <c r="P179" s="168">
        <f>SUM(P180:P187)</f>
        <v>0</v>
      </c>
      <c r="Q179" s="167"/>
      <c r="R179" s="168">
        <f>SUM(R180:R187)</f>
        <v>6.3418361599999997</v>
      </c>
      <c r="S179" s="167"/>
      <c r="T179" s="169">
        <f>SUM(T180:T187)</f>
        <v>0</v>
      </c>
      <c r="AR179" s="170" t="s">
        <v>79</v>
      </c>
      <c r="AT179" s="171" t="s">
        <v>70</v>
      </c>
      <c r="AU179" s="171" t="s">
        <v>79</v>
      </c>
      <c r="AY179" s="170" t="s">
        <v>124</v>
      </c>
      <c r="BK179" s="172">
        <f>SUM(BK180:BK187)</f>
        <v>0</v>
      </c>
    </row>
    <row r="180" spans="1:65" s="2" customFormat="1" ht="14.45" customHeight="1">
      <c r="A180" s="36"/>
      <c r="B180" s="37"/>
      <c r="C180" s="173" t="s">
        <v>145</v>
      </c>
      <c r="D180" s="173" t="s">
        <v>126</v>
      </c>
      <c r="E180" s="174" t="s">
        <v>521</v>
      </c>
      <c r="F180" s="175" t="s">
        <v>522</v>
      </c>
      <c r="G180" s="176" t="s">
        <v>215</v>
      </c>
      <c r="H180" s="177">
        <v>16</v>
      </c>
      <c r="I180" s="178"/>
      <c r="J180" s="179">
        <f>ROUND(I180*H180,2)</f>
        <v>0</v>
      </c>
      <c r="K180" s="175" t="s">
        <v>149</v>
      </c>
      <c r="L180" s="41"/>
      <c r="M180" s="180" t="s">
        <v>19</v>
      </c>
      <c r="N180" s="181" t="s">
        <v>42</v>
      </c>
      <c r="O180" s="66"/>
      <c r="P180" s="182">
        <f>O180*H180</f>
        <v>0</v>
      </c>
      <c r="Q180" s="182">
        <v>0.15704000000000001</v>
      </c>
      <c r="R180" s="182">
        <f>Q180*H180</f>
        <v>2.5126400000000002</v>
      </c>
      <c r="S180" s="182">
        <v>0</v>
      </c>
      <c r="T180" s="183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4" t="s">
        <v>130</v>
      </c>
      <c r="AT180" s="184" t="s">
        <v>126</v>
      </c>
      <c r="AU180" s="184" t="s">
        <v>81</v>
      </c>
      <c r="AY180" s="19" t="s">
        <v>124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9" t="s">
        <v>79</v>
      </c>
      <c r="BK180" s="185">
        <f>ROUND(I180*H180,2)</f>
        <v>0</v>
      </c>
      <c r="BL180" s="19" t="s">
        <v>130</v>
      </c>
      <c r="BM180" s="184" t="s">
        <v>523</v>
      </c>
    </row>
    <row r="181" spans="1:65" s="2" customFormat="1" ht="11.25">
      <c r="A181" s="36"/>
      <c r="B181" s="37"/>
      <c r="C181" s="38"/>
      <c r="D181" s="186" t="s">
        <v>132</v>
      </c>
      <c r="E181" s="38"/>
      <c r="F181" s="187" t="s">
        <v>524</v>
      </c>
      <c r="G181" s="38"/>
      <c r="H181" s="38"/>
      <c r="I181" s="188"/>
      <c r="J181" s="38"/>
      <c r="K181" s="38"/>
      <c r="L181" s="41"/>
      <c r="M181" s="189"/>
      <c r="N181" s="190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132</v>
      </c>
      <c r="AU181" s="19" t="s">
        <v>81</v>
      </c>
    </row>
    <row r="182" spans="1:65" s="2" customFormat="1" ht="11.25">
      <c r="A182" s="36"/>
      <c r="B182" s="37"/>
      <c r="C182" s="38"/>
      <c r="D182" s="215" t="s">
        <v>152</v>
      </c>
      <c r="E182" s="38"/>
      <c r="F182" s="216" t="s">
        <v>525</v>
      </c>
      <c r="G182" s="38"/>
      <c r="H182" s="38"/>
      <c r="I182" s="188"/>
      <c r="J182" s="38"/>
      <c r="K182" s="38"/>
      <c r="L182" s="41"/>
      <c r="M182" s="189"/>
      <c r="N182" s="190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152</v>
      </c>
      <c r="AU182" s="19" t="s">
        <v>81</v>
      </c>
    </row>
    <row r="183" spans="1:65" s="2" customFormat="1" ht="19.5">
      <c r="A183" s="36"/>
      <c r="B183" s="37"/>
      <c r="C183" s="38"/>
      <c r="D183" s="186" t="s">
        <v>133</v>
      </c>
      <c r="E183" s="38"/>
      <c r="F183" s="191" t="s">
        <v>526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133</v>
      </c>
      <c r="AU183" s="19" t="s">
        <v>81</v>
      </c>
    </row>
    <row r="184" spans="1:65" s="2" customFormat="1" ht="14.45" customHeight="1">
      <c r="A184" s="36"/>
      <c r="B184" s="37"/>
      <c r="C184" s="173" t="s">
        <v>294</v>
      </c>
      <c r="D184" s="173" t="s">
        <v>126</v>
      </c>
      <c r="E184" s="174" t="s">
        <v>527</v>
      </c>
      <c r="F184" s="175" t="s">
        <v>528</v>
      </c>
      <c r="G184" s="176" t="s">
        <v>148</v>
      </c>
      <c r="H184" s="177">
        <v>1.3680000000000001</v>
      </c>
      <c r="I184" s="178"/>
      <c r="J184" s="179">
        <f>ROUND(I184*H184,2)</f>
        <v>0</v>
      </c>
      <c r="K184" s="175" t="s">
        <v>149</v>
      </c>
      <c r="L184" s="41"/>
      <c r="M184" s="180" t="s">
        <v>19</v>
      </c>
      <c r="N184" s="181" t="s">
        <v>42</v>
      </c>
      <c r="O184" s="66"/>
      <c r="P184" s="182">
        <f>O184*H184</f>
        <v>0</v>
      </c>
      <c r="Q184" s="182">
        <v>2.7991199999999998</v>
      </c>
      <c r="R184" s="182">
        <f>Q184*H184</f>
        <v>3.82919616</v>
      </c>
      <c r="S184" s="182">
        <v>0</v>
      </c>
      <c r="T184" s="183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4" t="s">
        <v>130</v>
      </c>
      <c r="AT184" s="184" t="s">
        <v>126</v>
      </c>
      <c r="AU184" s="184" t="s">
        <v>81</v>
      </c>
      <c r="AY184" s="19" t="s">
        <v>124</v>
      </c>
      <c r="BE184" s="185">
        <f>IF(N184="základní",J184,0)</f>
        <v>0</v>
      </c>
      <c r="BF184" s="185">
        <f>IF(N184="snížená",J184,0)</f>
        <v>0</v>
      </c>
      <c r="BG184" s="185">
        <f>IF(N184="zákl. přenesená",J184,0)</f>
        <v>0</v>
      </c>
      <c r="BH184" s="185">
        <f>IF(N184="sníž. přenesená",J184,0)</f>
        <v>0</v>
      </c>
      <c r="BI184" s="185">
        <f>IF(N184="nulová",J184,0)</f>
        <v>0</v>
      </c>
      <c r="BJ184" s="19" t="s">
        <v>79</v>
      </c>
      <c r="BK184" s="185">
        <f>ROUND(I184*H184,2)</f>
        <v>0</v>
      </c>
      <c r="BL184" s="19" t="s">
        <v>130</v>
      </c>
      <c r="BM184" s="184" t="s">
        <v>529</v>
      </c>
    </row>
    <row r="185" spans="1:65" s="2" customFormat="1" ht="29.25">
      <c r="A185" s="36"/>
      <c r="B185" s="37"/>
      <c r="C185" s="38"/>
      <c r="D185" s="186" t="s">
        <v>132</v>
      </c>
      <c r="E185" s="38"/>
      <c r="F185" s="187" t="s">
        <v>530</v>
      </c>
      <c r="G185" s="38"/>
      <c r="H185" s="38"/>
      <c r="I185" s="188"/>
      <c r="J185" s="38"/>
      <c r="K185" s="38"/>
      <c r="L185" s="41"/>
      <c r="M185" s="189"/>
      <c r="N185" s="190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132</v>
      </c>
      <c r="AU185" s="19" t="s">
        <v>81</v>
      </c>
    </row>
    <row r="186" spans="1:65" s="2" customFormat="1" ht="11.25">
      <c r="A186" s="36"/>
      <c r="B186" s="37"/>
      <c r="C186" s="38"/>
      <c r="D186" s="215" t="s">
        <v>152</v>
      </c>
      <c r="E186" s="38"/>
      <c r="F186" s="216" t="s">
        <v>531</v>
      </c>
      <c r="G186" s="38"/>
      <c r="H186" s="38"/>
      <c r="I186" s="188"/>
      <c r="J186" s="38"/>
      <c r="K186" s="38"/>
      <c r="L186" s="41"/>
      <c r="M186" s="189"/>
      <c r="N186" s="190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152</v>
      </c>
      <c r="AU186" s="19" t="s">
        <v>81</v>
      </c>
    </row>
    <row r="187" spans="1:65" s="14" customFormat="1" ht="11.25">
      <c r="B187" s="202"/>
      <c r="C187" s="203"/>
      <c r="D187" s="186" t="s">
        <v>141</v>
      </c>
      <c r="E187" s="204" t="s">
        <v>19</v>
      </c>
      <c r="F187" s="205" t="s">
        <v>532</v>
      </c>
      <c r="G187" s="203"/>
      <c r="H187" s="206">
        <v>1.3680000000000001</v>
      </c>
      <c r="I187" s="207"/>
      <c r="J187" s="203"/>
      <c r="K187" s="203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141</v>
      </c>
      <c r="AU187" s="212" t="s">
        <v>81</v>
      </c>
      <c r="AV187" s="14" t="s">
        <v>81</v>
      </c>
      <c r="AW187" s="14" t="s">
        <v>32</v>
      </c>
      <c r="AX187" s="14" t="s">
        <v>79</v>
      </c>
      <c r="AY187" s="212" t="s">
        <v>124</v>
      </c>
    </row>
    <row r="188" spans="1:65" s="12" customFormat="1" ht="22.9" customHeight="1">
      <c r="B188" s="159"/>
      <c r="C188" s="160"/>
      <c r="D188" s="161" t="s">
        <v>70</v>
      </c>
      <c r="E188" s="213" t="s">
        <v>210</v>
      </c>
      <c r="F188" s="213" t="s">
        <v>211</v>
      </c>
      <c r="G188" s="160"/>
      <c r="H188" s="160"/>
      <c r="I188" s="163"/>
      <c r="J188" s="214">
        <f>BK188</f>
        <v>0</v>
      </c>
      <c r="K188" s="160"/>
      <c r="L188" s="165"/>
      <c r="M188" s="166"/>
      <c r="N188" s="167"/>
      <c r="O188" s="167"/>
      <c r="P188" s="168">
        <f>SUM(P189:P197)</f>
        <v>0</v>
      </c>
      <c r="Q188" s="167"/>
      <c r="R188" s="168">
        <f>SUM(R189:R197)</f>
        <v>7.1745835199999997</v>
      </c>
      <c r="S188" s="167"/>
      <c r="T188" s="169">
        <f>SUM(T189:T197)</f>
        <v>0</v>
      </c>
      <c r="AR188" s="170" t="s">
        <v>79</v>
      </c>
      <c r="AT188" s="171" t="s">
        <v>70</v>
      </c>
      <c r="AU188" s="171" t="s">
        <v>79</v>
      </c>
      <c r="AY188" s="170" t="s">
        <v>124</v>
      </c>
      <c r="BK188" s="172">
        <f>SUM(BK189:BK197)</f>
        <v>0</v>
      </c>
    </row>
    <row r="189" spans="1:65" s="2" customFormat="1" ht="14.45" customHeight="1">
      <c r="A189" s="36"/>
      <c r="B189" s="37"/>
      <c r="C189" s="173" t="s">
        <v>7</v>
      </c>
      <c r="D189" s="173" t="s">
        <v>126</v>
      </c>
      <c r="E189" s="174" t="s">
        <v>213</v>
      </c>
      <c r="F189" s="175" t="s">
        <v>214</v>
      </c>
      <c r="G189" s="176" t="s">
        <v>215</v>
      </c>
      <c r="H189" s="177">
        <v>4</v>
      </c>
      <c r="I189" s="178"/>
      <c r="J189" s="179">
        <f>ROUND(I189*H189,2)</f>
        <v>0</v>
      </c>
      <c r="K189" s="175" t="s">
        <v>149</v>
      </c>
      <c r="L189" s="41"/>
      <c r="M189" s="180" t="s">
        <v>19</v>
      </c>
      <c r="N189" s="181" t="s">
        <v>42</v>
      </c>
      <c r="O189" s="66"/>
      <c r="P189" s="182">
        <f>O189*H189</f>
        <v>0</v>
      </c>
      <c r="Q189" s="182">
        <v>3.0000000000000001E-5</v>
      </c>
      <c r="R189" s="182">
        <f>Q189*H189</f>
        <v>1.2E-4</v>
      </c>
      <c r="S189" s="182">
        <v>0</v>
      </c>
      <c r="T189" s="183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4" t="s">
        <v>130</v>
      </c>
      <c r="AT189" s="184" t="s">
        <v>126</v>
      </c>
      <c r="AU189" s="184" t="s">
        <v>81</v>
      </c>
      <c r="AY189" s="19" t="s">
        <v>124</v>
      </c>
      <c r="BE189" s="185">
        <f>IF(N189="základní",J189,0)</f>
        <v>0</v>
      </c>
      <c r="BF189" s="185">
        <f>IF(N189="snížená",J189,0)</f>
        <v>0</v>
      </c>
      <c r="BG189" s="185">
        <f>IF(N189="zákl. přenesená",J189,0)</f>
        <v>0</v>
      </c>
      <c r="BH189" s="185">
        <f>IF(N189="sníž. přenesená",J189,0)</f>
        <v>0</v>
      </c>
      <c r="BI189" s="185">
        <f>IF(N189="nulová",J189,0)</f>
        <v>0</v>
      </c>
      <c r="BJ189" s="19" t="s">
        <v>79</v>
      </c>
      <c r="BK189" s="185">
        <f>ROUND(I189*H189,2)</f>
        <v>0</v>
      </c>
      <c r="BL189" s="19" t="s">
        <v>130</v>
      </c>
      <c r="BM189" s="184" t="s">
        <v>533</v>
      </c>
    </row>
    <row r="190" spans="1:65" s="2" customFormat="1" ht="11.25">
      <c r="A190" s="36"/>
      <c r="B190" s="37"/>
      <c r="C190" s="38"/>
      <c r="D190" s="186" t="s">
        <v>132</v>
      </c>
      <c r="E190" s="38"/>
      <c r="F190" s="187" t="s">
        <v>217</v>
      </c>
      <c r="G190" s="38"/>
      <c r="H190" s="38"/>
      <c r="I190" s="188"/>
      <c r="J190" s="38"/>
      <c r="K190" s="38"/>
      <c r="L190" s="41"/>
      <c r="M190" s="189"/>
      <c r="N190" s="190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132</v>
      </c>
      <c r="AU190" s="19" t="s">
        <v>81</v>
      </c>
    </row>
    <row r="191" spans="1:65" s="2" customFormat="1" ht="11.25">
      <c r="A191" s="36"/>
      <c r="B191" s="37"/>
      <c r="C191" s="38"/>
      <c r="D191" s="215" t="s">
        <v>152</v>
      </c>
      <c r="E191" s="38"/>
      <c r="F191" s="216" t="s">
        <v>218</v>
      </c>
      <c r="G191" s="38"/>
      <c r="H191" s="38"/>
      <c r="I191" s="188"/>
      <c r="J191" s="38"/>
      <c r="K191" s="38"/>
      <c r="L191" s="41"/>
      <c r="M191" s="189"/>
      <c r="N191" s="190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152</v>
      </c>
      <c r="AU191" s="19" t="s">
        <v>81</v>
      </c>
    </row>
    <row r="192" spans="1:65" s="2" customFormat="1" ht="19.5">
      <c r="A192" s="36"/>
      <c r="B192" s="37"/>
      <c r="C192" s="38"/>
      <c r="D192" s="186" t="s">
        <v>133</v>
      </c>
      <c r="E192" s="38"/>
      <c r="F192" s="191" t="s">
        <v>219</v>
      </c>
      <c r="G192" s="38"/>
      <c r="H192" s="38"/>
      <c r="I192" s="188"/>
      <c r="J192" s="38"/>
      <c r="K192" s="38"/>
      <c r="L192" s="41"/>
      <c r="M192" s="189"/>
      <c r="N192" s="190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133</v>
      </c>
      <c r="AU192" s="19" t="s">
        <v>81</v>
      </c>
    </row>
    <row r="193" spans="1:65" s="2" customFormat="1" ht="14.45" customHeight="1">
      <c r="A193" s="36"/>
      <c r="B193" s="37"/>
      <c r="C193" s="173" t="s">
        <v>164</v>
      </c>
      <c r="D193" s="173" t="s">
        <v>126</v>
      </c>
      <c r="E193" s="174" t="s">
        <v>534</v>
      </c>
      <c r="F193" s="175" t="s">
        <v>535</v>
      </c>
      <c r="G193" s="176" t="s">
        <v>148</v>
      </c>
      <c r="H193" s="177">
        <v>2.6320000000000001</v>
      </c>
      <c r="I193" s="178"/>
      <c r="J193" s="179">
        <f>ROUND(I193*H193,2)</f>
        <v>0</v>
      </c>
      <c r="K193" s="175" t="s">
        <v>149</v>
      </c>
      <c r="L193" s="41"/>
      <c r="M193" s="180" t="s">
        <v>19</v>
      </c>
      <c r="N193" s="181" t="s">
        <v>42</v>
      </c>
      <c r="O193" s="66"/>
      <c r="P193" s="182">
        <f>O193*H193</f>
        <v>0</v>
      </c>
      <c r="Q193" s="182">
        <v>2.7258599999999999</v>
      </c>
      <c r="R193" s="182">
        <f>Q193*H193</f>
        <v>7.1744635199999998</v>
      </c>
      <c r="S193" s="182">
        <v>0</v>
      </c>
      <c r="T193" s="183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4" t="s">
        <v>130</v>
      </c>
      <c r="AT193" s="184" t="s">
        <v>126</v>
      </c>
      <c r="AU193" s="184" t="s">
        <v>81</v>
      </c>
      <c r="AY193" s="19" t="s">
        <v>124</v>
      </c>
      <c r="BE193" s="185">
        <f>IF(N193="základní",J193,0)</f>
        <v>0</v>
      </c>
      <c r="BF193" s="185">
        <f>IF(N193="snížená",J193,0)</f>
        <v>0</v>
      </c>
      <c r="BG193" s="185">
        <f>IF(N193="zákl. přenesená",J193,0)</f>
        <v>0</v>
      </c>
      <c r="BH193" s="185">
        <f>IF(N193="sníž. přenesená",J193,0)</f>
        <v>0</v>
      </c>
      <c r="BI193" s="185">
        <f>IF(N193="nulová",J193,0)</f>
        <v>0</v>
      </c>
      <c r="BJ193" s="19" t="s">
        <v>79</v>
      </c>
      <c r="BK193" s="185">
        <f>ROUND(I193*H193,2)</f>
        <v>0</v>
      </c>
      <c r="BL193" s="19" t="s">
        <v>130</v>
      </c>
      <c r="BM193" s="184" t="s">
        <v>536</v>
      </c>
    </row>
    <row r="194" spans="1:65" s="2" customFormat="1" ht="19.5">
      <c r="A194" s="36"/>
      <c r="B194" s="37"/>
      <c r="C194" s="38"/>
      <c r="D194" s="186" t="s">
        <v>132</v>
      </c>
      <c r="E194" s="38"/>
      <c r="F194" s="187" t="s">
        <v>537</v>
      </c>
      <c r="G194" s="38"/>
      <c r="H194" s="38"/>
      <c r="I194" s="188"/>
      <c r="J194" s="38"/>
      <c r="K194" s="38"/>
      <c r="L194" s="41"/>
      <c r="M194" s="189"/>
      <c r="N194" s="190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132</v>
      </c>
      <c r="AU194" s="19" t="s">
        <v>81</v>
      </c>
    </row>
    <row r="195" spans="1:65" s="2" customFormat="1" ht="11.25">
      <c r="A195" s="36"/>
      <c r="B195" s="37"/>
      <c r="C195" s="38"/>
      <c r="D195" s="215" t="s">
        <v>152</v>
      </c>
      <c r="E195" s="38"/>
      <c r="F195" s="216" t="s">
        <v>538</v>
      </c>
      <c r="G195" s="38"/>
      <c r="H195" s="38"/>
      <c r="I195" s="188"/>
      <c r="J195" s="38"/>
      <c r="K195" s="38"/>
      <c r="L195" s="41"/>
      <c r="M195" s="189"/>
      <c r="N195" s="190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152</v>
      </c>
      <c r="AU195" s="19" t="s">
        <v>81</v>
      </c>
    </row>
    <row r="196" spans="1:65" s="2" customFormat="1" ht="19.5">
      <c r="A196" s="36"/>
      <c r="B196" s="37"/>
      <c r="C196" s="38"/>
      <c r="D196" s="186" t="s">
        <v>133</v>
      </c>
      <c r="E196" s="38"/>
      <c r="F196" s="191" t="s">
        <v>539</v>
      </c>
      <c r="G196" s="38"/>
      <c r="H196" s="38"/>
      <c r="I196" s="188"/>
      <c r="J196" s="38"/>
      <c r="K196" s="38"/>
      <c r="L196" s="41"/>
      <c r="M196" s="189"/>
      <c r="N196" s="190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133</v>
      </c>
      <c r="AU196" s="19" t="s">
        <v>81</v>
      </c>
    </row>
    <row r="197" spans="1:65" s="14" customFormat="1" ht="11.25">
      <c r="B197" s="202"/>
      <c r="C197" s="203"/>
      <c r="D197" s="186" t="s">
        <v>141</v>
      </c>
      <c r="E197" s="204" t="s">
        <v>19</v>
      </c>
      <c r="F197" s="205" t="s">
        <v>540</v>
      </c>
      <c r="G197" s="203"/>
      <c r="H197" s="206">
        <v>2.6320000000000001</v>
      </c>
      <c r="I197" s="207"/>
      <c r="J197" s="203"/>
      <c r="K197" s="203"/>
      <c r="L197" s="208"/>
      <c r="M197" s="209"/>
      <c r="N197" s="210"/>
      <c r="O197" s="210"/>
      <c r="P197" s="210"/>
      <c r="Q197" s="210"/>
      <c r="R197" s="210"/>
      <c r="S197" s="210"/>
      <c r="T197" s="211"/>
      <c r="AT197" s="212" t="s">
        <v>141</v>
      </c>
      <c r="AU197" s="212" t="s">
        <v>81</v>
      </c>
      <c r="AV197" s="14" t="s">
        <v>81</v>
      </c>
      <c r="AW197" s="14" t="s">
        <v>32</v>
      </c>
      <c r="AX197" s="14" t="s">
        <v>79</v>
      </c>
      <c r="AY197" s="212" t="s">
        <v>124</v>
      </c>
    </row>
    <row r="198" spans="1:65" s="12" customFormat="1" ht="22.9" customHeight="1">
      <c r="B198" s="159"/>
      <c r="C198" s="160"/>
      <c r="D198" s="161" t="s">
        <v>70</v>
      </c>
      <c r="E198" s="213" t="s">
        <v>130</v>
      </c>
      <c r="F198" s="213" t="s">
        <v>541</v>
      </c>
      <c r="G198" s="160"/>
      <c r="H198" s="160"/>
      <c r="I198" s="163"/>
      <c r="J198" s="214">
        <f>BK198</f>
        <v>0</v>
      </c>
      <c r="K198" s="160"/>
      <c r="L198" s="165"/>
      <c r="M198" s="166"/>
      <c r="N198" s="167"/>
      <c r="O198" s="167"/>
      <c r="P198" s="168">
        <f>SUM(P199:P216)</f>
        <v>0</v>
      </c>
      <c r="Q198" s="167"/>
      <c r="R198" s="168">
        <f>SUM(R199:R216)</f>
        <v>0.802616</v>
      </c>
      <c r="S198" s="167"/>
      <c r="T198" s="169">
        <f>SUM(T199:T216)</f>
        <v>0</v>
      </c>
      <c r="AR198" s="170" t="s">
        <v>79</v>
      </c>
      <c r="AT198" s="171" t="s">
        <v>70</v>
      </c>
      <c r="AU198" s="171" t="s">
        <v>79</v>
      </c>
      <c r="AY198" s="170" t="s">
        <v>124</v>
      </c>
      <c r="BK198" s="172">
        <f>SUM(BK199:BK216)</f>
        <v>0</v>
      </c>
    </row>
    <row r="199" spans="1:65" s="2" customFormat="1" ht="14.45" customHeight="1">
      <c r="A199" s="36"/>
      <c r="B199" s="37"/>
      <c r="C199" s="173" t="s">
        <v>171</v>
      </c>
      <c r="D199" s="173" t="s">
        <v>126</v>
      </c>
      <c r="E199" s="174" t="s">
        <v>542</v>
      </c>
      <c r="F199" s="175" t="s">
        <v>543</v>
      </c>
      <c r="G199" s="176" t="s">
        <v>157</v>
      </c>
      <c r="H199" s="177">
        <v>0.8</v>
      </c>
      <c r="I199" s="178"/>
      <c r="J199" s="179">
        <f>ROUND(I199*H199,2)</f>
        <v>0</v>
      </c>
      <c r="K199" s="175" t="s">
        <v>149</v>
      </c>
      <c r="L199" s="41"/>
      <c r="M199" s="180" t="s">
        <v>19</v>
      </c>
      <c r="N199" s="181" t="s">
        <v>42</v>
      </c>
      <c r="O199" s="66"/>
      <c r="P199" s="182">
        <f>O199*H199</f>
        <v>0</v>
      </c>
      <c r="Q199" s="182">
        <v>0</v>
      </c>
      <c r="R199" s="182">
        <f>Q199*H199</f>
        <v>0</v>
      </c>
      <c r="S199" s="182">
        <v>0</v>
      </c>
      <c r="T199" s="183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4" t="s">
        <v>130</v>
      </c>
      <c r="AT199" s="184" t="s">
        <v>126</v>
      </c>
      <c r="AU199" s="184" t="s">
        <v>81</v>
      </c>
      <c r="AY199" s="19" t="s">
        <v>124</v>
      </c>
      <c r="BE199" s="185">
        <f>IF(N199="základní",J199,0)</f>
        <v>0</v>
      </c>
      <c r="BF199" s="185">
        <f>IF(N199="snížená",J199,0)</f>
        <v>0</v>
      </c>
      <c r="BG199" s="185">
        <f>IF(N199="zákl. přenesená",J199,0)</f>
        <v>0</v>
      </c>
      <c r="BH199" s="185">
        <f>IF(N199="sníž. přenesená",J199,0)</f>
        <v>0</v>
      </c>
      <c r="BI199" s="185">
        <f>IF(N199="nulová",J199,0)</f>
        <v>0</v>
      </c>
      <c r="BJ199" s="19" t="s">
        <v>79</v>
      </c>
      <c r="BK199" s="185">
        <f>ROUND(I199*H199,2)</f>
        <v>0</v>
      </c>
      <c r="BL199" s="19" t="s">
        <v>130</v>
      </c>
      <c r="BM199" s="184" t="s">
        <v>544</v>
      </c>
    </row>
    <row r="200" spans="1:65" s="2" customFormat="1" ht="11.25">
      <c r="A200" s="36"/>
      <c r="B200" s="37"/>
      <c r="C200" s="38"/>
      <c r="D200" s="186" t="s">
        <v>132</v>
      </c>
      <c r="E200" s="38"/>
      <c r="F200" s="187" t="s">
        <v>545</v>
      </c>
      <c r="G200" s="38"/>
      <c r="H200" s="38"/>
      <c r="I200" s="188"/>
      <c r="J200" s="38"/>
      <c r="K200" s="38"/>
      <c r="L200" s="41"/>
      <c r="M200" s="189"/>
      <c r="N200" s="190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132</v>
      </c>
      <c r="AU200" s="19" t="s">
        <v>81</v>
      </c>
    </row>
    <row r="201" spans="1:65" s="2" customFormat="1" ht="11.25">
      <c r="A201" s="36"/>
      <c r="B201" s="37"/>
      <c r="C201" s="38"/>
      <c r="D201" s="215" t="s">
        <v>152</v>
      </c>
      <c r="E201" s="38"/>
      <c r="F201" s="216" t="s">
        <v>546</v>
      </c>
      <c r="G201" s="38"/>
      <c r="H201" s="38"/>
      <c r="I201" s="188"/>
      <c r="J201" s="38"/>
      <c r="K201" s="38"/>
      <c r="L201" s="41"/>
      <c r="M201" s="189"/>
      <c r="N201" s="190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152</v>
      </c>
      <c r="AU201" s="19" t="s">
        <v>81</v>
      </c>
    </row>
    <row r="202" spans="1:65" s="2" customFormat="1" ht="14.45" customHeight="1">
      <c r="A202" s="36"/>
      <c r="B202" s="37"/>
      <c r="C202" s="173" t="s">
        <v>177</v>
      </c>
      <c r="D202" s="173" t="s">
        <v>126</v>
      </c>
      <c r="E202" s="174" t="s">
        <v>547</v>
      </c>
      <c r="F202" s="175" t="s">
        <v>548</v>
      </c>
      <c r="G202" s="176" t="s">
        <v>157</v>
      </c>
      <c r="H202" s="177">
        <v>0.8</v>
      </c>
      <c r="I202" s="178"/>
      <c r="J202" s="179">
        <f>ROUND(I202*H202,2)</f>
        <v>0</v>
      </c>
      <c r="K202" s="175" t="s">
        <v>149</v>
      </c>
      <c r="L202" s="41"/>
      <c r="M202" s="180" t="s">
        <v>19</v>
      </c>
      <c r="N202" s="181" t="s">
        <v>42</v>
      </c>
      <c r="O202" s="66"/>
      <c r="P202" s="182">
        <f>O202*H202</f>
        <v>0</v>
      </c>
      <c r="Q202" s="182">
        <v>0</v>
      </c>
      <c r="R202" s="182">
        <f>Q202*H202</f>
        <v>0</v>
      </c>
      <c r="S202" s="182">
        <v>0</v>
      </c>
      <c r="T202" s="183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4" t="s">
        <v>130</v>
      </c>
      <c r="AT202" s="184" t="s">
        <v>126</v>
      </c>
      <c r="AU202" s="184" t="s">
        <v>81</v>
      </c>
      <c r="AY202" s="19" t="s">
        <v>124</v>
      </c>
      <c r="BE202" s="185">
        <f>IF(N202="základní",J202,0)</f>
        <v>0</v>
      </c>
      <c r="BF202" s="185">
        <f>IF(N202="snížená",J202,0)</f>
        <v>0</v>
      </c>
      <c r="BG202" s="185">
        <f>IF(N202="zákl. přenesená",J202,0)</f>
        <v>0</v>
      </c>
      <c r="BH202" s="185">
        <f>IF(N202="sníž. přenesená",J202,0)</f>
        <v>0</v>
      </c>
      <c r="BI202" s="185">
        <f>IF(N202="nulová",J202,0)</f>
        <v>0</v>
      </c>
      <c r="BJ202" s="19" t="s">
        <v>79</v>
      </c>
      <c r="BK202" s="185">
        <f>ROUND(I202*H202,2)</f>
        <v>0</v>
      </c>
      <c r="BL202" s="19" t="s">
        <v>130</v>
      </c>
      <c r="BM202" s="184" t="s">
        <v>549</v>
      </c>
    </row>
    <row r="203" spans="1:65" s="2" customFormat="1" ht="11.25">
      <c r="A203" s="36"/>
      <c r="B203" s="37"/>
      <c r="C203" s="38"/>
      <c r="D203" s="186" t="s">
        <v>132</v>
      </c>
      <c r="E203" s="38"/>
      <c r="F203" s="187" t="s">
        <v>550</v>
      </c>
      <c r="G203" s="38"/>
      <c r="H203" s="38"/>
      <c r="I203" s="188"/>
      <c r="J203" s="38"/>
      <c r="K203" s="38"/>
      <c r="L203" s="41"/>
      <c r="M203" s="189"/>
      <c r="N203" s="190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132</v>
      </c>
      <c r="AU203" s="19" t="s">
        <v>81</v>
      </c>
    </row>
    <row r="204" spans="1:65" s="2" customFormat="1" ht="11.25">
      <c r="A204" s="36"/>
      <c r="B204" s="37"/>
      <c r="C204" s="38"/>
      <c r="D204" s="215" t="s">
        <v>152</v>
      </c>
      <c r="E204" s="38"/>
      <c r="F204" s="216" t="s">
        <v>551</v>
      </c>
      <c r="G204" s="38"/>
      <c r="H204" s="38"/>
      <c r="I204" s="188"/>
      <c r="J204" s="38"/>
      <c r="K204" s="38"/>
      <c r="L204" s="41"/>
      <c r="M204" s="189"/>
      <c r="N204" s="190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152</v>
      </c>
      <c r="AU204" s="19" t="s">
        <v>81</v>
      </c>
    </row>
    <row r="205" spans="1:65" s="2" customFormat="1" ht="14.45" customHeight="1">
      <c r="A205" s="36"/>
      <c r="B205" s="37"/>
      <c r="C205" s="228" t="s">
        <v>552</v>
      </c>
      <c r="D205" s="228" t="s">
        <v>184</v>
      </c>
      <c r="E205" s="229" t="s">
        <v>553</v>
      </c>
      <c r="F205" s="230" t="s">
        <v>554</v>
      </c>
      <c r="G205" s="231" t="s">
        <v>138</v>
      </c>
      <c r="H205" s="232">
        <v>0.14399999999999999</v>
      </c>
      <c r="I205" s="233"/>
      <c r="J205" s="234">
        <f>ROUND(I205*H205,2)</f>
        <v>0</v>
      </c>
      <c r="K205" s="230" t="s">
        <v>149</v>
      </c>
      <c r="L205" s="235"/>
      <c r="M205" s="236" t="s">
        <v>19</v>
      </c>
      <c r="N205" s="237" t="s">
        <v>42</v>
      </c>
      <c r="O205" s="66"/>
      <c r="P205" s="182">
        <f>O205*H205</f>
        <v>0</v>
      </c>
      <c r="Q205" s="182">
        <v>1</v>
      </c>
      <c r="R205" s="182">
        <f>Q205*H205</f>
        <v>0.14399999999999999</v>
      </c>
      <c r="S205" s="182">
        <v>0</v>
      </c>
      <c r="T205" s="183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4" t="s">
        <v>188</v>
      </c>
      <c r="AT205" s="184" t="s">
        <v>184</v>
      </c>
      <c r="AU205" s="184" t="s">
        <v>81</v>
      </c>
      <c r="AY205" s="19" t="s">
        <v>124</v>
      </c>
      <c r="BE205" s="185">
        <f>IF(N205="základní",J205,0)</f>
        <v>0</v>
      </c>
      <c r="BF205" s="185">
        <f>IF(N205="snížená",J205,0)</f>
        <v>0</v>
      </c>
      <c r="BG205" s="185">
        <f>IF(N205="zákl. přenesená",J205,0)</f>
        <v>0</v>
      </c>
      <c r="BH205" s="185">
        <f>IF(N205="sníž. přenesená",J205,0)</f>
        <v>0</v>
      </c>
      <c r="BI205" s="185">
        <f>IF(N205="nulová",J205,0)</f>
        <v>0</v>
      </c>
      <c r="BJ205" s="19" t="s">
        <v>79</v>
      </c>
      <c r="BK205" s="185">
        <f>ROUND(I205*H205,2)</f>
        <v>0</v>
      </c>
      <c r="BL205" s="19" t="s">
        <v>130</v>
      </c>
      <c r="BM205" s="184" t="s">
        <v>555</v>
      </c>
    </row>
    <row r="206" spans="1:65" s="2" customFormat="1" ht="11.25">
      <c r="A206" s="36"/>
      <c r="B206" s="37"/>
      <c r="C206" s="38"/>
      <c r="D206" s="186" t="s">
        <v>132</v>
      </c>
      <c r="E206" s="38"/>
      <c r="F206" s="187" t="s">
        <v>554</v>
      </c>
      <c r="G206" s="38"/>
      <c r="H206" s="38"/>
      <c r="I206" s="188"/>
      <c r="J206" s="38"/>
      <c r="K206" s="38"/>
      <c r="L206" s="41"/>
      <c r="M206" s="189"/>
      <c r="N206" s="190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132</v>
      </c>
      <c r="AU206" s="19" t="s">
        <v>81</v>
      </c>
    </row>
    <row r="207" spans="1:65" s="2" customFormat="1" ht="19.5">
      <c r="A207" s="36"/>
      <c r="B207" s="37"/>
      <c r="C207" s="38"/>
      <c r="D207" s="186" t="s">
        <v>133</v>
      </c>
      <c r="E207" s="38"/>
      <c r="F207" s="191" t="s">
        <v>556</v>
      </c>
      <c r="G207" s="38"/>
      <c r="H207" s="38"/>
      <c r="I207" s="188"/>
      <c r="J207" s="38"/>
      <c r="K207" s="38"/>
      <c r="L207" s="41"/>
      <c r="M207" s="189"/>
      <c r="N207" s="190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133</v>
      </c>
      <c r="AU207" s="19" t="s">
        <v>81</v>
      </c>
    </row>
    <row r="208" spans="1:65" s="14" customFormat="1" ht="11.25">
      <c r="B208" s="202"/>
      <c r="C208" s="203"/>
      <c r="D208" s="186" t="s">
        <v>141</v>
      </c>
      <c r="E208" s="204" t="s">
        <v>19</v>
      </c>
      <c r="F208" s="205" t="s">
        <v>557</v>
      </c>
      <c r="G208" s="203"/>
      <c r="H208" s="206">
        <v>0.14399999999999999</v>
      </c>
      <c r="I208" s="207"/>
      <c r="J208" s="203"/>
      <c r="K208" s="203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141</v>
      </c>
      <c r="AU208" s="212" t="s">
        <v>81</v>
      </c>
      <c r="AV208" s="14" t="s">
        <v>81</v>
      </c>
      <c r="AW208" s="14" t="s">
        <v>32</v>
      </c>
      <c r="AX208" s="14" t="s">
        <v>79</v>
      </c>
      <c r="AY208" s="212" t="s">
        <v>124</v>
      </c>
    </row>
    <row r="209" spans="1:65" s="2" customFormat="1" ht="14.45" customHeight="1">
      <c r="A209" s="36"/>
      <c r="B209" s="37"/>
      <c r="C209" s="173" t="s">
        <v>275</v>
      </c>
      <c r="D209" s="173" t="s">
        <v>126</v>
      </c>
      <c r="E209" s="174" t="s">
        <v>558</v>
      </c>
      <c r="F209" s="175" t="s">
        <v>559</v>
      </c>
      <c r="G209" s="176" t="s">
        <v>148</v>
      </c>
      <c r="H209" s="177">
        <v>0.04</v>
      </c>
      <c r="I209" s="178"/>
      <c r="J209" s="179">
        <f>ROUND(I209*H209,2)</f>
        <v>0</v>
      </c>
      <c r="K209" s="175" t="s">
        <v>149</v>
      </c>
      <c r="L209" s="41"/>
      <c r="M209" s="180" t="s">
        <v>19</v>
      </c>
      <c r="N209" s="181" t="s">
        <v>42</v>
      </c>
      <c r="O209" s="66"/>
      <c r="P209" s="182">
        <f>O209*H209</f>
        <v>0</v>
      </c>
      <c r="Q209" s="182">
        <v>0</v>
      </c>
      <c r="R209" s="182">
        <f>Q209*H209</f>
        <v>0</v>
      </c>
      <c r="S209" s="182">
        <v>0</v>
      </c>
      <c r="T209" s="183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4" t="s">
        <v>130</v>
      </c>
      <c r="AT209" s="184" t="s">
        <v>126</v>
      </c>
      <c r="AU209" s="184" t="s">
        <v>81</v>
      </c>
      <c r="AY209" s="19" t="s">
        <v>124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9" t="s">
        <v>79</v>
      </c>
      <c r="BK209" s="185">
        <f>ROUND(I209*H209,2)</f>
        <v>0</v>
      </c>
      <c r="BL209" s="19" t="s">
        <v>130</v>
      </c>
      <c r="BM209" s="184" t="s">
        <v>560</v>
      </c>
    </row>
    <row r="210" spans="1:65" s="2" customFormat="1" ht="11.25">
      <c r="A210" s="36"/>
      <c r="B210" s="37"/>
      <c r="C210" s="38"/>
      <c r="D210" s="186" t="s">
        <v>132</v>
      </c>
      <c r="E210" s="38"/>
      <c r="F210" s="187" t="s">
        <v>561</v>
      </c>
      <c r="G210" s="38"/>
      <c r="H210" s="38"/>
      <c r="I210" s="188"/>
      <c r="J210" s="38"/>
      <c r="K210" s="38"/>
      <c r="L210" s="41"/>
      <c r="M210" s="189"/>
      <c r="N210" s="190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132</v>
      </c>
      <c r="AU210" s="19" t="s">
        <v>81</v>
      </c>
    </row>
    <row r="211" spans="1:65" s="2" customFormat="1" ht="11.25">
      <c r="A211" s="36"/>
      <c r="B211" s="37"/>
      <c r="C211" s="38"/>
      <c r="D211" s="215" t="s">
        <v>152</v>
      </c>
      <c r="E211" s="38"/>
      <c r="F211" s="216" t="s">
        <v>562</v>
      </c>
      <c r="G211" s="38"/>
      <c r="H211" s="38"/>
      <c r="I211" s="188"/>
      <c r="J211" s="38"/>
      <c r="K211" s="38"/>
      <c r="L211" s="41"/>
      <c r="M211" s="189"/>
      <c r="N211" s="190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152</v>
      </c>
      <c r="AU211" s="19" t="s">
        <v>81</v>
      </c>
    </row>
    <row r="212" spans="1:65" s="14" customFormat="1" ht="11.25">
      <c r="B212" s="202"/>
      <c r="C212" s="203"/>
      <c r="D212" s="186" t="s">
        <v>141</v>
      </c>
      <c r="E212" s="204" t="s">
        <v>19</v>
      </c>
      <c r="F212" s="205" t="s">
        <v>563</v>
      </c>
      <c r="G212" s="203"/>
      <c r="H212" s="206">
        <v>0.04</v>
      </c>
      <c r="I212" s="207"/>
      <c r="J212" s="203"/>
      <c r="K212" s="203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141</v>
      </c>
      <c r="AU212" s="212" t="s">
        <v>81</v>
      </c>
      <c r="AV212" s="14" t="s">
        <v>81</v>
      </c>
      <c r="AW212" s="14" t="s">
        <v>32</v>
      </c>
      <c r="AX212" s="14" t="s">
        <v>79</v>
      </c>
      <c r="AY212" s="212" t="s">
        <v>124</v>
      </c>
    </row>
    <row r="213" spans="1:65" s="2" customFormat="1" ht="14.45" customHeight="1">
      <c r="A213" s="36"/>
      <c r="B213" s="37"/>
      <c r="C213" s="173" t="s">
        <v>564</v>
      </c>
      <c r="D213" s="173" t="s">
        <v>126</v>
      </c>
      <c r="E213" s="174" t="s">
        <v>565</v>
      </c>
      <c r="F213" s="175" t="s">
        <v>566</v>
      </c>
      <c r="G213" s="176" t="s">
        <v>157</v>
      </c>
      <c r="H213" s="177">
        <v>0.8</v>
      </c>
      <c r="I213" s="178"/>
      <c r="J213" s="179">
        <f>ROUND(I213*H213,2)</f>
        <v>0</v>
      </c>
      <c r="K213" s="175" t="s">
        <v>149</v>
      </c>
      <c r="L213" s="41"/>
      <c r="M213" s="180" t="s">
        <v>19</v>
      </c>
      <c r="N213" s="181" t="s">
        <v>42</v>
      </c>
      <c r="O213" s="66"/>
      <c r="P213" s="182">
        <f>O213*H213</f>
        <v>0</v>
      </c>
      <c r="Q213" s="182">
        <v>0.82326999999999995</v>
      </c>
      <c r="R213" s="182">
        <f>Q213*H213</f>
        <v>0.65861599999999998</v>
      </c>
      <c r="S213" s="182">
        <v>0</v>
      </c>
      <c r="T213" s="183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4" t="s">
        <v>130</v>
      </c>
      <c r="AT213" s="184" t="s">
        <v>126</v>
      </c>
      <c r="AU213" s="184" t="s">
        <v>81</v>
      </c>
      <c r="AY213" s="19" t="s">
        <v>124</v>
      </c>
      <c r="BE213" s="185">
        <f>IF(N213="základní",J213,0)</f>
        <v>0</v>
      </c>
      <c r="BF213" s="185">
        <f>IF(N213="snížená",J213,0)</f>
        <v>0</v>
      </c>
      <c r="BG213" s="185">
        <f>IF(N213="zákl. přenesená",J213,0)</f>
        <v>0</v>
      </c>
      <c r="BH213" s="185">
        <f>IF(N213="sníž. přenesená",J213,0)</f>
        <v>0</v>
      </c>
      <c r="BI213" s="185">
        <f>IF(N213="nulová",J213,0)</f>
        <v>0</v>
      </c>
      <c r="BJ213" s="19" t="s">
        <v>79</v>
      </c>
      <c r="BK213" s="185">
        <f>ROUND(I213*H213,2)</f>
        <v>0</v>
      </c>
      <c r="BL213" s="19" t="s">
        <v>130</v>
      </c>
      <c r="BM213" s="184" t="s">
        <v>567</v>
      </c>
    </row>
    <row r="214" spans="1:65" s="2" customFormat="1" ht="11.25">
      <c r="A214" s="36"/>
      <c r="B214" s="37"/>
      <c r="C214" s="38"/>
      <c r="D214" s="186" t="s">
        <v>132</v>
      </c>
      <c r="E214" s="38"/>
      <c r="F214" s="187" t="s">
        <v>568</v>
      </c>
      <c r="G214" s="38"/>
      <c r="H214" s="38"/>
      <c r="I214" s="188"/>
      <c r="J214" s="38"/>
      <c r="K214" s="38"/>
      <c r="L214" s="41"/>
      <c r="M214" s="189"/>
      <c r="N214" s="190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132</v>
      </c>
      <c r="AU214" s="19" t="s">
        <v>81</v>
      </c>
    </row>
    <row r="215" spans="1:65" s="2" customFormat="1" ht="11.25">
      <c r="A215" s="36"/>
      <c r="B215" s="37"/>
      <c r="C215" s="38"/>
      <c r="D215" s="215" t="s">
        <v>152</v>
      </c>
      <c r="E215" s="38"/>
      <c r="F215" s="216" t="s">
        <v>569</v>
      </c>
      <c r="G215" s="38"/>
      <c r="H215" s="38"/>
      <c r="I215" s="188"/>
      <c r="J215" s="38"/>
      <c r="K215" s="38"/>
      <c r="L215" s="41"/>
      <c r="M215" s="189"/>
      <c r="N215" s="190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152</v>
      </c>
      <c r="AU215" s="19" t="s">
        <v>81</v>
      </c>
    </row>
    <row r="216" spans="1:65" s="14" customFormat="1" ht="11.25">
      <c r="B216" s="202"/>
      <c r="C216" s="203"/>
      <c r="D216" s="186" t="s">
        <v>141</v>
      </c>
      <c r="E216" s="204" t="s">
        <v>19</v>
      </c>
      <c r="F216" s="205" t="s">
        <v>570</v>
      </c>
      <c r="G216" s="203"/>
      <c r="H216" s="206">
        <v>0.8</v>
      </c>
      <c r="I216" s="207"/>
      <c r="J216" s="203"/>
      <c r="K216" s="203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141</v>
      </c>
      <c r="AU216" s="212" t="s">
        <v>81</v>
      </c>
      <c r="AV216" s="14" t="s">
        <v>81</v>
      </c>
      <c r="AW216" s="14" t="s">
        <v>32</v>
      </c>
      <c r="AX216" s="14" t="s">
        <v>79</v>
      </c>
      <c r="AY216" s="212" t="s">
        <v>124</v>
      </c>
    </row>
    <row r="217" spans="1:65" s="12" customFormat="1" ht="22.9" customHeight="1">
      <c r="B217" s="159"/>
      <c r="C217" s="160"/>
      <c r="D217" s="161" t="s">
        <v>70</v>
      </c>
      <c r="E217" s="213" t="s">
        <v>188</v>
      </c>
      <c r="F217" s="213" t="s">
        <v>251</v>
      </c>
      <c r="G217" s="160"/>
      <c r="H217" s="160"/>
      <c r="I217" s="163"/>
      <c r="J217" s="214">
        <f>BK217</f>
        <v>0</v>
      </c>
      <c r="K217" s="160"/>
      <c r="L217" s="165"/>
      <c r="M217" s="166"/>
      <c r="N217" s="167"/>
      <c r="O217" s="167"/>
      <c r="P217" s="168">
        <f>SUM(P218:P232)</f>
        <v>0</v>
      </c>
      <c r="Q217" s="167"/>
      <c r="R217" s="168">
        <f>SUM(R218:R232)</f>
        <v>0</v>
      </c>
      <c r="S217" s="167"/>
      <c r="T217" s="169">
        <f>SUM(T218:T232)</f>
        <v>3.2</v>
      </c>
      <c r="AR217" s="170" t="s">
        <v>79</v>
      </c>
      <c r="AT217" s="171" t="s">
        <v>70</v>
      </c>
      <c r="AU217" s="171" t="s">
        <v>79</v>
      </c>
      <c r="AY217" s="170" t="s">
        <v>124</v>
      </c>
      <c r="BK217" s="172">
        <f>SUM(BK218:BK232)</f>
        <v>0</v>
      </c>
    </row>
    <row r="218" spans="1:65" s="2" customFormat="1" ht="14.45" customHeight="1">
      <c r="A218" s="36"/>
      <c r="B218" s="37"/>
      <c r="C218" s="173" t="s">
        <v>231</v>
      </c>
      <c r="D218" s="173" t="s">
        <v>126</v>
      </c>
      <c r="E218" s="174" t="s">
        <v>571</v>
      </c>
      <c r="F218" s="175" t="s">
        <v>572</v>
      </c>
      <c r="G218" s="176" t="s">
        <v>215</v>
      </c>
      <c r="H218" s="177">
        <v>1</v>
      </c>
      <c r="I218" s="178"/>
      <c r="J218" s="179">
        <f>ROUND(I218*H218,2)</f>
        <v>0</v>
      </c>
      <c r="K218" s="175" t="s">
        <v>149</v>
      </c>
      <c r="L218" s="41"/>
      <c r="M218" s="180" t="s">
        <v>19</v>
      </c>
      <c r="N218" s="181" t="s">
        <v>42</v>
      </c>
      <c r="O218" s="66"/>
      <c r="P218" s="182">
        <f>O218*H218</f>
        <v>0</v>
      </c>
      <c r="Q218" s="182">
        <v>0</v>
      </c>
      <c r="R218" s="182">
        <f>Q218*H218</f>
        <v>0</v>
      </c>
      <c r="S218" s="182">
        <v>0</v>
      </c>
      <c r="T218" s="183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4" t="s">
        <v>130</v>
      </c>
      <c r="AT218" s="184" t="s">
        <v>126</v>
      </c>
      <c r="AU218" s="184" t="s">
        <v>81</v>
      </c>
      <c r="AY218" s="19" t="s">
        <v>124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9" t="s">
        <v>79</v>
      </c>
      <c r="BK218" s="185">
        <f>ROUND(I218*H218,2)</f>
        <v>0</v>
      </c>
      <c r="BL218" s="19" t="s">
        <v>130</v>
      </c>
      <c r="BM218" s="184" t="s">
        <v>573</v>
      </c>
    </row>
    <row r="219" spans="1:65" s="2" customFormat="1" ht="11.25">
      <c r="A219" s="36"/>
      <c r="B219" s="37"/>
      <c r="C219" s="38"/>
      <c r="D219" s="186" t="s">
        <v>132</v>
      </c>
      <c r="E219" s="38"/>
      <c r="F219" s="187" t="s">
        <v>574</v>
      </c>
      <c r="G219" s="38"/>
      <c r="H219" s="38"/>
      <c r="I219" s="188"/>
      <c r="J219" s="38"/>
      <c r="K219" s="38"/>
      <c r="L219" s="41"/>
      <c r="M219" s="189"/>
      <c r="N219" s="190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132</v>
      </c>
      <c r="AU219" s="19" t="s">
        <v>81</v>
      </c>
    </row>
    <row r="220" spans="1:65" s="2" customFormat="1" ht="11.25">
      <c r="A220" s="36"/>
      <c r="B220" s="37"/>
      <c r="C220" s="38"/>
      <c r="D220" s="215" t="s">
        <v>152</v>
      </c>
      <c r="E220" s="38"/>
      <c r="F220" s="216" t="s">
        <v>575</v>
      </c>
      <c r="G220" s="38"/>
      <c r="H220" s="38"/>
      <c r="I220" s="188"/>
      <c r="J220" s="38"/>
      <c r="K220" s="38"/>
      <c r="L220" s="41"/>
      <c r="M220" s="189"/>
      <c r="N220" s="190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152</v>
      </c>
      <c r="AU220" s="19" t="s">
        <v>81</v>
      </c>
    </row>
    <row r="221" spans="1:65" s="2" customFormat="1" ht="14.45" customHeight="1">
      <c r="A221" s="36"/>
      <c r="B221" s="37"/>
      <c r="C221" s="173" t="s">
        <v>246</v>
      </c>
      <c r="D221" s="173" t="s">
        <v>126</v>
      </c>
      <c r="E221" s="174" t="s">
        <v>576</v>
      </c>
      <c r="F221" s="175" t="s">
        <v>577</v>
      </c>
      <c r="G221" s="176" t="s">
        <v>297</v>
      </c>
      <c r="H221" s="177">
        <v>10</v>
      </c>
      <c r="I221" s="178"/>
      <c r="J221" s="179">
        <f>ROUND(I221*H221,2)</f>
        <v>0</v>
      </c>
      <c r="K221" s="175" t="s">
        <v>149</v>
      </c>
      <c r="L221" s="41"/>
      <c r="M221" s="180" t="s">
        <v>19</v>
      </c>
      <c r="N221" s="181" t="s">
        <v>42</v>
      </c>
      <c r="O221" s="66"/>
      <c r="P221" s="182">
        <f>O221*H221</f>
        <v>0</v>
      </c>
      <c r="Q221" s="182">
        <v>0</v>
      </c>
      <c r="R221" s="182">
        <f>Q221*H221</f>
        <v>0</v>
      </c>
      <c r="S221" s="182">
        <v>0.32</v>
      </c>
      <c r="T221" s="183">
        <f>S221*H221</f>
        <v>3.2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4" t="s">
        <v>130</v>
      </c>
      <c r="AT221" s="184" t="s">
        <v>126</v>
      </c>
      <c r="AU221" s="184" t="s">
        <v>81</v>
      </c>
      <c r="AY221" s="19" t="s">
        <v>124</v>
      </c>
      <c r="BE221" s="185">
        <f>IF(N221="základní",J221,0)</f>
        <v>0</v>
      </c>
      <c r="BF221" s="185">
        <f>IF(N221="snížená",J221,0)</f>
        <v>0</v>
      </c>
      <c r="BG221" s="185">
        <f>IF(N221="zákl. přenesená",J221,0)</f>
        <v>0</v>
      </c>
      <c r="BH221" s="185">
        <f>IF(N221="sníž. přenesená",J221,0)</f>
        <v>0</v>
      </c>
      <c r="BI221" s="185">
        <f>IF(N221="nulová",J221,0)</f>
        <v>0</v>
      </c>
      <c r="BJ221" s="19" t="s">
        <v>79</v>
      </c>
      <c r="BK221" s="185">
        <f>ROUND(I221*H221,2)</f>
        <v>0</v>
      </c>
      <c r="BL221" s="19" t="s">
        <v>130</v>
      </c>
      <c r="BM221" s="184" t="s">
        <v>578</v>
      </c>
    </row>
    <row r="222" spans="1:65" s="2" customFormat="1" ht="11.25">
      <c r="A222" s="36"/>
      <c r="B222" s="37"/>
      <c r="C222" s="38"/>
      <c r="D222" s="186" t="s">
        <v>132</v>
      </c>
      <c r="E222" s="38"/>
      <c r="F222" s="187" t="s">
        <v>579</v>
      </c>
      <c r="G222" s="38"/>
      <c r="H222" s="38"/>
      <c r="I222" s="188"/>
      <c r="J222" s="38"/>
      <c r="K222" s="38"/>
      <c r="L222" s="41"/>
      <c r="M222" s="189"/>
      <c r="N222" s="190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132</v>
      </c>
      <c r="AU222" s="19" t="s">
        <v>81</v>
      </c>
    </row>
    <row r="223" spans="1:65" s="2" customFormat="1" ht="11.25">
      <c r="A223" s="36"/>
      <c r="B223" s="37"/>
      <c r="C223" s="38"/>
      <c r="D223" s="215" t="s">
        <v>152</v>
      </c>
      <c r="E223" s="38"/>
      <c r="F223" s="216" t="s">
        <v>580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152</v>
      </c>
      <c r="AU223" s="19" t="s">
        <v>81</v>
      </c>
    </row>
    <row r="224" spans="1:65" s="2" customFormat="1" ht="14.45" customHeight="1">
      <c r="A224" s="36"/>
      <c r="B224" s="37"/>
      <c r="C224" s="173" t="s">
        <v>237</v>
      </c>
      <c r="D224" s="173" t="s">
        <v>126</v>
      </c>
      <c r="E224" s="174" t="s">
        <v>581</v>
      </c>
      <c r="F224" s="175" t="s">
        <v>582</v>
      </c>
      <c r="G224" s="176" t="s">
        <v>297</v>
      </c>
      <c r="H224" s="177">
        <v>2</v>
      </c>
      <c r="I224" s="178"/>
      <c r="J224" s="179">
        <f>ROUND(I224*H224,2)</f>
        <v>0</v>
      </c>
      <c r="K224" s="175" t="s">
        <v>149</v>
      </c>
      <c r="L224" s="41"/>
      <c r="M224" s="180" t="s">
        <v>19</v>
      </c>
      <c r="N224" s="181" t="s">
        <v>42</v>
      </c>
      <c r="O224" s="66"/>
      <c r="P224" s="182">
        <f>O224*H224</f>
        <v>0</v>
      </c>
      <c r="Q224" s="182">
        <v>0</v>
      </c>
      <c r="R224" s="182">
        <f>Q224*H224</f>
        <v>0</v>
      </c>
      <c r="S224" s="182">
        <v>0</v>
      </c>
      <c r="T224" s="183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4" t="s">
        <v>130</v>
      </c>
      <c r="AT224" s="184" t="s">
        <v>126</v>
      </c>
      <c r="AU224" s="184" t="s">
        <v>81</v>
      </c>
      <c r="AY224" s="19" t="s">
        <v>124</v>
      </c>
      <c r="BE224" s="185">
        <f>IF(N224="základní",J224,0)</f>
        <v>0</v>
      </c>
      <c r="BF224" s="185">
        <f>IF(N224="snížená",J224,0)</f>
        <v>0</v>
      </c>
      <c r="BG224" s="185">
        <f>IF(N224="zákl. přenesená",J224,0)</f>
        <v>0</v>
      </c>
      <c r="BH224" s="185">
        <f>IF(N224="sníž. přenesená",J224,0)</f>
        <v>0</v>
      </c>
      <c r="BI224" s="185">
        <f>IF(N224="nulová",J224,0)</f>
        <v>0</v>
      </c>
      <c r="BJ224" s="19" t="s">
        <v>79</v>
      </c>
      <c r="BK224" s="185">
        <f>ROUND(I224*H224,2)</f>
        <v>0</v>
      </c>
      <c r="BL224" s="19" t="s">
        <v>130</v>
      </c>
      <c r="BM224" s="184" t="s">
        <v>583</v>
      </c>
    </row>
    <row r="225" spans="1:65" s="2" customFormat="1" ht="11.25">
      <c r="A225" s="36"/>
      <c r="B225" s="37"/>
      <c r="C225" s="38"/>
      <c r="D225" s="186" t="s">
        <v>132</v>
      </c>
      <c r="E225" s="38"/>
      <c r="F225" s="187" t="s">
        <v>584</v>
      </c>
      <c r="G225" s="38"/>
      <c r="H225" s="38"/>
      <c r="I225" s="188"/>
      <c r="J225" s="38"/>
      <c r="K225" s="38"/>
      <c r="L225" s="41"/>
      <c r="M225" s="189"/>
      <c r="N225" s="190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132</v>
      </c>
      <c r="AU225" s="19" t="s">
        <v>81</v>
      </c>
    </row>
    <row r="226" spans="1:65" s="2" customFormat="1" ht="11.25">
      <c r="A226" s="36"/>
      <c r="B226" s="37"/>
      <c r="C226" s="38"/>
      <c r="D226" s="215" t="s">
        <v>152</v>
      </c>
      <c r="E226" s="38"/>
      <c r="F226" s="216" t="s">
        <v>585</v>
      </c>
      <c r="G226" s="38"/>
      <c r="H226" s="38"/>
      <c r="I226" s="188"/>
      <c r="J226" s="38"/>
      <c r="K226" s="38"/>
      <c r="L226" s="41"/>
      <c r="M226" s="189"/>
      <c r="N226" s="190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152</v>
      </c>
      <c r="AU226" s="19" t="s">
        <v>81</v>
      </c>
    </row>
    <row r="227" spans="1:65" s="14" customFormat="1" ht="11.25">
      <c r="B227" s="202"/>
      <c r="C227" s="203"/>
      <c r="D227" s="186" t="s">
        <v>141</v>
      </c>
      <c r="E227" s="204" t="s">
        <v>19</v>
      </c>
      <c r="F227" s="205" t="s">
        <v>81</v>
      </c>
      <c r="G227" s="203"/>
      <c r="H227" s="206">
        <v>2</v>
      </c>
      <c r="I227" s="207"/>
      <c r="J227" s="203"/>
      <c r="K227" s="203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141</v>
      </c>
      <c r="AU227" s="212" t="s">
        <v>81</v>
      </c>
      <c r="AV227" s="14" t="s">
        <v>81</v>
      </c>
      <c r="AW227" s="14" t="s">
        <v>32</v>
      </c>
      <c r="AX227" s="14" t="s">
        <v>79</v>
      </c>
      <c r="AY227" s="212" t="s">
        <v>124</v>
      </c>
    </row>
    <row r="228" spans="1:65" s="2" customFormat="1" ht="14.45" customHeight="1">
      <c r="A228" s="36"/>
      <c r="B228" s="37"/>
      <c r="C228" s="173" t="s">
        <v>252</v>
      </c>
      <c r="D228" s="173" t="s">
        <v>126</v>
      </c>
      <c r="E228" s="174" t="s">
        <v>586</v>
      </c>
      <c r="F228" s="175" t="s">
        <v>587</v>
      </c>
      <c r="G228" s="176" t="s">
        <v>148</v>
      </c>
      <c r="H228" s="177">
        <v>0.22600000000000001</v>
      </c>
      <c r="I228" s="178"/>
      <c r="J228" s="179">
        <f>ROUND(I228*H228,2)</f>
        <v>0</v>
      </c>
      <c r="K228" s="175" t="s">
        <v>149</v>
      </c>
      <c r="L228" s="41"/>
      <c r="M228" s="180" t="s">
        <v>19</v>
      </c>
      <c r="N228" s="181" t="s">
        <v>42</v>
      </c>
      <c r="O228" s="66"/>
      <c r="P228" s="182">
        <f>O228*H228</f>
        <v>0</v>
      </c>
      <c r="Q228" s="182">
        <v>0</v>
      </c>
      <c r="R228" s="182">
        <f>Q228*H228</f>
        <v>0</v>
      </c>
      <c r="S228" s="182">
        <v>0</v>
      </c>
      <c r="T228" s="183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4" t="s">
        <v>130</v>
      </c>
      <c r="AT228" s="184" t="s">
        <v>126</v>
      </c>
      <c r="AU228" s="184" t="s">
        <v>81</v>
      </c>
      <c r="AY228" s="19" t="s">
        <v>124</v>
      </c>
      <c r="BE228" s="185">
        <f>IF(N228="základní",J228,0)</f>
        <v>0</v>
      </c>
      <c r="BF228" s="185">
        <f>IF(N228="snížená",J228,0)</f>
        <v>0</v>
      </c>
      <c r="BG228" s="185">
        <f>IF(N228="zákl. přenesená",J228,0)</f>
        <v>0</v>
      </c>
      <c r="BH228" s="185">
        <f>IF(N228="sníž. přenesená",J228,0)</f>
        <v>0</v>
      </c>
      <c r="BI228" s="185">
        <f>IF(N228="nulová",J228,0)</f>
        <v>0</v>
      </c>
      <c r="BJ228" s="19" t="s">
        <v>79</v>
      </c>
      <c r="BK228" s="185">
        <f>ROUND(I228*H228,2)</f>
        <v>0</v>
      </c>
      <c r="BL228" s="19" t="s">
        <v>130</v>
      </c>
      <c r="BM228" s="184" t="s">
        <v>588</v>
      </c>
    </row>
    <row r="229" spans="1:65" s="2" customFormat="1" ht="11.25">
      <c r="A229" s="36"/>
      <c r="B229" s="37"/>
      <c r="C229" s="38"/>
      <c r="D229" s="186" t="s">
        <v>132</v>
      </c>
      <c r="E229" s="38"/>
      <c r="F229" s="187" t="s">
        <v>589</v>
      </c>
      <c r="G229" s="38"/>
      <c r="H229" s="38"/>
      <c r="I229" s="188"/>
      <c r="J229" s="38"/>
      <c r="K229" s="38"/>
      <c r="L229" s="41"/>
      <c r="M229" s="189"/>
      <c r="N229" s="190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132</v>
      </c>
      <c r="AU229" s="19" t="s">
        <v>81</v>
      </c>
    </row>
    <row r="230" spans="1:65" s="2" customFormat="1" ht="11.25">
      <c r="A230" s="36"/>
      <c r="B230" s="37"/>
      <c r="C230" s="38"/>
      <c r="D230" s="215" t="s">
        <v>152</v>
      </c>
      <c r="E230" s="38"/>
      <c r="F230" s="216" t="s">
        <v>590</v>
      </c>
      <c r="G230" s="38"/>
      <c r="H230" s="38"/>
      <c r="I230" s="188"/>
      <c r="J230" s="38"/>
      <c r="K230" s="38"/>
      <c r="L230" s="41"/>
      <c r="M230" s="189"/>
      <c r="N230" s="190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152</v>
      </c>
      <c r="AU230" s="19" t="s">
        <v>81</v>
      </c>
    </row>
    <row r="231" spans="1:65" s="2" customFormat="1" ht="19.5">
      <c r="A231" s="36"/>
      <c r="B231" s="37"/>
      <c r="C231" s="38"/>
      <c r="D231" s="186" t="s">
        <v>133</v>
      </c>
      <c r="E231" s="38"/>
      <c r="F231" s="191" t="s">
        <v>591</v>
      </c>
      <c r="G231" s="38"/>
      <c r="H231" s="38"/>
      <c r="I231" s="188"/>
      <c r="J231" s="38"/>
      <c r="K231" s="38"/>
      <c r="L231" s="41"/>
      <c r="M231" s="189"/>
      <c r="N231" s="190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133</v>
      </c>
      <c r="AU231" s="19" t="s">
        <v>81</v>
      </c>
    </row>
    <row r="232" spans="1:65" s="14" customFormat="1" ht="11.25">
      <c r="B232" s="202"/>
      <c r="C232" s="203"/>
      <c r="D232" s="186" t="s">
        <v>141</v>
      </c>
      <c r="E232" s="204" t="s">
        <v>19</v>
      </c>
      <c r="F232" s="205" t="s">
        <v>592</v>
      </c>
      <c r="G232" s="203"/>
      <c r="H232" s="206">
        <v>0.22600000000000001</v>
      </c>
      <c r="I232" s="207"/>
      <c r="J232" s="203"/>
      <c r="K232" s="203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141</v>
      </c>
      <c r="AU232" s="212" t="s">
        <v>81</v>
      </c>
      <c r="AV232" s="14" t="s">
        <v>81</v>
      </c>
      <c r="AW232" s="14" t="s">
        <v>32</v>
      </c>
      <c r="AX232" s="14" t="s">
        <v>79</v>
      </c>
      <c r="AY232" s="212" t="s">
        <v>124</v>
      </c>
    </row>
    <row r="233" spans="1:65" s="12" customFormat="1" ht="22.9" customHeight="1">
      <c r="B233" s="159"/>
      <c r="C233" s="160"/>
      <c r="D233" s="161" t="s">
        <v>70</v>
      </c>
      <c r="E233" s="213" t="s">
        <v>266</v>
      </c>
      <c r="F233" s="213" t="s">
        <v>267</v>
      </c>
      <c r="G233" s="160"/>
      <c r="H233" s="160"/>
      <c r="I233" s="163"/>
      <c r="J233" s="214">
        <f>BK233</f>
        <v>0</v>
      </c>
      <c r="K233" s="160"/>
      <c r="L233" s="165"/>
      <c r="M233" s="166"/>
      <c r="N233" s="167"/>
      <c r="O233" s="167"/>
      <c r="P233" s="168">
        <f>SUM(P234:P243)</f>
        <v>0</v>
      </c>
      <c r="Q233" s="167"/>
      <c r="R233" s="168">
        <f>SUM(R234:R243)</f>
        <v>4.7390000000000002E-2</v>
      </c>
      <c r="S233" s="167"/>
      <c r="T233" s="169">
        <f>SUM(T234:T243)</f>
        <v>1.7669999999999999</v>
      </c>
      <c r="AR233" s="170" t="s">
        <v>79</v>
      </c>
      <c r="AT233" s="171" t="s">
        <v>70</v>
      </c>
      <c r="AU233" s="171" t="s">
        <v>79</v>
      </c>
      <c r="AY233" s="170" t="s">
        <v>124</v>
      </c>
      <c r="BK233" s="172">
        <f>SUM(BK234:BK243)</f>
        <v>0</v>
      </c>
    </row>
    <row r="234" spans="1:65" s="2" customFormat="1" ht="14.45" customHeight="1">
      <c r="A234" s="36"/>
      <c r="B234" s="37"/>
      <c r="C234" s="173" t="s">
        <v>257</v>
      </c>
      <c r="D234" s="173" t="s">
        <v>126</v>
      </c>
      <c r="E234" s="174" t="s">
        <v>593</v>
      </c>
      <c r="F234" s="175" t="s">
        <v>594</v>
      </c>
      <c r="G234" s="176" t="s">
        <v>215</v>
      </c>
      <c r="H234" s="177">
        <v>1</v>
      </c>
      <c r="I234" s="178"/>
      <c r="J234" s="179">
        <f>ROUND(I234*H234,2)</f>
        <v>0</v>
      </c>
      <c r="K234" s="175" t="s">
        <v>149</v>
      </c>
      <c r="L234" s="41"/>
      <c r="M234" s="180" t="s">
        <v>19</v>
      </c>
      <c r="N234" s="181" t="s">
        <v>42</v>
      </c>
      <c r="O234" s="66"/>
      <c r="P234" s="182">
        <f>O234*H234</f>
        <v>0</v>
      </c>
      <c r="Q234" s="182">
        <v>2.7709999999999999E-2</v>
      </c>
      <c r="R234" s="182">
        <f>Q234*H234</f>
        <v>2.7709999999999999E-2</v>
      </c>
      <c r="S234" s="182">
        <v>0</v>
      </c>
      <c r="T234" s="183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4" t="s">
        <v>130</v>
      </c>
      <c r="AT234" s="184" t="s">
        <v>126</v>
      </c>
      <c r="AU234" s="184" t="s">
        <v>81</v>
      </c>
      <c r="AY234" s="19" t="s">
        <v>124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9" t="s">
        <v>79</v>
      </c>
      <c r="BK234" s="185">
        <f>ROUND(I234*H234,2)</f>
        <v>0</v>
      </c>
      <c r="BL234" s="19" t="s">
        <v>130</v>
      </c>
      <c r="BM234" s="184" t="s">
        <v>595</v>
      </c>
    </row>
    <row r="235" spans="1:65" s="2" customFormat="1" ht="11.25">
      <c r="A235" s="36"/>
      <c r="B235" s="37"/>
      <c r="C235" s="38"/>
      <c r="D235" s="186" t="s">
        <v>132</v>
      </c>
      <c r="E235" s="38"/>
      <c r="F235" s="187" t="s">
        <v>596</v>
      </c>
      <c r="G235" s="38"/>
      <c r="H235" s="38"/>
      <c r="I235" s="188"/>
      <c r="J235" s="38"/>
      <c r="K235" s="38"/>
      <c r="L235" s="41"/>
      <c r="M235" s="189"/>
      <c r="N235" s="190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132</v>
      </c>
      <c r="AU235" s="19" t="s">
        <v>81</v>
      </c>
    </row>
    <row r="236" spans="1:65" s="2" customFormat="1" ht="11.25">
      <c r="A236" s="36"/>
      <c r="B236" s="37"/>
      <c r="C236" s="38"/>
      <c r="D236" s="215" t="s">
        <v>152</v>
      </c>
      <c r="E236" s="38"/>
      <c r="F236" s="216" t="s">
        <v>597</v>
      </c>
      <c r="G236" s="38"/>
      <c r="H236" s="38"/>
      <c r="I236" s="188"/>
      <c r="J236" s="38"/>
      <c r="K236" s="38"/>
      <c r="L236" s="41"/>
      <c r="M236" s="189"/>
      <c r="N236" s="190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152</v>
      </c>
      <c r="AU236" s="19" t="s">
        <v>81</v>
      </c>
    </row>
    <row r="237" spans="1:65" s="2" customFormat="1" ht="14.45" customHeight="1">
      <c r="A237" s="36"/>
      <c r="B237" s="37"/>
      <c r="C237" s="173" t="s">
        <v>192</v>
      </c>
      <c r="D237" s="173" t="s">
        <v>126</v>
      </c>
      <c r="E237" s="174" t="s">
        <v>276</v>
      </c>
      <c r="F237" s="175" t="s">
        <v>277</v>
      </c>
      <c r="G237" s="176" t="s">
        <v>148</v>
      </c>
      <c r="H237" s="177">
        <v>1.1779999999999999</v>
      </c>
      <c r="I237" s="178"/>
      <c r="J237" s="179">
        <f>ROUND(I237*H237,2)</f>
        <v>0</v>
      </c>
      <c r="K237" s="175" t="s">
        <v>149</v>
      </c>
      <c r="L237" s="41"/>
      <c r="M237" s="180" t="s">
        <v>19</v>
      </c>
      <c r="N237" s="181" t="s">
        <v>42</v>
      </c>
      <c r="O237" s="66"/>
      <c r="P237" s="182">
        <f>O237*H237</f>
        <v>0</v>
      </c>
      <c r="Q237" s="182">
        <v>0</v>
      </c>
      <c r="R237" s="182">
        <f>Q237*H237</f>
        <v>0</v>
      </c>
      <c r="S237" s="182">
        <v>1.5</v>
      </c>
      <c r="T237" s="183">
        <f>S237*H237</f>
        <v>1.7669999999999999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4" t="s">
        <v>130</v>
      </c>
      <c r="AT237" s="184" t="s">
        <v>126</v>
      </c>
      <c r="AU237" s="184" t="s">
        <v>81</v>
      </c>
      <c r="AY237" s="19" t="s">
        <v>124</v>
      </c>
      <c r="BE237" s="185">
        <f>IF(N237="základní",J237,0)</f>
        <v>0</v>
      </c>
      <c r="BF237" s="185">
        <f>IF(N237="snížená",J237,0)</f>
        <v>0</v>
      </c>
      <c r="BG237" s="185">
        <f>IF(N237="zákl. přenesená",J237,0)</f>
        <v>0</v>
      </c>
      <c r="BH237" s="185">
        <f>IF(N237="sníž. přenesená",J237,0)</f>
        <v>0</v>
      </c>
      <c r="BI237" s="185">
        <f>IF(N237="nulová",J237,0)</f>
        <v>0</v>
      </c>
      <c r="BJ237" s="19" t="s">
        <v>79</v>
      </c>
      <c r="BK237" s="185">
        <f>ROUND(I237*H237,2)</f>
        <v>0</v>
      </c>
      <c r="BL237" s="19" t="s">
        <v>130</v>
      </c>
      <c r="BM237" s="184" t="s">
        <v>598</v>
      </c>
    </row>
    <row r="238" spans="1:65" s="2" customFormat="1" ht="19.5">
      <c r="A238" s="36"/>
      <c r="B238" s="37"/>
      <c r="C238" s="38"/>
      <c r="D238" s="186" t="s">
        <v>132</v>
      </c>
      <c r="E238" s="38"/>
      <c r="F238" s="187" t="s">
        <v>279</v>
      </c>
      <c r="G238" s="38"/>
      <c r="H238" s="38"/>
      <c r="I238" s="188"/>
      <c r="J238" s="38"/>
      <c r="K238" s="38"/>
      <c r="L238" s="41"/>
      <c r="M238" s="189"/>
      <c r="N238" s="190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132</v>
      </c>
      <c r="AU238" s="19" t="s">
        <v>81</v>
      </c>
    </row>
    <row r="239" spans="1:65" s="2" customFormat="1" ht="11.25">
      <c r="A239" s="36"/>
      <c r="B239" s="37"/>
      <c r="C239" s="38"/>
      <c r="D239" s="215" t="s">
        <v>152</v>
      </c>
      <c r="E239" s="38"/>
      <c r="F239" s="216" t="s">
        <v>280</v>
      </c>
      <c r="G239" s="38"/>
      <c r="H239" s="38"/>
      <c r="I239" s="188"/>
      <c r="J239" s="38"/>
      <c r="K239" s="38"/>
      <c r="L239" s="41"/>
      <c r="M239" s="189"/>
      <c r="N239" s="190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152</v>
      </c>
      <c r="AU239" s="19" t="s">
        <v>81</v>
      </c>
    </row>
    <row r="240" spans="1:65" s="14" customFormat="1" ht="11.25">
      <c r="B240" s="202"/>
      <c r="C240" s="203"/>
      <c r="D240" s="186" t="s">
        <v>141</v>
      </c>
      <c r="E240" s="204" t="s">
        <v>19</v>
      </c>
      <c r="F240" s="205" t="s">
        <v>599</v>
      </c>
      <c r="G240" s="203"/>
      <c r="H240" s="206">
        <v>1.1779999999999999</v>
      </c>
      <c r="I240" s="207"/>
      <c r="J240" s="203"/>
      <c r="K240" s="203"/>
      <c r="L240" s="208"/>
      <c r="M240" s="209"/>
      <c r="N240" s="210"/>
      <c r="O240" s="210"/>
      <c r="P240" s="210"/>
      <c r="Q240" s="210"/>
      <c r="R240" s="210"/>
      <c r="S240" s="210"/>
      <c r="T240" s="211"/>
      <c r="AT240" s="212" t="s">
        <v>141</v>
      </c>
      <c r="AU240" s="212" t="s">
        <v>81</v>
      </c>
      <c r="AV240" s="14" t="s">
        <v>81</v>
      </c>
      <c r="AW240" s="14" t="s">
        <v>32</v>
      </c>
      <c r="AX240" s="14" t="s">
        <v>79</v>
      </c>
      <c r="AY240" s="212" t="s">
        <v>124</v>
      </c>
    </row>
    <row r="241" spans="1:65" s="2" customFormat="1" ht="19.899999999999999" customHeight="1">
      <c r="A241" s="36"/>
      <c r="B241" s="37"/>
      <c r="C241" s="173" t="s">
        <v>424</v>
      </c>
      <c r="D241" s="173" t="s">
        <v>126</v>
      </c>
      <c r="E241" s="174" t="s">
        <v>303</v>
      </c>
      <c r="F241" s="175" t="s">
        <v>304</v>
      </c>
      <c r="G241" s="176" t="s">
        <v>215</v>
      </c>
      <c r="H241" s="177">
        <v>16</v>
      </c>
      <c r="I241" s="178"/>
      <c r="J241" s="179">
        <f>ROUND(I241*H241,2)</f>
        <v>0</v>
      </c>
      <c r="K241" s="175" t="s">
        <v>149</v>
      </c>
      <c r="L241" s="41"/>
      <c r="M241" s="180" t="s">
        <v>19</v>
      </c>
      <c r="N241" s="181" t="s">
        <v>42</v>
      </c>
      <c r="O241" s="66"/>
      <c r="P241" s="182">
        <f>O241*H241</f>
        <v>0</v>
      </c>
      <c r="Q241" s="182">
        <v>1.23E-3</v>
      </c>
      <c r="R241" s="182">
        <f>Q241*H241</f>
        <v>1.968E-2</v>
      </c>
      <c r="S241" s="182">
        <v>0</v>
      </c>
      <c r="T241" s="183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4" t="s">
        <v>130</v>
      </c>
      <c r="AT241" s="184" t="s">
        <v>126</v>
      </c>
      <c r="AU241" s="184" t="s">
        <v>81</v>
      </c>
      <c r="AY241" s="19" t="s">
        <v>124</v>
      </c>
      <c r="BE241" s="185">
        <f>IF(N241="základní",J241,0)</f>
        <v>0</v>
      </c>
      <c r="BF241" s="185">
        <f>IF(N241="snížená",J241,0)</f>
        <v>0</v>
      </c>
      <c r="BG241" s="185">
        <f>IF(N241="zákl. přenesená",J241,0)</f>
        <v>0</v>
      </c>
      <c r="BH241" s="185">
        <f>IF(N241="sníž. přenesená",J241,0)</f>
        <v>0</v>
      </c>
      <c r="BI241" s="185">
        <f>IF(N241="nulová",J241,0)</f>
        <v>0</v>
      </c>
      <c r="BJ241" s="19" t="s">
        <v>79</v>
      </c>
      <c r="BK241" s="185">
        <f>ROUND(I241*H241,2)</f>
        <v>0</v>
      </c>
      <c r="BL241" s="19" t="s">
        <v>130</v>
      </c>
      <c r="BM241" s="184" t="s">
        <v>600</v>
      </c>
    </row>
    <row r="242" spans="1:65" s="2" customFormat="1" ht="11.25">
      <c r="A242" s="36"/>
      <c r="B242" s="37"/>
      <c r="C242" s="38"/>
      <c r="D242" s="186" t="s">
        <v>132</v>
      </c>
      <c r="E242" s="38"/>
      <c r="F242" s="187" t="s">
        <v>306</v>
      </c>
      <c r="G242" s="38"/>
      <c r="H242" s="38"/>
      <c r="I242" s="188"/>
      <c r="J242" s="38"/>
      <c r="K242" s="38"/>
      <c r="L242" s="41"/>
      <c r="M242" s="189"/>
      <c r="N242" s="190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132</v>
      </c>
      <c r="AU242" s="19" t="s">
        <v>81</v>
      </c>
    </row>
    <row r="243" spans="1:65" s="2" customFormat="1" ht="11.25">
      <c r="A243" s="36"/>
      <c r="B243" s="37"/>
      <c r="C243" s="38"/>
      <c r="D243" s="215" t="s">
        <v>152</v>
      </c>
      <c r="E243" s="38"/>
      <c r="F243" s="216" t="s">
        <v>307</v>
      </c>
      <c r="G243" s="38"/>
      <c r="H243" s="38"/>
      <c r="I243" s="188"/>
      <c r="J243" s="38"/>
      <c r="K243" s="38"/>
      <c r="L243" s="41"/>
      <c r="M243" s="189"/>
      <c r="N243" s="190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152</v>
      </c>
      <c r="AU243" s="19" t="s">
        <v>81</v>
      </c>
    </row>
    <row r="244" spans="1:65" s="12" customFormat="1" ht="22.9" customHeight="1">
      <c r="B244" s="159"/>
      <c r="C244" s="160"/>
      <c r="D244" s="161" t="s">
        <v>70</v>
      </c>
      <c r="E244" s="213" t="s">
        <v>308</v>
      </c>
      <c r="F244" s="213" t="s">
        <v>309</v>
      </c>
      <c r="G244" s="160"/>
      <c r="H244" s="160"/>
      <c r="I244" s="163"/>
      <c r="J244" s="214">
        <f>BK244</f>
        <v>0</v>
      </c>
      <c r="K244" s="160"/>
      <c r="L244" s="165"/>
      <c r="M244" s="166"/>
      <c r="N244" s="167"/>
      <c r="O244" s="167"/>
      <c r="P244" s="168">
        <f>SUM(P245:P249)</f>
        <v>0</v>
      </c>
      <c r="Q244" s="167"/>
      <c r="R244" s="168">
        <f>SUM(R245:R249)</f>
        <v>0</v>
      </c>
      <c r="S244" s="167"/>
      <c r="T244" s="169">
        <f>SUM(T245:T249)</f>
        <v>0</v>
      </c>
      <c r="AR244" s="170" t="s">
        <v>79</v>
      </c>
      <c r="AT244" s="171" t="s">
        <v>70</v>
      </c>
      <c r="AU244" s="171" t="s">
        <v>79</v>
      </c>
      <c r="AY244" s="170" t="s">
        <v>124</v>
      </c>
      <c r="BK244" s="172">
        <f>SUM(BK245:BK249)</f>
        <v>0</v>
      </c>
    </row>
    <row r="245" spans="1:65" s="2" customFormat="1" ht="14.45" customHeight="1">
      <c r="A245" s="36"/>
      <c r="B245" s="37"/>
      <c r="C245" s="173" t="s">
        <v>198</v>
      </c>
      <c r="D245" s="173" t="s">
        <v>126</v>
      </c>
      <c r="E245" s="174" t="s">
        <v>310</v>
      </c>
      <c r="F245" s="175" t="s">
        <v>311</v>
      </c>
      <c r="G245" s="176" t="s">
        <v>138</v>
      </c>
      <c r="H245" s="177">
        <v>1.7669999999999999</v>
      </c>
      <c r="I245" s="178"/>
      <c r="J245" s="179">
        <f>ROUND(I245*H245,2)</f>
        <v>0</v>
      </c>
      <c r="K245" s="175" t="s">
        <v>149</v>
      </c>
      <c r="L245" s="41"/>
      <c r="M245" s="180" t="s">
        <v>19</v>
      </c>
      <c r="N245" s="181" t="s">
        <v>42</v>
      </c>
      <c r="O245" s="66"/>
      <c r="P245" s="182">
        <f>O245*H245</f>
        <v>0</v>
      </c>
      <c r="Q245" s="182">
        <v>0</v>
      </c>
      <c r="R245" s="182">
        <f>Q245*H245</f>
        <v>0</v>
      </c>
      <c r="S245" s="182">
        <v>0</v>
      </c>
      <c r="T245" s="183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4" t="s">
        <v>130</v>
      </c>
      <c r="AT245" s="184" t="s">
        <v>126</v>
      </c>
      <c r="AU245" s="184" t="s">
        <v>81</v>
      </c>
      <c r="AY245" s="19" t="s">
        <v>124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9" t="s">
        <v>79</v>
      </c>
      <c r="BK245" s="185">
        <f>ROUND(I245*H245,2)</f>
        <v>0</v>
      </c>
      <c r="BL245" s="19" t="s">
        <v>130</v>
      </c>
      <c r="BM245" s="184" t="s">
        <v>601</v>
      </c>
    </row>
    <row r="246" spans="1:65" s="2" customFormat="1" ht="11.25">
      <c r="A246" s="36"/>
      <c r="B246" s="37"/>
      <c r="C246" s="38"/>
      <c r="D246" s="186" t="s">
        <v>132</v>
      </c>
      <c r="E246" s="38"/>
      <c r="F246" s="187" t="s">
        <v>313</v>
      </c>
      <c r="G246" s="38"/>
      <c r="H246" s="38"/>
      <c r="I246" s="188"/>
      <c r="J246" s="38"/>
      <c r="K246" s="38"/>
      <c r="L246" s="41"/>
      <c r="M246" s="189"/>
      <c r="N246" s="190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132</v>
      </c>
      <c r="AU246" s="19" t="s">
        <v>81</v>
      </c>
    </row>
    <row r="247" spans="1:65" s="2" customFormat="1" ht="11.25">
      <c r="A247" s="36"/>
      <c r="B247" s="37"/>
      <c r="C247" s="38"/>
      <c r="D247" s="215" t="s">
        <v>152</v>
      </c>
      <c r="E247" s="38"/>
      <c r="F247" s="216" t="s">
        <v>314</v>
      </c>
      <c r="G247" s="38"/>
      <c r="H247" s="38"/>
      <c r="I247" s="188"/>
      <c r="J247" s="38"/>
      <c r="K247" s="38"/>
      <c r="L247" s="41"/>
      <c r="M247" s="189"/>
      <c r="N247" s="190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152</v>
      </c>
      <c r="AU247" s="19" t="s">
        <v>81</v>
      </c>
    </row>
    <row r="248" spans="1:65" s="2" customFormat="1" ht="19.5">
      <c r="A248" s="36"/>
      <c r="B248" s="37"/>
      <c r="C248" s="38"/>
      <c r="D248" s="186" t="s">
        <v>133</v>
      </c>
      <c r="E248" s="38"/>
      <c r="F248" s="191" t="s">
        <v>602</v>
      </c>
      <c r="G248" s="38"/>
      <c r="H248" s="38"/>
      <c r="I248" s="188"/>
      <c r="J248" s="38"/>
      <c r="K248" s="38"/>
      <c r="L248" s="41"/>
      <c r="M248" s="189"/>
      <c r="N248" s="190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133</v>
      </c>
      <c r="AU248" s="19" t="s">
        <v>81</v>
      </c>
    </row>
    <row r="249" spans="1:65" s="14" customFormat="1" ht="11.25">
      <c r="B249" s="202"/>
      <c r="C249" s="203"/>
      <c r="D249" s="186" t="s">
        <v>141</v>
      </c>
      <c r="E249" s="204" t="s">
        <v>19</v>
      </c>
      <c r="F249" s="205" t="s">
        <v>603</v>
      </c>
      <c r="G249" s="203"/>
      <c r="H249" s="206">
        <v>1.7669999999999999</v>
      </c>
      <c r="I249" s="207"/>
      <c r="J249" s="203"/>
      <c r="K249" s="203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141</v>
      </c>
      <c r="AU249" s="212" t="s">
        <v>81</v>
      </c>
      <c r="AV249" s="14" t="s">
        <v>81</v>
      </c>
      <c r="AW249" s="14" t="s">
        <v>32</v>
      </c>
      <c r="AX249" s="14" t="s">
        <v>79</v>
      </c>
      <c r="AY249" s="212" t="s">
        <v>124</v>
      </c>
    </row>
    <row r="250" spans="1:65" s="12" customFormat="1" ht="25.9" customHeight="1">
      <c r="B250" s="159"/>
      <c r="C250" s="160"/>
      <c r="D250" s="161" t="s">
        <v>70</v>
      </c>
      <c r="E250" s="162" t="s">
        <v>317</v>
      </c>
      <c r="F250" s="162" t="s">
        <v>318</v>
      </c>
      <c r="G250" s="160"/>
      <c r="H250" s="160"/>
      <c r="I250" s="163"/>
      <c r="J250" s="164">
        <f>BK250</f>
        <v>0</v>
      </c>
      <c r="K250" s="160"/>
      <c r="L250" s="165"/>
      <c r="M250" s="166"/>
      <c r="N250" s="167"/>
      <c r="O250" s="167"/>
      <c r="P250" s="168">
        <f>P251+P255</f>
        <v>0</v>
      </c>
      <c r="Q250" s="167"/>
      <c r="R250" s="168">
        <f>R251+R255</f>
        <v>8.3136000000000009E-3</v>
      </c>
      <c r="S250" s="167"/>
      <c r="T250" s="169">
        <f>T251+T255</f>
        <v>0</v>
      </c>
      <c r="AR250" s="170" t="s">
        <v>81</v>
      </c>
      <c r="AT250" s="171" t="s">
        <v>70</v>
      </c>
      <c r="AU250" s="171" t="s">
        <v>71</v>
      </c>
      <c r="AY250" s="170" t="s">
        <v>124</v>
      </c>
      <c r="BK250" s="172">
        <f>BK251+BK255</f>
        <v>0</v>
      </c>
    </row>
    <row r="251" spans="1:65" s="12" customFormat="1" ht="22.9" customHeight="1">
      <c r="B251" s="159"/>
      <c r="C251" s="160"/>
      <c r="D251" s="161" t="s">
        <v>70</v>
      </c>
      <c r="E251" s="213" t="s">
        <v>319</v>
      </c>
      <c r="F251" s="213" t="s">
        <v>320</v>
      </c>
      <c r="G251" s="160"/>
      <c r="H251" s="160"/>
      <c r="I251" s="163"/>
      <c r="J251" s="214">
        <f>BK251</f>
        <v>0</v>
      </c>
      <c r="K251" s="160"/>
      <c r="L251" s="165"/>
      <c r="M251" s="166"/>
      <c r="N251" s="167"/>
      <c r="O251" s="167"/>
      <c r="P251" s="168">
        <f>SUM(P252:P254)</f>
        <v>0</v>
      </c>
      <c r="Q251" s="167"/>
      <c r="R251" s="168">
        <f>SUM(R252:R254)</f>
        <v>8.0000000000000002E-3</v>
      </c>
      <c r="S251" s="167"/>
      <c r="T251" s="169">
        <f>SUM(T252:T254)</f>
        <v>0</v>
      </c>
      <c r="AR251" s="170" t="s">
        <v>81</v>
      </c>
      <c r="AT251" s="171" t="s">
        <v>70</v>
      </c>
      <c r="AU251" s="171" t="s">
        <v>79</v>
      </c>
      <c r="AY251" s="170" t="s">
        <v>124</v>
      </c>
      <c r="BK251" s="172">
        <f>SUM(BK252:BK254)</f>
        <v>0</v>
      </c>
    </row>
    <row r="252" spans="1:65" s="2" customFormat="1" ht="14.45" customHeight="1">
      <c r="A252" s="36"/>
      <c r="B252" s="37"/>
      <c r="C252" s="173" t="s">
        <v>204</v>
      </c>
      <c r="D252" s="173" t="s">
        <v>126</v>
      </c>
      <c r="E252" s="174" t="s">
        <v>604</v>
      </c>
      <c r="F252" s="175" t="s">
        <v>605</v>
      </c>
      <c r="G252" s="176" t="s">
        <v>187</v>
      </c>
      <c r="H252" s="177">
        <v>160</v>
      </c>
      <c r="I252" s="178"/>
      <c r="J252" s="179">
        <f>ROUND(I252*H252,2)</f>
        <v>0</v>
      </c>
      <c r="K252" s="175" t="s">
        <v>149</v>
      </c>
      <c r="L252" s="41"/>
      <c r="M252" s="180" t="s">
        <v>19</v>
      </c>
      <c r="N252" s="181" t="s">
        <v>42</v>
      </c>
      <c r="O252" s="66"/>
      <c r="P252" s="182">
        <f>O252*H252</f>
        <v>0</v>
      </c>
      <c r="Q252" s="182">
        <v>5.0000000000000002E-5</v>
      </c>
      <c r="R252" s="182">
        <f>Q252*H252</f>
        <v>8.0000000000000002E-3</v>
      </c>
      <c r="S252" s="182">
        <v>0</v>
      </c>
      <c r="T252" s="183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4" t="s">
        <v>271</v>
      </c>
      <c r="AT252" s="184" t="s">
        <v>126</v>
      </c>
      <c r="AU252" s="184" t="s">
        <v>81</v>
      </c>
      <c r="AY252" s="19" t="s">
        <v>124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9" t="s">
        <v>79</v>
      </c>
      <c r="BK252" s="185">
        <f>ROUND(I252*H252,2)</f>
        <v>0</v>
      </c>
      <c r="BL252" s="19" t="s">
        <v>271</v>
      </c>
      <c r="BM252" s="184" t="s">
        <v>606</v>
      </c>
    </row>
    <row r="253" spans="1:65" s="2" customFormat="1" ht="11.25">
      <c r="A253" s="36"/>
      <c r="B253" s="37"/>
      <c r="C253" s="38"/>
      <c r="D253" s="186" t="s">
        <v>132</v>
      </c>
      <c r="E253" s="38"/>
      <c r="F253" s="187" t="s">
        <v>607</v>
      </c>
      <c r="G253" s="38"/>
      <c r="H253" s="38"/>
      <c r="I253" s="188"/>
      <c r="J253" s="38"/>
      <c r="K253" s="38"/>
      <c r="L253" s="41"/>
      <c r="M253" s="189"/>
      <c r="N253" s="190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132</v>
      </c>
      <c r="AU253" s="19" t="s">
        <v>81</v>
      </c>
    </row>
    <row r="254" spans="1:65" s="2" customFormat="1" ht="11.25">
      <c r="A254" s="36"/>
      <c r="B254" s="37"/>
      <c r="C254" s="38"/>
      <c r="D254" s="215" t="s">
        <v>152</v>
      </c>
      <c r="E254" s="38"/>
      <c r="F254" s="216" t="s">
        <v>608</v>
      </c>
      <c r="G254" s="38"/>
      <c r="H254" s="38"/>
      <c r="I254" s="188"/>
      <c r="J254" s="38"/>
      <c r="K254" s="38"/>
      <c r="L254" s="41"/>
      <c r="M254" s="189"/>
      <c r="N254" s="190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152</v>
      </c>
      <c r="AU254" s="19" t="s">
        <v>81</v>
      </c>
    </row>
    <row r="255" spans="1:65" s="12" customFormat="1" ht="22.9" customHeight="1">
      <c r="B255" s="159"/>
      <c r="C255" s="160"/>
      <c r="D255" s="161" t="s">
        <v>70</v>
      </c>
      <c r="E255" s="213" t="s">
        <v>340</v>
      </c>
      <c r="F255" s="213" t="s">
        <v>341</v>
      </c>
      <c r="G255" s="160"/>
      <c r="H255" s="160"/>
      <c r="I255" s="163"/>
      <c r="J255" s="214">
        <f>BK255</f>
        <v>0</v>
      </c>
      <c r="K255" s="160"/>
      <c r="L255" s="165"/>
      <c r="M255" s="166"/>
      <c r="N255" s="167"/>
      <c r="O255" s="167"/>
      <c r="P255" s="168">
        <f>SUM(P256:P259)</f>
        <v>0</v>
      </c>
      <c r="Q255" s="167"/>
      <c r="R255" s="168">
        <f>SUM(R256:R259)</f>
        <v>3.1359999999999998E-4</v>
      </c>
      <c r="S255" s="167"/>
      <c r="T255" s="169">
        <f>SUM(T256:T259)</f>
        <v>0</v>
      </c>
      <c r="AR255" s="170" t="s">
        <v>81</v>
      </c>
      <c r="AT255" s="171" t="s">
        <v>70</v>
      </c>
      <c r="AU255" s="171" t="s">
        <v>79</v>
      </c>
      <c r="AY255" s="170" t="s">
        <v>124</v>
      </c>
      <c r="BK255" s="172">
        <f>SUM(BK256:BK259)</f>
        <v>0</v>
      </c>
    </row>
    <row r="256" spans="1:65" s="2" customFormat="1" ht="14.45" customHeight="1">
      <c r="A256" s="36"/>
      <c r="B256" s="37"/>
      <c r="C256" s="173" t="s">
        <v>183</v>
      </c>
      <c r="D256" s="173" t="s">
        <v>126</v>
      </c>
      <c r="E256" s="174" t="s">
        <v>343</v>
      </c>
      <c r="F256" s="175" t="s">
        <v>344</v>
      </c>
      <c r="G256" s="176" t="s">
        <v>157</v>
      </c>
      <c r="H256" s="177">
        <v>2.2400000000000002</v>
      </c>
      <c r="I256" s="178"/>
      <c r="J256" s="179">
        <f>ROUND(I256*H256,2)</f>
        <v>0</v>
      </c>
      <c r="K256" s="175" t="s">
        <v>149</v>
      </c>
      <c r="L256" s="41"/>
      <c r="M256" s="180" t="s">
        <v>19</v>
      </c>
      <c r="N256" s="181" t="s">
        <v>42</v>
      </c>
      <c r="O256" s="66"/>
      <c r="P256" s="182">
        <f>O256*H256</f>
        <v>0</v>
      </c>
      <c r="Q256" s="182">
        <v>1.3999999999999999E-4</v>
      </c>
      <c r="R256" s="182">
        <f>Q256*H256</f>
        <v>3.1359999999999998E-4</v>
      </c>
      <c r="S256" s="182">
        <v>0</v>
      </c>
      <c r="T256" s="183">
        <f>S256*H256</f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4" t="s">
        <v>271</v>
      </c>
      <c r="AT256" s="184" t="s">
        <v>126</v>
      </c>
      <c r="AU256" s="184" t="s">
        <v>81</v>
      </c>
      <c r="AY256" s="19" t="s">
        <v>124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9" t="s">
        <v>79</v>
      </c>
      <c r="BK256" s="185">
        <f>ROUND(I256*H256,2)</f>
        <v>0</v>
      </c>
      <c r="BL256" s="19" t="s">
        <v>271</v>
      </c>
      <c r="BM256" s="184" t="s">
        <v>609</v>
      </c>
    </row>
    <row r="257" spans="1:65" s="2" customFormat="1" ht="11.25">
      <c r="A257" s="36"/>
      <c r="B257" s="37"/>
      <c r="C257" s="38"/>
      <c r="D257" s="186" t="s">
        <v>132</v>
      </c>
      <c r="E257" s="38"/>
      <c r="F257" s="187" t="s">
        <v>346</v>
      </c>
      <c r="G257" s="38"/>
      <c r="H257" s="38"/>
      <c r="I257" s="188"/>
      <c r="J257" s="38"/>
      <c r="K257" s="38"/>
      <c r="L257" s="41"/>
      <c r="M257" s="189"/>
      <c r="N257" s="190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132</v>
      </c>
      <c r="AU257" s="19" t="s">
        <v>81</v>
      </c>
    </row>
    <row r="258" spans="1:65" s="2" customFormat="1" ht="11.25">
      <c r="A258" s="36"/>
      <c r="B258" s="37"/>
      <c r="C258" s="38"/>
      <c r="D258" s="215" t="s">
        <v>152</v>
      </c>
      <c r="E258" s="38"/>
      <c r="F258" s="216" t="s">
        <v>347</v>
      </c>
      <c r="G258" s="38"/>
      <c r="H258" s="38"/>
      <c r="I258" s="188"/>
      <c r="J258" s="38"/>
      <c r="K258" s="38"/>
      <c r="L258" s="41"/>
      <c r="M258" s="189"/>
      <c r="N258" s="190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152</v>
      </c>
      <c r="AU258" s="19" t="s">
        <v>81</v>
      </c>
    </row>
    <row r="259" spans="1:65" s="14" customFormat="1" ht="11.25">
      <c r="B259" s="202"/>
      <c r="C259" s="203"/>
      <c r="D259" s="186" t="s">
        <v>141</v>
      </c>
      <c r="E259" s="204" t="s">
        <v>19</v>
      </c>
      <c r="F259" s="205" t="s">
        <v>610</v>
      </c>
      <c r="G259" s="203"/>
      <c r="H259" s="206">
        <v>2.2400000000000002</v>
      </c>
      <c r="I259" s="207"/>
      <c r="J259" s="203"/>
      <c r="K259" s="203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141</v>
      </c>
      <c r="AU259" s="212" t="s">
        <v>81</v>
      </c>
      <c r="AV259" s="14" t="s">
        <v>81</v>
      </c>
      <c r="AW259" s="14" t="s">
        <v>32</v>
      </c>
      <c r="AX259" s="14" t="s">
        <v>79</v>
      </c>
      <c r="AY259" s="212" t="s">
        <v>124</v>
      </c>
    </row>
    <row r="260" spans="1:65" s="12" customFormat="1" ht="25.9" customHeight="1">
      <c r="B260" s="159"/>
      <c r="C260" s="160"/>
      <c r="D260" s="161" t="s">
        <v>70</v>
      </c>
      <c r="E260" s="162" t="s">
        <v>184</v>
      </c>
      <c r="F260" s="162" t="s">
        <v>611</v>
      </c>
      <c r="G260" s="160"/>
      <c r="H260" s="160"/>
      <c r="I260" s="163"/>
      <c r="J260" s="164">
        <f>BK260</f>
        <v>0</v>
      </c>
      <c r="K260" s="160"/>
      <c r="L260" s="165"/>
      <c r="M260" s="166"/>
      <c r="N260" s="167"/>
      <c r="O260" s="167"/>
      <c r="P260" s="168">
        <f>P261</f>
        <v>0</v>
      </c>
      <c r="Q260" s="167"/>
      <c r="R260" s="168">
        <f>R261</f>
        <v>0</v>
      </c>
      <c r="S260" s="167"/>
      <c r="T260" s="169">
        <f>T261</f>
        <v>0</v>
      </c>
      <c r="AR260" s="170" t="s">
        <v>210</v>
      </c>
      <c r="AT260" s="171" t="s">
        <v>70</v>
      </c>
      <c r="AU260" s="171" t="s">
        <v>71</v>
      </c>
      <c r="AY260" s="170" t="s">
        <v>124</v>
      </c>
      <c r="BK260" s="172">
        <f>BK261</f>
        <v>0</v>
      </c>
    </row>
    <row r="261" spans="1:65" s="12" customFormat="1" ht="22.9" customHeight="1">
      <c r="B261" s="159"/>
      <c r="C261" s="160"/>
      <c r="D261" s="161" t="s">
        <v>70</v>
      </c>
      <c r="E261" s="213" t="s">
        <v>612</v>
      </c>
      <c r="F261" s="213" t="s">
        <v>613</v>
      </c>
      <c r="G261" s="160"/>
      <c r="H261" s="160"/>
      <c r="I261" s="163"/>
      <c r="J261" s="214">
        <f>BK261</f>
        <v>0</v>
      </c>
      <c r="K261" s="160"/>
      <c r="L261" s="165"/>
      <c r="M261" s="166"/>
      <c r="N261" s="167"/>
      <c r="O261" s="167"/>
      <c r="P261" s="168">
        <v>0</v>
      </c>
      <c r="Q261" s="167"/>
      <c r="R261" s="168">
        <v>0</v>
      </c>
      <c r="S261" s="167"/>
      <c r="T261" s="169">
        <v>0</v>
      </c>
      <c r="AR261" s="170" t="s">
        <v>210</v>
      </c>
      <c r="AT261" s="171" t="s">
        <v>70</v>
      </c>
      <c r="AU261" s="171" t="s">
        <v>79</v>
      </c>
      <c r="AY261" s="170" t="s">
        <v>124</v>
      </c>
      <c r="BK261" s="172">
        <v>0</v>
      </c>
    </row>
    <row r="262" spans="1:65" s="12" customFormat="1" ht="25.9" customHeight="1">
      <c r="B262" s="159"/>
      <c r="C262" s="160"/>
      <c r="D262" s="161" t="s">
        <v>70</v>
      </c>
      <c r="E262" s="162" t="s">
        <v>350</v>
      </c>
      <c r="F262" s="162" t="s">
        <v>351</v>
      </c>
      <c r="G262" s="160"/>
      <c r="H262" s="160"/>
      <c r="I262" s="163"/>
      <c r="J262" s="164">
        <f>BK262</f>
        <v>0</v>
      </c>
      <c r="K262" s="160"/>
      <c r="L262" s="165"/>
      <c r="M262" s="166"/>
      <c r="N262" s="167"/>
      <c r="O262" s="167"/>
      <c r="P262" s="168">
        <f>SUM(P263:P265)</f>
        <v>0</v>
      </c>
      <c r="Q262" s="167"/>
      <c r="R262" s="168">
        <f>SUM(R263:R265)</f>
        <v>0</v>
      </c>
      <c r="S262" s="167"/>
      <c r="T262" s="169">
        <f>SUM(T263:T265)</f>
        <v>0</v>
      </c>
      <c r="AR262" s="170" t="s">
        <v>130</v>
      </c>
      <c r="AT262" s="171" t="s">
        <v>70</v>
      </c>
      <c r="AU262" s="171" t="s">
        <v>71</v>
      </c>
      <c r="AY262" s="170" t="s">
        <v>124</v>
      </c>
      <c r="BK262" s="172">
        <f>SUM(BK263:BK265)</f>
        <v>0</v>
      </c>
    </row>
    <row r="263" spans="1:65" s="2" customFormat="1" ht="14.45" customHeight="1">
      <c r="A263" s="36"/>
      <c r="B263" s="37"/>
      <c r="C263" s="173" t="s">
        <v>352</v>
      </c>
      <c r="D263" s="173" t="s">
        <v>126</v>
      </c>
      <c r="E263" s="174" t="s">
        <v>353</v>
      </c>
      <c r="F263" s="175" t="s">
        <v>354</v>
      </c>
      <c r="G263" s="176" t="s">
        <v>355</v>
      </c>
      <c r="H263" s="177">
        <v>3</v>
      </c>
      <c r="I263" s="178"/>
      <c r="J263" s="179">
        <f>ROUND(I263*H263,2)</f>
        <v>0</v>
      </c>
      <c r="K263" s="175" t="s">
        <v>149</v>
      </c>
      <c r="L263" s="41"/>
      <c r="M263" s="180" t="s">
        <v>19</v>
      </c>
      <c r="N263" s="181" t="s">
        <v>42</v>
      </c>
      <c r="O263" s="66"/>
      <c r="P263" s="182">
        <f>O263*H263</f>
        <v>0</v>
      </c>
      <c r="Q263" s="182">
        <v>0</v>
      </c>
      <c r="R263" s="182">
        <f>Q263*H263</f>
        <v>0</v>
      </c>
      <c r="S263" s="182">
        <v>0</v>
      </c>
      <c r="T263" s="183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4" t="s">
        <v>356</v>
      </c>
      <c r="AT263" s="184" t="s">
        <v>126</v>
      </c>
      <c r="AU263" s="184" t="s">
        <v>79</v>
      </c>
      <c r="AY263" s="19" t="s">
        <v>124</v>
      </c>
      <c r="BE263" s="185">
        <f>IF(N263="základní",J263,0)</f>
        <v>0</v>
      </c>
      <c r="BF263" s="185">
        <f>IF(N263="snížená",J263,0)</f>
        <v>0</v>
      </c>
      <c r="BG263" s="185">
        <f>IF(N263="zákl. přenesená",J263,0)</f>
        <v>0</v>
      </c>
      <c r="BH263" s="185">
        <f>IF(N263="sníž. přenesená",J263,0)</f>
        <v>0</v>
      </c>
      <c r="BI263" s="185">
        <f>IF(N263="nulová",J263,0)</f>
        <v>0</v>
      </c>
      <c r="BJ263" s="19" t="s">
        <v>79</v>
      </c>
      <c r="BK263" s="185">
        <f>ROUND(I263*H263,2)</f>
        <v>0</v>
      </c>
      <c r="BL263" s="19" t="s">
        <v>356</v>
      </c>
      <c r="BM263" s="184" t="s">
        <v>614</v>
      </c>
    </row>
    <row r="264" spans="1:65" s="2" customFormat="1" ht="11.25">
      <c r="A264" s="36"/>
      <c r="B264" s="37"/>
      <c r="C264" s="38"/>
      <c r="D264" s="186" t="s">
        <v>132</v>
      </c>
      <c r="E264" s="38"/>
      <c r="F264" s="187" t="s">
        <v>358</v>
      </c>
      <c r="G264" s="38"/>
      <c r="H264" s="38"/>
      <c r="I264" s="188"/>
      <c r="J264" s="38"/>
      <c r="K264" s="38"/>
      <c r="L264" s="41"/>
      <c r="M264" s="189"/>
      <c r="N264" s="190"/>
      <c r="O264" s="66"/>
      <c r="P264" s="66"/>
      <c r="Q264" s="66"/>
      <c r="R264" s="66"/>
      <c r="S264" s="66"/>
      <c r="T264" s="67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132</v>
      </c>
      <c r="AU264" s="19" t="s">
        <v>79</v>
      </c>
    </row>
    <row r="265" spans="1:65" s="2" customFormat="1" ht="11.25">
      <c r="A265" s="36"/>
      <c r="B265" s="37"/>
      <c r="C265" s="38"/>
      <c r="D265" s="215" t="s">
        <v>152</v>
      </c>
      <c r="E265" s="38"/>
      <c r="F265" s="216" t="s">
        <v>359</v>
      </c>
      <c r="G265" s="38"/>
      <c r="H265" s="38"/>
      <c r="I265" s="188"/>
      <c r="J265" s="38"/>
      <c r="K265" s="38"/>
      <c r="L265" s="41"/>
      <c r="M265" s="238"/>
      <c r="N265" s="239"/>
      <c r="O265" s="240"/>
      <c r="P265" s="240"/>
      <c r="Q265" s="240"/>
      <c r="R265" s="240"/>
      <c r="S265" s="240"/>
      <c r="T265" s="241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152</v>
      </c>
      <c r="AU265" s="19" t="s">
        <v>79</v>
      </c>
    </row>
    <row r="266" spans="1:65" s="2" customFormat="1" ht="6.95" customHeight="1">
      <c r="A266" s="36"/>
      <c r="B266" s="49"/>
      <c r="C266" s="50"/>
      <c r="D266" s="50"/>
      <c r="E266" s="50"/>
      <c r="F266" s="50"/>
      <c r="G266" s="50"/>
      <c r="H266" s="50"/>
      <c r="I266" s="50"/>
      <c r="J266" s="50"/>
      <c r="K266" s="50"/>
      <c r="L266" s="41"/>
      <c r="M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</row>
  </sheetData>
  <sheetProtection algorithmName="SHA-512" hashValue="Fm9UeHQO9VTQbrVJIbCrLOgQgjGCeRwiYVpF9W7kxcTBbYX7ArtvI5rmwiq3oKwJk/5Cj//pLE1DQ3ngrL2Ivw==" saltValue="5DRcj4TRGniy9tJsxcNhdrkTx/Ze1o0Pz+cqlM+2JmrJzF4RbXiN+d5zUYj5w44+9+MxolRyZdcynsczoJtPEQ==" spinCount="100000" sheet="1" objects="1" scenarios="1" formatColumns="0" formatRows="0" autoFilter="0"/>
  <autoFilter ref="C92:K265" xr:uid="{00000000-0009-0000-0000-000003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120" r:id="rId1" xr:uid="{00000000-0004-0000-0300-000000000000}"/>
    <hyperlink ref="F123" r:id="rId2" xr:uid="{00000000-0004-0000-0300-000001000000}"/>
    <hyperlink ref="F136" r:id="rId3" xr:uid="{00000000-0004-0000-0300-000002000000}"/>
    <hyperlink ref="F141" r:id="rId4" xr:uid="{00000000-0004-0000-0300-000003000000}"/>
    <hyperlink ref="F144" r:id="rId5" xr:uid="{00000000-0004-0000-0300-000004000000}"/>
    <hyperlink ref="F147" r:id="rId6" xr:uid="{00000000-0004-0000-0300-000005000000}"/>
    <hyperlink ref="F150" r:id="rId7" xr:uid="{00000000-0004-0000-0300-000006000000}"/>
    <hyperlink ref="F153" r:id="rId8" xr:uid="{00000000-0004-0000-0300-000007000000}"/>
    <hyperlink ref="F158" r:id="rId9" xr:uid="{00000000-0004-0000-0300-000008000000}"/>
    <hyperlink ref="F162" r:id="rId10" xr:uid="{00000000-0004-0000-0300-000009000000}"/>
    <hyperlink ref="F170" r:id="rId11" xr:uid="{00000000-0004-0000-0300-00000A000000}"/>
    <hyperlink ref="F174" r:id="rId12" xr:uid="{00000000-0004-0000-0300-00000B000000}"/>
    <hyperlink ref="F177" r:id="rId13" xr:uid="{00000000-0004-0000-0300-00000C000000}"/>
    <hyperlink ref="F182" r:id="rId14" xr:uid="{00000000-0004-0000-0300-00000D000000}"/>
    <hyperlink ref="F186" r:id="rId15" xr:uid="{00000000-0004-0000-0300-00000E000000}"/>
    <hyperlink ref="F191" r:id="rId16" xr:uid="{00000000-0004-0000-0300-00000F000000}"/>
    <hyperlink ref="F195" r:id="rId17" xr:uid="{00000000-0004-0000-0300-000010000000}"/>
    <hyperlink ref="F201" r:id="rId18" xr:uid="{00000000-0004-0000-0300-000011000000}"/>
    <hyperlink ref="F204" r:id="rId19" xr:uid="{00000000-0004-0000-0300-000012000000}"/>
    <hyperlink ref="F211" r:id="rId20" xr:uid="{00000000-0004-0000-0300-000013000000}"/>
    <hyperlink ref="F215" r:id="rId21" xr:uid="{00000000-0004-0000-0300-000014000000}"/>
    <hyperlink ref="F220" r:id="rId22" xr:uid="{00000000-0004-0000-0300-000015000000}"/>
    <hyperlink ref="F223" r:id="rId23" xr:uid="{00000000-0004-0000-0300-000016000000}"/>
    <hyperlink ref="F226" r:id="rId24" xr:uid="{00000000-0004-0000-0300-000017000000}"/>
    <hyperlink ref="F230" r:id="rId25" xr:uid="{00000000-0004-0000-0300-000018000000}"/>
    <hyperlink ref="F236" r:id="rId26" xr:uid="{00000000-0004-0000-0300-000019000000}"/>
    <hyperlink ref="F239" r:id="rId27" xr:uid="{00000000-0004-0000-0300-00001A000000}"/>
    <hyperlink ref="F243" r:id="rId28" xr:uid="{00000000-0004-0000-0300-00001B000000}"/>
    <hyperlink ref="F247" r:id="rId29" xr:uid="{00000000-0004-0000-0300-00001C000000}"/>
    <hyperlink ref="F254" r:id="rId30" xr:uid="{00000000-0004-0000-0300-00001D000000}"/>
    <hyperlink ref="F258" r:id="rId31" xr:uid="{00000000-0004-0000-0300-00001E000000}"/>
    <hyperlink ref="F265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65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AT2" s="19" t="s">
        <v>90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5" customHeight="1">
      <c r="B4" s="22"/>
      <c r="D4" s="105" t="s">
        <v>91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4.45" customHeight="1">
      <c r="B7" s="22"/>
      <c r="E7" s="369" t="str">
        <f>'Rekapitulace stavby'!K6</f>
        <v>Údržba HOZ Dalovy, Olbramovice, Říčany, Čestín</v>
      </c>
      <c r="F7" s="370"/>
      <c r="G7" s="370"/>
      <c r="H7" s="370"/>
      <c r="L7" s="22"/>
    </row>
    <row r="8" spans="1:46" s="2" customFormat="1" ht="12" customHeight="1">
      <c r="A8" s="36"/>
      <c r="B8" s="41"/>
      <c r="C8" s="36"/>
      <c r="D8" s="107" t="s">
        <v>92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5.6" customHeight="1">
      <c r="A9" s="36"/>
      <c r="B9" s="41"/>
      <c r="C9" s="36"/>
      <c r="D9" s="36"/>
      <c r="E9" s="371" t="s">
        <v>615</v>
      </c>
      <c r="F9" s="372"/>
      <c r="G9" s="372"/>
      <c r="H9" s="372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616</v>
      </c>
      <c r="G12" s="36"/>
      <c r="H12" s="36"/>
      <c r="I12" s="107" t="s">
        <v>23</v>
      </c>
      <c r="J12" s="110" t="str">
        <f>'Rekapitulace stavby'!AN8</f>
        <v>Vyplň údaj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24</v>
      </c>
      <c r="E14" s="36"/>
      <c r="F14" s="36"/>
      <c r="G14" s="36"/>
      <c r="H14" s="36"/>
      <c r="I14" s="107" t="s">
        <v>25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26</v>
      </c>
      <c r="F15" s="36"/>
      <c r="G15" s="36"/>
      <c r="H15" s="36"/>
      <c r="I15" s="107" t="s">
        <v>27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28</v>
      </c>
      <c r="E17" s="36"/>
      <c r="F17" s="36"/>
      <c r="G17" s="36"/>
      <c r="H17" s="36"/>
      <c r="I17" s="107" t="s">
        <v>25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3" t="str">
        <f>'Rekapitulace stavby'!E14</f>
        <v>Vyplň údaj</v>
      </c>
      <c r="F18" s="374"/>
      <c r="G18" s="374"/>
      <c r="H18" s="374"/>
      <c r="I18" s="107" t="s">
        <v>27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30</v>
      </c>
      <c r="E20" s="36"/>
      <c r="F20" s="36"/>
      <c r="G20" s="36"/>
      <c r="H20" s="36"/>
      <c r="I20" s="107" t="s">
        <v>25</v>
      </c>
      <c r="J20" s="109" t="str">
        <f>IF('Rekapitulace stavby'!AN16="","",'Rekapitulace stavby'!AN16)</f>
        <v/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tr">
        <f>IF('Rekapitulace stavby'!E17="","",'Rekapitulace stavby'!E17)</f>
        <v xml:space="preserve"> </v>
      </c>
      <c r="F21" s="36"/>
      <c r="G21" s="36"/>
      <c r="H21" s="36"/>
      <c r="I21" s="107" t="s">
        <v>27</v>
      </c>
      <c r="J21" s="109" t="str">
        <f>IF('Rekapitulace stavby'!AN17="","",'Rekapitulace stavby'!AN17)</f>
        <v/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33</v>
      </c>
      <c r="E23" s="36"/>
      <c r="F23" s="36"/>
      <c r="G23" s="36"/>
      <c r="H23" s="36"/>
      <c r="I23" s="107" t="s">
        <v>25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34</v>
      </c>
      <c r="F24" s="36"/>
      <c r="G24" s="36"/>
      <c r="H24" s="36"/>
      <c r="I24" s="107" t="s">
        <v>27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35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4.45" customHeight="1">
      <c r="A27" s="111"/>
      <c r="B27" s="112"/>
      <c r="C27" s="111"/>
      <c r="D27" s="111"/>
      <c r="E27" s="375" t="s">
        <v>19</v>
      </c>
      <c r="F27" s="375"/>
      <c r="G27" s="375"/>
      <c r="H27" s="375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37</v>
      </c>
      <c r="E30" s="36"/>
      <c r="F30" s="36"/>
      <c r="G30" s="36"/>
      <c r="H30" s="36"/>
      <c r="I30" s="36"/>
      <c r="J30" s="116">
        <f>ROUND(J92,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39</v>
      </c>
      <c r="G32" s="36"/>
      <c r="H32" s="36"/>
      <c r="I32" s="117" t="s">
        <v>38</v>
      </c>
      <c r="J32" s="117" t="s">
        <v>40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41</v>
      </c>
      <c r="E33" s="107" t="s">
        <v>42</v>
      </c>
      <c r="F33" s="119">
        <f>ROUND((SUM(BE92:BE264)),  2)</f>
        <v>0</v>
      </c>
      <c r="G33" s="36"/>
      <c r="H33" s="36"/>
      <c r="I33" s="120">
        <v>0.21</v>
      </c>
      <c r="J33" s="119">
        <f>ROUND(((SUM(BE92:BE264))*I33),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43</v>
      </c>
      <c r="F34" s="119">
        <f>ROUND((SUM(BF92:BF264)),  2)</f>
        <v>0</v>
      </c>
      <c r="G34" s="36"/>
      <c r="H34" s="36"/>
      <c r="I34" s="120">
        <v>0.12</v>
      </c>
      <c r="J34" s="119">
        <f>ROUND(((SUM(BF92:BF264))*I34),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44</v>
      </c>
      <c r="F35" s="119">
        <f>ROUND((SUM(BG92:BG264)),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45</v>
      </c>
      <c r="F36" s="119">
        <f>ROUND((SUM(BH92:BH264)),  2)</f>
        <v>0</v>
      </c>
      <c r="G36" s="36"/>
      <c r="H36" s="36"/>
      <c r="I36" s="120">
        <v>0.12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46</v>
      </c>
      <c r="F37" s="119">
        <f>ROUND((SUM(BI92:BI264)),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47</v>
      </c>
      <c r="E39" s="123"/>
      <c r="F39" s="123"/>
      <c r="G39" s="124" t="s">
        <v>48</v>
      </c>
      <c r="H39" s="125" t="s">
        <v>49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95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4.45" customHeight="1">
      <c r="A48" s="36"/>
      <c r="B48" s="37"/>
      <c r="C48" s="38"/>
      <c r="D48" s="38"/>
      <c r="E48" s="376" t="str">
        <f>E7</f>
        <v>Údržba HOZ Dalovy, Olbramovice, Říčany, Čestín</v>
      </c>
      <c r="F48" s="377"/>
      <c r="G48" s="377"/>
      <c r="H48" s="377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5.6" customHeight="1">
      <c r="A50" s="36"/>
      <c r="B50" s="37"/>
      <c r="C50" s="38"/>
      <c r="D50" s="38"/>
      <c r="E50" s="329" t="str">
        <f>E9</f>
        <v>SO 4 - 201_013 - Údržba HOZ Čestín</v>
      </c>
      <c r="F50" s="378"/>
      <c r="G50" s="378"/>
      <c r="H50" s="378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k.ú. Čestín</v>
      </c>
      <c r="G52" s="38"/>
      <c r="H52" s="38"/>
      <c r="I52" s="31" t="s">
        <v>23</v>
      </c>
      <c r="J52" s="61" t="str">
        <f>IF(J12="","",J12)</f>
        <v>Vyplň údaj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6" customHeight="1">
      <c r="A54" s="36"/>
      <c r="B54" s="37"/>
      <c r="C54" s="31" t="s">
        <v>24</v>
      </c>
      <c r="D54" s="38"/>
      <c r="E54" s="38"/>
      <c r="F54" s="29" t="str">
        <f>E15</f>
        <v>Státní pozemkový úřad, OVHS ČB</v>
      </c>
      <c r="G54" s="38"/>
      <c r="H54" s="38"/>
      <c r="I54" s="31" t="s">
        <v>30</v>
      </c>
      <c r="J54" s="34" t="str">
        <f>E21</f>
        <v xml:space="preserve"> 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6" customHeight="1">
      <c r="A55" s="36"/>
      <c r="B55" s="37"/>
      <c r="C55" s="31" t="s">
        <v>28</v>
      </c>
      <c r="D55" s="38"/>
      <c r="E55" s="38"/>
      <c r="F55" s="29" t="str">
        <f>IF(E18="","",E18)</f>
        <v>Vyplň údaj</v>
      </c>
      <c r="G55" s="38"/>
      <c r="H55" s="38"/>
      <c r="I55" s="31" t="s">
        <v>33</v>
      </c>
      <c r="J55" s="34" t="str">
        <f>E24</f>
        <v>Ing. Pavel Vilím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96</v>
      </c>
      <c r="D57" s="133"/>
      <c r="E57" s="133"/>
      <c r="F57" s="133"/>
      <c r="G57" s="133"/>
      <c r="H57" s="133"/>
      <c r="I57" s="133"/>
      <c r="J57" s="134" t="s">
        <v>97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69</v>
      </c>
      <c r="D59" s="38"/>
      <c r="E59" s="38"/>
      <c r="F59" s="38"/>
      <c r="G59" s="38"/>
      <c r="H59" s="38"/>
      <c r="I59" s="38"/>
      <c r="J59" s="79">
        <f>J92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98</v>
      </c>
    </row>
    <row r="60" spans="1:47" s="9" customFormat="1" ht="24.95" customHeight="1">
      <c r="B60" s="136"/>
      <c r="C60" s="137"/>
      <c r="D60" s="138" t="s">
        <v>99</v>
      </c>
      <c r="E60" s="139"/>
      <c r="F60" s="139"/>
      <c r="G60" s="139"/>
      <c r="H60" s="139"/>
      <c r="I60" s="139"/>
      <c r="J60" s="140">
        <f>J93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100</v>
      </c>
      <c r="E61" s="145"/>
      <c r="F61" s="145"/>
      <c r="G61" s="145"/>
      <c r="H61" s="145"/>
      <c r="I61" s="145"/>
      <c r="J61" s="146">
        <f>J119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362</v>
      </c>
      <c r="E62" s="145"/>
      <c r="F62" s="145"/>
      <c r="G62" s="145"/>
      <c r="H62" s="145"/>
      <c r="I62" s="145"/>
      <c r="J62" s="146">
        <f>J185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101</v>
      </c>
      <c r="E63" s="145"/>
      <c r="F63" s="145"/>
      <c r="G63" s="145"/>
      <c r="H63" s="145"/>
      <c r="I63" s="145"/>
      <c r="J63" s="146">
        <f>J190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428</v>
      </c>
      <c r="E64" s="145"/>
      <c r="F64" s="145"/>
      <c r="G64" s="145"/>
      <c r="H64" s="145"/>
      <c r="I64" s="145"/>
      <c r="J64" s="146">
        <f>J200</f>
        <v>0</v>
      </c>
      <c r="K64" s="143"/>
      <c r="L64" s="147"/>
    </row>
    <row r="65" spans="1:31" s="10" customFormat="1" ht="19.899999999999999" customHeight="1">
      <c r="B65" s="142"/>
      <c r="C65" s="143"/>
      <c r="D65" s="144" t="s">
        <v>102</v>
      </c>
      <c r="E65" s="145"/>
      <c r="F65" s="145"/>
      <c r="G65" s="145"/>
      <c r="H65" s="145"/>
      <c r="I65" s="145"/>
      <c r="J65" s="146">
        <f>J219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103</v>
      </c>
      <c r="E66" s="145"/>
      <c r="F66" s="145"/>
      <c r="G66" s="145"/>
      <c r="H66" s="145"/>
      <c r="I66" s="145"/>
      <c r="J66" s="146">
        <f>J238</f>
        <v>0</v>
      </c>
      <c r="K66" s="143"/>
      <c r="L66" s="147"/>
    </row>
    <row r="67" spans="1:31" s="9" customFormat="1" ht="24.95" customHeight="1">
      <c r="B67" s="136"/>
      <c r="C67" s="137"/>
      <c r="D67" s="138" t="s">
        <v>105</v>
      </c>
      <c r="E67" s="139"/>
      <c r="F67" s="139"/>
      <c r="G67" s="139"/>
      <c r="H67" s="139"/>
      <c r="I67" s="139"/>
      <c r="J67" s="140">
        <f>J249</f>
        <v>0</v>
      </c>
      <c r="K67" s="137"/>
      <c r="L67" s="141"/>
    </row>
    <row r="68" spans="1:31" s="10" customFormat="1" ht="19.899999999999999" customHeight="1">
      <c r="B68" s="142"/>
      <c r="C68" s="143"/>
      <c r="D68" s="144" t="s">
        <v>106</v>
      </c>
      <c r="E68" s="145"/>
      <c r="F68" s="145"/>
      <c r="G68" s="145"/>
      <c r="H68" s="145"/>
      <c r="I68" s="145"/>
      <c r="J68" s="146">
        <f>J250</f>
        <v>0</v>
      </c>
      <c r="K68" s="143"/>
      <c r="L68" s="147"/>
    </row>
    <row r="69" spans="1:31" s="10" customFormat="1" ht="19.899999999999999" customHeight="1">
      <c r="B69" s="142"/>
      <c r="C69" s="143"/>
      <c r="D69" s="144" t="s">
        <v>107</v>
      </c>
      <c r="E69" s="145"/>
      <c r="F69" s="145"/>
      <c r="G69" s="145"/>
      <c r="H69" s="145"/>
      <c r="I69" s="145"/>
      <c r="J69" s="146">
        <f>J254</f>
        <v>0</v>
      </c>
      <c r="K69" s="143"/>
      <c r="L69" s="147"/>
    </row>
    <row r="70" spans="1:31" s="9" customFormat="1" ht="24.95" customHeight="1">
      <c r="B70" s="136"/>
      <c r="C70" s="137"/>
      <c r="D70" s="138" t="s">
        <v>429</v>
      </c>
      <c r="E70" s="139"/>
      <c r="F70" s="139"/>
      <c r="G70" s="139"/>
      <c r="H70" s="139"/>
      <c r="I70" s="139"/>
      <c r="J70" s="140">
        <f>J259</f>
        <v>0</v>
      </c>
      <c r="K70" s="137"/>
      <c r="L70" s="141"/>
    </row>
    <row r="71" spans="1:31" s="10" customFormat="1" ht="19.899999999999999" customHeight="1">
      <c r="B71" s="142"/>
      <c r="C71" s="143"/>
      <c r="D71" s="144" t="s">
        <v>430</v>
      </c>
      <c r="E71" s="145"/>
      <c r="F71" s="145"/>
      <c r="G71" s="145"/>
      <c r="H71" s="145"/>
      <c r="I71" s="145"/>
      <c r="J71" s="146">
        <f>J260</f>
        <v>0</v>
      </c>
      <c r="K71" s="143"/>
      <c r="L71" s="147"/>
    </row>
    <row r="72" spans="1:31" s="9" customFormat="1" ht="24.95" customHeight="1">
      <c r="B72" s="136"/>
      <c r="C72" s="137"/>
      <c r="D72" s="138" t="s">
        <v>108</v>
      </c>
      <c r="E72" s="139"/>
      <c r="F72" s="139"/>
      <c r="G72" s="139"/>
      <c r="H72" s="139"/>
      <c r="I72" s="139"/>
      <c r="J72" s="140">
        <f>J261</f>
        <v>0</v>
      </c>
      <c r="K72" s="137"/>
      <c r="L72" s="141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109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4.45" customHeight="1">
      <c r="A82" s="36"/>
      <c r="B82" s="37"/>
      <c r="C82" s="38"/>
      <c r="D82" s="38"/>
      <c r="E82" s="376" t="str">
        <f>E7</f>
        <v>Údržba HOZ Dalovy, Olbramovice, Říčany, Čestín</v>
      </c>
      <c r="F82" s="377"/>
      <c r="G82" s="377"/>
      <c r="H82" s="377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92</v>
      </c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6" customHeight="1">
      <c r="A84" s="36"/>
      <c r="B84" s="37"/>
      <c r="C84" s="38"/>
      <c r="D84" s="38"/>
      <c r="E84" s="329" t="str">
        <f>E9</f>
        <v>SO 4 - 201_013 - Údržba HOZ Čestín</v>
      </c>
      <c r="F84" s="378"/>
      <c r="G84" s="378"/>
      <c r="H84" s="37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F12</f>
        <v>k.ú. Čestín</v>
      </c>
      <c r="G86" s="38"/>
      <c r="H86" s="38"/>
      <c r="I86" s="31" t="s">
        <v>23</v>
      </c>
      <c r="J86" s="61" t="str">
        <f>IF(J12="","",J12)</f>
        <v>Vyplň údaj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6" customHeight="1">
      <c r="A88" s="36"/>
      <c r="B88" s="37"/>
      <c r="C88" s="31" t="s">
        <v>24</v>
      </c>
      <c r="D88" s="38"/>
      <c r="E88" s="38"/>
      <c r="F88" s="29" t="str">
        <f>E15</f>
        <v>Státní pozemkový úřad, OVHS ČB</v>
      </c>
      <c r="G88" s="38"/>
      <c r="H88" s="38"/>
      <c r="I88" s="31" t="s">
        <v>30</v>
      </c>
      <c r="J88" s="34" t="str">
        <f>E21</f>
        <v xml:space="preserve"> </v>
      </c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6" customHeight="1">
      <c r="A89" s="36"/>
      <c r="B89" s="37"/>
      <c r="C89" s="31" t="s">
        <v>28</v>
      </c>
      <c r="D89" s="38"/>
      <c r="E89" s="38"/>
      <c r="F89" s="29" t="str">
        <f>IF(E18="","",E18)</f>
        <v>Vyplň údaj</v>
      </c>
      <c r="G89" s="38"/>
      <c r="H89" s="38"/>
      <c r="I89" s="31" t="s">
        <v>33</v>
      </c>
      <c r="J89" s="34" t="str">
        <f>E24</f>
        <v>Ing. Pavel Vilím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48"/>
      <c r="B91" s="149"/>
      <c r="C91" s="150" t="s">
        <v>110</v>
      </c>
      <c r="D91" s="151" t="s">
        <v>56</v>
      </c>
      <c r="E91" s="151" t="s">
        <v>52</v>
      </c>
      <c r="F91" s="151" t="s">
        <v>53</v>
      </c>
      <c r="G91" s="151" t="s">
        <v>111</v>
      </c>
      <c r="H91" s="151" t="s">
        <v>112</v>
      </c>
      <c r="I91" s="151" t="s">
        <v>113</v>
      </c>
      <c r="J91" s="151" t="s">
        <v>97</v>
      </c>
      <c r="K91" s="152" t="s">
        <v>114</v>
      </c>
      <c r="L91" s="153"/>
      <c r="M91" s="70" t="s">
        <v>19</v>
      </c>
      <c r="N91" s="71" t="s">
        <v>41</v>
      </c>
      <c r="O91" s="71" t="s">
        <v>115</v>
      </c>
      <c r="P91" s="71" t="s">
        <v>116</v>
      </c>
      <c r="Q91" s="71" t="s">
        <v>117</v>
      </c>
      <c r="R91" s="71" t="s">
        <v>118</v>
      </c>
      <c r="S91" s="71" t="s">
        <v>119</v>
      </c>
      <c r="T91" s="72" t="s">
        <v>120</v>
      </c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</row>
    <row r="92" spans="1:65" s="2" customFormat="1" ht="22.9" customHeight="1">
      <c r="A92" s="36"/>
      <c r="B92" s="37"/>
      <c r="C92" s="77" t="s">
        <v>121</v>
      </c>
      <c r="D92" s="38"/>
      <c r="E92" s="38"/>
      <c r="F92" s="38"/>
      <c r="G92" s="38"/>
      <c r="H92" s="38"/>
      <c r="I92" s="38"/>
      <c r="J92" s="154">
        <f>BK92</f>
        <v>0</v>
      </c>
      <c r="K92" s="38"/>
      <c r="L92" s="41"/>
      <c r="M92" s="73"/>
      <c r="N92" s="155"/>
      <c r="O92" s="74"/>
      <c r="P92" s="156">
        <f>P93+P249+P259+P261</f>
        <v>0</v>
      </c>
      <c r="Q92" s="74"/>
      <c r="R92" s="156">
        <f>R93+R249+R259+R261</f>
        <v>37.797079279999998</v>
      </c>
      <c r="S92" s="74"/>
      <c r="T92" s="157">
        <f>T93+T249+T259+T261</f>
        <v>13.898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70</v>
      </c>
      <c r="AU92" s="19" t="s">
        <v>98</v>
      </c>
      <c r="BK92" s="158">
        <f>BK93+BK249+BK259+BK261</f>
        <v>0</v>
      </c>
    </row>
    <row r="93" spans="1:65" s="12" customFormat="1" ht="25.9" customHeight="1">
      <c r="B93" s="159"/>
      <c r="C93" s="160"/>
      <c r="D93" s="161" t="s">
        <v>70</v>
      </c>
      <c r="E93" s="162" t="s">
        <v>122</v>
      </c>
      <c r="F93" s="162" t="s">
        <v>123</v>
      </c>
      <c r="G93" s="160"/>
      <c r="H93" s="160"/>
      <c r="I93" s="163"/>
      <c r="J93" s="164">
        <f>BK93</f>
        <v>0</v>
      </c>
      <c r="K93" s="160"/>
      <c r="L93" s="165"/>
      <c r="M93" s="166"/>
      <c r="N93" s="167"/>
      <c r="O93" s="167"/>
      <c r="P93" s="168">
        <f>P94+SUM(P95:P119)+P185+P190+P200+P219+P238</f>
        <v>0</v>
      </c>
      <c r="Q93" s="167"/>
      <c r="R93" s="168">
        <f>R94+SUM(R95:R119)+R185+R190+R200+R219+R238</f>
        <v>37.788765679999997</v>
      </c>
      <c r="S93" s="167"/>
      <c r="T93" s="169">
        <f>T94+SUM(T95:T119)+T185+T190+T200+T219+T238</f>
        <v>13.898</v>
      </c>
      <c r="AR93" s="170" t="s">
        <v>79</v>
      </c>
      <c r="AT93" s="171" t="s">
        <v>70</v>
      </c>
      <c r="AU93" s="171" t="s">
        <v>71</v>
      </c>
      <c r="AY93" s="170" t="s">
        <v>124</v>
      </c>
      <c r="BK93" s="172">
        <f>BK94+SUM(BK95:BK119)+BK185+BK190+BK200+BK219+BK238</f>
        <v>0</v>
      </c>
    </row>
    <row r="94" spans="1:65" s="2" customFormat="1" ht="22.15" customHeight="1">
      <c r="A94" s="36"/>
      <c r="B94" s="37"/>
      <c r="C94" s="173" t="s">
        <v>79</v>
      </c>
      <c r="D94" s="173" t="s">
        <v>126</v>
      </c>
      <c r="E94" s="174" t="s">
        <v>617</v>
      </c>
      <c r="F94" s="175" t="s">
        <v>618</v>
      </c>
      <c r="G94" s="176" t="s">
        <v>157</v>
      </c>
      <c r="H94" s="177">
        <v>30</v>
      </c>
      <c r="I94" s="178"/>
      <c r="J94" s="179">
        <f>ROUND(I94*H94,2)</f>
        <v>0</v>
      </c>
      <c r="K94" s="175" t="s">
        <v>19</v>
      </c>
      <c r="L94" s="41"/>
      <c r="M94" s="180" t="s">
        <v>19</v>
      </c>
      <c r="N94" s="181" t="s">
        <v>42</v>
      </c>
      <c r="O94" s="66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4" t="s">
        <v>130</v>
      </c>
      <c r="AT94" s="184" t="s">
        <v>126</v>
      </c>
      <c r="AU94" s="184" t="s">
        <v>79</v>
      </c>
      <c r="AY94" s="19" t="s">
        <v>124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9" t="s">
        <v>79</v>
      </c>
      <c r="BK94" s="185">
        <f>ROUND(I94*H94,2)</f>
        <v>0</v>
      </c>
      <c r="BL94" s="19" t="s">
        <v>130</v>
      </c>
      <c r="BM94" s="184" t="s">
        <v>619</v>
      </c>
    </row>
    <row r="95" spans="1:65" s="2" customFormat="1" ht="19.5">
      <c r="A95" s="36"/>
      <c r="B95" s="37"/>
      <c r="C95" s="38"/>
      <c r="D95" s="186" t="s">
        <v>132</v>
      </c>
      <c r="E95" s="38"/>
      <c r="F95" s="187" t="s">
        <v>620</v>
      </c>
      <c r="G95" s="38"/>
      <c r="H95" s="38"/>
      <c r="I95" s="188"/>
      <c r="J95" s="38"/>
      <c r="K95" s="38"/>
      <c r="L95" s="41"/>
      <c r="M95" s="189"/>
      <c r="N95" s="190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132</v>
      </c>
      <c r="AU95" s="19" t="s">
        <v>79</v>
      </c>
    </row>
    <row r="96" spans="1:65" s="2" customFormat="1" ht="68.25">
      <c r="A96" s="36"/>
      <c r="B96" s="37"/>
      <c r="C96" s="38"/>
      <c r="D96" s="186" t="s">
        <v>133</v>
      </c>
      <c r="E96" s="38"/>
      <c r="F96" s="191" t="s">
        <v>621</v>
      </c>
      <c r="G96" s="38"/>
      <c r="H96" s="38"/>
      <c r="I96" s="188"/>
      <c r="J96" s="38"/>
      <c r="K96" s="38"/>
      <c r="L96" s="41"/>
      <c r="M96" s="189"/>
      <c r="N96" s="190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133</v>
      </c>
      <c r="AU96" s="19" t="s">
        <v>79</v>
      </c>
    </row>
    <row r="97" spans="1:65" s="2" customFormat="1" ht="22.15" customHeight="1">
      <c r="A97" s="36"/>
      <c r="B97" s="37"/>
      <c r="C97" s="173" t="s">
        <v>210</v>
      </c>
      <c r="D97" s="173" t="s">
        <v>126</v>
      </c>
      <c r="E97" s="174" t="s">
        <v>136</v>
      </c>
      <c r="F97" s="175" t="s">
        <v>137</v>
      </c>
      <c r="G97" s="176" t="s">
        <v>138</v>
      </c>
      <c r="H97" s="177">
        <v>8.6</v>
      </c>
      <c r="I97" s="178"/>
      <c r="J97" s="179">
        <f>ROUND(I97*H97,2)</f>
        <v>0</v>
      </c>
      <c r="K97" s="175" t="s">
        <v>19</v>
      </c>
      <c r="L97" s="41"/>
      <c r="M97" s="180" t="s">
        <v>19</v>
      </c>
      <c r="N97" s="181" t="s">
        <v>42</v>
      </c>
      <c r="O97" s="66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4" t="s">
        <v>130</v>
      </c>
      <c r="AT97" s="184" t="s">
        <v>126</v>
      </c>
      <c r="AU97" s="184" t="s">
        <v>79</v>
      </c>
      <c r="AY97" s="19" t="s">
        <v>124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9" t="s">
        <v>79</v>
      </c>
      <c r="BK97" s="185">
        <f>ROUND(I97*H97,2)</f>
        <v>0</v>
      </c>
      <c r="BL97" s="19" t="s">
        <v>130</v>
      </c>
      <c r="BM97" s="184" t="s">
        <v>622</v>
      </c>
    </row>
    <row r="98" spans="1:65" s="2" customFormat="1" ht="11.25">
      <c r="A98" s="36"/>
      <c r="B98" s="37"/>
      <c r="C98" s="38"/>
      <c r="D98" s="186" t="s">
        <v>132</v>
      </c>
      <c r="E98" s="38"/>
      <c r="F98" s="187" t="s">
        <v>137</v>
      </c>
      <c r="G98" s="38"/>
      <c r="H98" s="38"/>
      <c r="I98" s="188"/>
      <c r="J98" s="38"/>
      <c r="K98" s="38"/>
      <c r="L98" s="41"/>
      <c r="M98" s="189"/>
      <c r="N98" s="190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132</v>
      </c>
      <c r="AU98" s="19" t="s">
        <v>79</v>
      </c>
    </row>
    <row r="99" spans="1:65" s="2" customFormat="1" ht="39">
      <c r="A99" s="36"/>
      <c r="B99" s="37"/>
      <c r="C99" s="38"/>
      <c r="D99" s="186" t="s">
        <v>133</v>
      </c>
      <c r="E99" s="38"/>
      <c r="F99" s="191" t="s">
        <v>140</v>
      </c>
      <c r="G99" s="38"/>
      <c r="H99" s="38"/>
      <c r="I99" s="188"/>
      <c r="J99" s="38"/>
      <c r="K99" s="38"/>
      <c r="L99" s="41"/>
      <c r="M99" s="189"/>
      <c r="N99" s="190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133</v>
      </c>
      <c r="AU99" s="19" t="s">
        <v>79</v>
      </c>
    </row>
    <row r="100" spans="1:65" s="13" customFormat="1" ht="11.25">
      <c r="B100" s="192"/>
      <c r="C100" s="193"/>
      <c r="D100" s="186" t="s">
        <v>141</v>
      </c>
      <c r="E100" s="194" t="s">
        <v>19</v>
      </c>
      <c r="F100" s="195" t="s">
        <v>623</v>
      </c>
      <c r="G100" s="193"/>
      <c r="H100" s="194" t="s">
        <v>19</v>
      </c>
      <c r="I100" s="196"/>
      <c r="J100" s="193"/>
      <c r="K100" s="193"/>
      <c r="L100" s="197"/>
      <c r="M100" s="198"/>
      <c r="N100" s="199"/>
      <c r="O100" s="199"/>
      <c r="P100" s="199"/>
      <c r="Q100" s="199"/>
      <c r="R100" s="199"/>
      <c r="S100" s="199"/>
      <c r="T100" s="200"/>
      <c r="AT100" s="201" t="s">
        <v>141</v>
      </c>
      <c r="AU100" s="201" t="s">
        <v>79</v>
      </c>
      <c r="AV100" s="13" t="s">
        <v>79</v>
      </c>
      <c r="AW100" s="13" t="s">
        <v>32</v>
      </c>
      <c r="AX100" s="13" t="s">
        <v>71</v>
      </c>
      <c r="AY100" s="201" t="s">
        <v>124</v>
      </c>
    </row>
    <row r="101" spans="1:65" s="14" customFormat="1" ht="11.25">
      <c r="B101" s="202"/>
      <c r="C101" s="203"/>
      <c r="D101" s="186" t="s">
        <v>141</v>
      </c>
      <c r="E101" s="204" t="s">
        <v>19</v>
      </c>
      <c r="F101" s="205" t="s">
        <v>624</v>
      </c>
      <c r="G101" s="203"/>
      <c r="H101" s="206">
        <v>0.8</v>
      </c>
      <c r="I101" s="207"/>
      <c r="J101" s="203"/>
      <c r="K101" s="203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141</v>
      </c>
      <c r="AU101" s="212" t="s">
        <v>79</v>
      </c>
      <c r="AV101" s="14" t="s">
        <v>81</v>
      </c>
      <c r="AW101" s="14" t="s">
        <v>32</v>
      </c>
      <c r="AX101" s="14" t="s">
        <v>71</v>
      </c>
      <c r="AY101" s="212" t="s">
        <v>124</v>
      </c>
    </row>
    <row r="102" spans="1:65" s="14" customFormat="1" ht="11.25">
      <c r="B102" s="202"/>
      <c r="C102" s="203"/>
      <c r="D102" s="186" t="s">
        <v>141</v>
      </c>
      <c r="E102" s="204" t="s">
        <v>19</v>
      </c>
      <c r="F102" s="205" t="s">
        <v>625</v>
      </c>
      <c r="G102" s="203"/>
      <c r="H102" s="206">
        <v>7.8</v>
      </c>
      <c r="I102" s="207"/>
      <c r="J102" s="203"/>
      <c r="K102" s="203"/>
      <c r="L102" s="208"/>
      <c r="M102" s="209"/>
      <c r="N102" s="210"/>
      <c r="O102" s="210"/>
      <c r="P102" s="210"/>
      <c r="Q102" s="210"/>
      <c r="R102" s="210"/>
      <c r="S102" s="210"/>
      <c r="T102" s="211"/>
      <c r="AT102" s="212" t="s">
        <v>141</v>
      </c>
      <c r="AU102" s="212" t="s">
        <v>79</v>
      </c>
      <c r="AV102" s="14" t="s">
        <v>81</v>
      </c>
      <c r="AW102" s="14" t="s">
        <v>32</v>
      </c>
      <c r="AX102" s="14" t="s">
        <v>71</v>
      </c>
      <c r="AY102" s="212" t="s">
        <v>124</v>
      </c>
    </row>
    <row r="103" spans="1:65" s="15" customFormat="1" ht="11.25">
      <c r="B103" s="217"/>
      <c r="C103" s="218"/>
      <c r="D103" s="186" t="s">
        <v>141</v>
      </c>
      <c r="E103" s="219" t="s">
        <v>19</v>
      </c>
      <c r="F103" s="220" t="s">
        <v>163</v>
      </c>
      <c r="G103" s="218"/>
      <c r="H103" s="221">
        <v>8.6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141</v>
      </c>
      <c r="AU103" s="227" t="s">
        <v>79</v>
      </c>
      <c r="AV103" s="15" t="s">
        <v>130</v>
      </c>
      <c r="AW103" s="15" t="s">
        <v>32</v>
      </c>
      <c r="AX103" s="15" t="s">
        <v>79</v>
      </c>
      <c r="AY103" s="227" t="s">
        <v>124</v>
      </c>
    </row>
    <row r="104" spans="1:65" s="2" customFormat="1" ht="14.45" customHeight="1">
      <c r="A104" s="36"/>
      <c r="B104" s="37"/>
      <c r="C104" s="228" t="s">
        <v>130</v>
      </c>
      <c r="D104" s="228" t="s">
        <v>184</v>
      </c>
      <c r="E104" s="229" t="s">
        <v>332</v>
      </c>
      <c r="F104" s="230" t="s">
        <v>333</v>
      </c>
      <c r="G104" s="231" t="s">
        <v>138</v>
      </c>
      <c r="H104" s="232">
        <v>0.14899999999999999</v>
      </c>
      <c r="I104" s="233"/>
      <c r="J104" s="234">
        <f>ROUND(I104*H104,2)</f>
        <v>0</v>
      </c>
      <c r="K104" s="230" t="s">
        <v>149</v>
      </c>
      <c r="L104" s="235"/>
      <c r="M104" s="236" t="s">
        <v>19</v>
      </c>
      <c r="N104" s="237" t="s">
        <v>42</v>
      </c>
      <c r="O104" s="66"/>
      <c r="P104" s="182">
        <f>O104*H104</f>
        <v>0</v>
      </c>
      <c r="Q104" s="182">
        <v>1</v>
      </c>
      <c r="R104" s="182">
        <f>Q104*H104</f>
        <v>0.14899999999999999</v>
      </c>
      <c r="S104" s="182">
        <v>0</v>
      </c>
      <c r="T104" s="183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4" t="s">
        <v>188</v>
      </c>
      <c r="AT104" s="184" t="s">
        <v>184</v>
      </c>
      <c r="AU104" s="184" t="s">
        <v>79</v>
      </c>
      <c r="AY104" s="19" t="s">
        <v>124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9" t="s">
        <v>79</v>
      </c>
      <c r="BK104" s="185">
        <f>ROUND(I104*H104,2)</f>
        <v>0</v>
      </c>
      <c r="BL104" s="19" t="s">
        <v>130</v>
      </c>
      <c r="BM104" s="184" t="s">
        <v>626</v>
      </c>
    </row>
    <row r="105" spans="1:65" s="2" customFormat="1" ht="11.25">
      <c r="A105" s="36"/>
      <c r="B105" s="37"/>
      <c r="C105" s="38"/>
      <c r="D105" s="186" t="s">
        <v>132</v>
      </c>
      <c r="E105" s="38"/>
      <c r="F105" s="187" t="s">
        <v>333</v>
      </c>
      <c r="G105" s="38"/>
      <c r="H105" s="38"/>
      <c r="I105" s="188"/>
      <c r="J105" s="38"/>
      <c r="K105" s="38"/>
      <c r="L105" s="41"/>
      <c r="M105" s="189"/>
      <c r="N105" s="190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132</v>
      </c>
      <c r="AU105" s="19" t="s">
        <v>79</v>
      </c>
    </row>
    <row r="106" spans="1:65" s="2" customFormat="1" ht="19.5">
      <c r="A106" s="36"/>
      <c r="B106" s="37"/>
      <c r="C106" s="38"/>
      <c r="D106" s="186" t="s">
        <v>133</v>
      </c>
      <c r="E106" s="38"/>
      <c r="F106" s="191" t="s">
        <v>436</v>
      </c>
      <c r="G106" s="38"/>
      <c r="H106" s="38"/>
      <c r="I106" s="188"/>
      <c r="J106" s="38"/>
      <c r="K106" s="38"/>
      <c r="L106" s="41"/>
      <c r="M106" s="189"/>
      <c r="N106" s="190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133</v>
      </c>
      <c r="AU106" s="19" t="s">
        <v>79</v>
      </c>
    </row>
    <row r="107" spans="1:65" s="14" customFormat="1" ht="11.25">
      <c r="B107" s="202"/>
      <c r="C107" s="203"/>
      <c r="D107" s="186" t="s">
        <v>141</v>
      </c>
      <c r="E107" s="204" t="s">
        <v>19</v>
      </c>
      <c r="F107" s="205" t="s">
        <v>437</v>
      </c>
      <c r="G107" s="203"/>
      <c r="H107" s="206">
        <v>0.14499999999999999</v>
      </c>
      <c r="I107" s="207"/>
      <c r="J107" s="203"/>
      <c r="K107" s="203"/>
      <c r="L107" s="208"/>
      <c r="M107" s="209"/>
      <c r="N107" s="210"/>
      <c r="O107" s="210"/>
      <c r="P107" s="210"/>
      <c r="Q107" s="210"/>
      <c r="R107" s="210"/>
      <c r="S107" s="210"/>
      <c r="T107" s="211"/>
      <c r="AT107" s="212" t="s">
        <v>141</v>
      </c>
      <c r="AU107" s="212" t="s">
        <v>79</v>
      </c>
      <c r="AV107" s="14" t="s">
        <v>81</v>
      </c>
      <c r="AW107" s="14" t="s">
        <v>32</v>
      </c>
      <c r="AX107" s="14" t="s">
        <v>71</v>
      </c>
      <c r="AY107" s="212" t="s">
        <v>124</v>
      </c>
    </row>
    <row r="108" spans="1:65" s="14" customFormat="1" ht="11.25">
      <c r="B108" s="202"/>
      <c r="C108" s="203"/>
      <c r="D108" s="186" t="s">
        <v>141</v>
      </c>
      <c r="E108" s="204" t="s">
        <v>19</v>
      </c>
      <c r="F108" s="205" t="s">
        <v>438</v>
      </c>
      <c r="G108" s="203"/>
      <c r="H108" s="206">
        <v>4.0000000000000001E-3</v>
      </c>
      <c r="I108" s="207"/>
      <c r="J108" s="203"/>
      <c r="K108" s="203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141</v>
      </c>
      <c r="AU108" s="212" t="s">
        <v>79</v>
      </c>
      <c r="AV108" s="14" t="s">
        <v>81</v>
      </c>
      <c r="AW108" s="14" t="s">
        <v>32</v>
      </c>
      <c r="AX108" s="14" t="s">
        <v>71</v>
      </c>
      <c r="AY108" s="212" t="s">
        <v>124</v>
      </c>
    </row>
    <row r="109" spans="1:65" s="15" customFormat="1" ht="11.25">
      <c r="B109" s="217"/>
      <c r="C109" s="218"/>
      <c r="D109" s="186" t="s">
        <v>141</v>
      </c>
      <c r="E109" s="219" t="s">
        <v>19</v>
      </c>
      <c r="F109" s="220" t="s">
        <v>163</v>
      </c>
      <c r="G109" s="218"/>
      <c r="H109" s="221">
        <v>0.14899999999999999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141</v>
      </c>
      <c r="AU109" s="227" t="s">
        <v>79</v>
      </c>
      <c r="AV109" s="15" t="s">
        <v>130</v>
      </c>
      <c r="AW109" s="15" t="s">
        <v>32</v>
      </c>
      <c r="AX109" s="15" t="s">
        <v>79</v>
      </c>
      <c r="AY109" s="227" t="s">
        <v>124</v>
      </c>
    </row>
    <row r="110" spans="1:65" s="2" customFormat="1" ht="14.45" customHeight="1">
      <c r="A110" s="36"/>
      <c r="B110" s="37"/>
      <c r="C110" s="228" t="s">
        <v>268</v>
      </c>
      <c r="D110" s="228" t="s">
        <v>184</v>
      </c>
      <c r="E110" s="229" t="s">
        <v>328</v>
      </c>
      <c r="F110" s="230" t="s">
        <v>329</v>
      </c>
      <c r="G110" s="231" t="s">
        <v>138</v>
      </c>
      <c r="H110" s="232">
        <v>1.0999999999999999E-2</v>
      </c>
      <c r="I110" s="233"/>
      <c r="J110" s="234">
        <f>ROUND(I110*H110,2)</f>
        <v>0</v>
      </c>
      <c r="K110" s="230" t="s">
        <v>149</v>
      </c>
      <c r="L110" s="235"/>
      <c r="M110" s="236" t="s">
        <v>19</v>
      </c>
      <c r="N110" s="237" t="s">
        <v>42</v>
      </c>
      <c r="O110" s="66"/>
      <c r="P110" s="182">
        <f>O110*H110</f>
        <v>0</v>
      </c>
      <c r="Q110" s="182">
        <v>1</v>
      </c>
      <c r="R110" s="182">
        <f>Q110*H110</f>
        <v>1.0999999999999999E-2</v>
      </c>
      <c r="S110" s="182">
        <v>0</v>
      </c>
      <c r="T110" s="18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4" t="s">
        <v>188</v>
      </c>
      <c r="AT110" s="184" t="s">
        <v>184</v>
      </c>
      <c r="AU110" s="184" t="s">
        <v>79</v>
      </c>
      <c r="AY110" s="19" t="s">
        <v>124</v>
      </c>
      <c r="BE110" s="185">
        <f>IF(N110="základní",J110,0)</f>
        <v>0</v>
      </c>
      <c r="BF110" s="185">
        <f>IF(N110="snížená",J110,0)</f>
        <v>0</v>
      </c>
      <c r="BG110" s="185">
        <f>IF(N110="zákl. přenesená",J110,0)</f>
        <v>0</v>
      </c>
      <c r="BH110" s="185">
        <f>IF(N110="sníž. přenesená",J110,0)</f>
        <v>0</v>
      </c>
      <c r="BI110" s="185">
        <f>IF(N110="nulová",J110,0)</f>
        <v>0</v>
      </c>
      <c r="BJ110" s="19" t="s">
        <v>79</v>
      </c>
      <c r="BK110" s="185">
        <f>ROUND(I110*H110,2)</f>
        <v>0</v>
      </c>
      <c r="BL110" s="19" t="s">
        <v>130</v>
      </c>
      <c r="BM110" s="184" t="s">
        <v>627</v>
      </c>
    </row>
    <row r="111" spans="1:65" s="2" customFormat="1" ht="11.25">
      <c r="A111" s="36"/>
      <c r="B111" s="37"/>
      <c r="C111" s="38"/>
      <c r="D111" s="186" t="s">
        <v>132</v>
      </c>
      <c r="E111" s="38"/>
      <c r="F111" s="187" t="s">
        <v>329</v>
      </c>
      <c r="G111" s="38"/>
      <c r="H111" s="38"/>
      <c r="I111" s="188"/>
      <c r="J111" s="38"/>
      <c r="K111" s="38"/>
      <c r="L111" s="41"/>
      <c r="M111" s="189"/>
      <c r="N111" s="190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132</v>
      </c>
      <c r="AU111" s="19" t="s">
        <v>79</v>
      </c>
    </row>
    <row r="112" spans="1:65" s="14" customFormat="1" ht="11.25">
      <c r="B112" s="202"/>
      <c r="C112" s="203"/>
      <c r="D112" s="186" t="s">
        <v>141</v>
      </c>
      <c r="E112" s="204" t="s">
        <v>19</v>
      </c>
      <c r="F112" s="205" t="s">
        <v>440</v>
      </c>
      <c r="G112" s="203"/>
      <c r="H112" s="206">
        <v>7.0000000000000001E-3</v>
      </c>
      <c r="I112" s="207"/>
      <c r="J112" s="203"/>
      <c r="K112" s="203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141</v>
      </c>
      <c r="AU112" s="212" t="s">
        <v>79</v>
      </c>
      <c r="AV112" s="14" t="s">
        <v>81</v>
      </c>
      <c r="AW112" s="14" t="s">
        <v>32</v>
      </c>
      <c r="AX112" s="14" t="s">
        <v>71</v>
      </c>
      <c r="AY112" s="212" t="s">
        <v>124</v>
      </c>
    </row>
    <row r="113" spans="1:65" s="14" customFormat="1" ht="11.25">
      <c r="B113" s="202"/>
      <c r="C113" s="203"/>
      <c r="D113" s="186" t="s">
        <v>141</v>
      </c>
      <c r="E113" s="204" t="s">
        <v>19</v>
      </c>
      <c r="F113" s="205" t="s">
        <v>441</v>
      </c>
      <c r="G113" s="203"/>
      <c r="H113" s="206">
        <v>4.0000000000000001E-3</v>
      </c>
      <c r="I113" s="207"/>
      <c r="J113" s="203"/>
      <c r="K113" s="203"/>
      <c r="L113" s="208"/>
      <c r="M113" s="209"/>
      <c r="N113" s="210"/>
      <c r="O113" s="210"/>
      <c r="P113" s="210"/>
      <c r="Q113" s="210"/>
      <c r="R113" s="210"/>
      <c r="S113" s="210"/>
      <c r="T113" s="211"/>
      <c r="AT113" s="212" t="s">
        <v>141</v>
      </c>
      <c r="AU113" s="212" t="s">
        <v>79</v>
      </c>
      <c r="AV113" s="14" t="s">
        <v>81</v>
      </c>
      <c r="AW113" s="14" t="s">
        <v>32</v>
      </c>
      <c r="AX113" s="14" t="s">
        <v>71</v>
      </c>
      <c r="AY113" s="212" t="s">
        <v>124</v>
      </c>
    </row>
    <row r="114" spans="1:65" s="15" customFormat="1" ht="11.25">
      <c r="B114" s="217"/>
      <c r="C114" s="218"/>
      <c r="D114" s="186" t="s">
        <v>141</v>
      </c>
      <c r="E114" s="219" t="s">
        <v>19</v>
      </c>
      <c r="F114" s="220" t="s">
        <v>163</v>
      </c>
      <c r="G114" s="218"/>
      <c r="H114" s="221">
        <v>1.0999999999999999E-2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141</v>
      </c>
      <c r="AU114" s="227" t="s">
        <v>79</v>
      </c>
      <c r="AV114" s="15" t="s">
        <v>130</v>
      </c>
      <c r="AW114" s="15" t="s">
        <v>32</v>
      </c>
      <c r="AX114" s="15" t="s">
        <v>79</v>
      </c>
      <c r="AY114" s="227" t="s">
        <v>124</v>
      </c>
    </row>
    <row r="115" spans="1:65" s="2" customFormat="1" ht="14.45" customHeight="1">
      <c r="A115" s="36"/>
      <c r="B115" s="37"/>
      <c r="C115" s="173" t="s">
        <v>285</v>
      </c>
      <c r="D115" s="173" t="s">
        <v>126</v>
      </c>
      <c r="E115" s="174" t="s">
        <v>442</v>
      </c>
      <c r="F115" s="175" t="s">
        <v>443</v>
      </c>
      <c r="G115" s="176" t="s">
        <v>129</v>
      </c>
      <c r="H115" s="177">
        <v>16</v>
      </c>
      <c r="I115" s="178"/>
      <c r="J115" s="179">
        <f>ROUND(I115*H115,2)</f>
        <v>0</v>
      </c>
      <c r="K115" s="175" t="s">
        <v>19</v>
      </c>
      <c r="L115" s="41"/>
      <c r="M115" s="180" t="s">
        <v>19</v>
      </c>
      <c r="N115" s="181" t="s">
        <v>42</v>
      </c>
      <c r="O115" s="66"/>
      <c r="P115" s="182">
        <f>O115*H115</f>
        <v>0</v>
      </c>
      <c r="Q115" s="182">
        <v>0</v>
      </c>
      <c r="R115" s="182">
        <f>Q115*H115</f>
        <v>0</v>
      </c>
      <c r="S115" s="182">
        <v>0</v>
      </c>
      <c r="T115" s="183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4" t="s">
        <v>130</v>
      </c>
      <c r="AT115" s="184" t="s">
        <v>126</v>
      </c>
      <c r="AU115" s="184" t="s">
        <v>79</v>
      </c>
      <c r="AY115" s="19" t="s">
        <v>124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9" t="s">
        <v>79</v>
      </c>
      <c r="BK115" s="185">
        <f>ROUND(I115*H115,2)</f>
        <v>0</v>
      </c>
      <c r="BL115" s="19" t="s">
        <v>130</v>
      </c>
      <c r="BM115" s="184" t="s">
        <v>628</v>
      </c>
    </row>
    <row r="116" spans="1:65" s="2" customFormat="1" ht="11.25">
      <c r="A116" s="36"/>
      <c r="B116" s="37"/>
      <c r="C116" s="38"/>
      <c r="D116" s="186" t="s">
        <v>132</v>
      </c>
      <c r="E116" s="38"/>
      <c r="F116" s="187" t="s">
        <v>443</v>
      </c>
      <c r="G116" s="38"/>
      <c r="H116" s="38"/>
      <c r="I116" s="188"/>
      <c r="J116" s="38"/>
      <c r="K116" s="38"/>
      <c r="L116" s="41"/>
      <c r="M116" s="189"/>
      <c r="N116" s="190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132</v>
      </c>
      <c r="AU116" s="19" t="s">
        <v>79</v>
      </c>
    </row>
    <row r="117" spans="1:65" s="2" customFormat="1" ht="19.5">
      <c r="A117" s="36"/>
      <c r="B117" s="37"/>
      <c r="C117" s="38"/>
      <c r="D117" s="186" t="s">
        <v>133</v>
      </c>
      <c r="E117" s="38"/>
      <c r="F117" s="191" t="s">
        <v>445</v>
      </c>
      <c r="G117" s="38"/>
      <c r="H117" s="38"/>
      <c r="I117" s="188"/>
      <c r="J117" s="38"/>
      <c r="K117" s="38"/>
      <c r="L117" s="41"/>
      <c r="M117" s="189"/>
      <c r="N117" s="190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133</v>
      </c>
      <c r="AU117" s="19" t="s">
        <v>79</v>
      </c>
    </row>
    <row r="118" spans="1:65" s="14" customFormat="1" ht="11.25">
      <c r="B118" s="202"/>
      <c r="C118" s="203"/>
      <c r="D118" s="186" t="s">
        <v>141</v>
      </c>
      <c r="E118" s="204" t="s">
        <v>19</v>
      </c>
      <c r="F118" s="205" t="s">
        <v>271</v>
      </c>
      <c r="G118" s="203"/>
      <c r="H118" s="206">
        <v>16</v>
      </c>
      <c r="I118" s="207"/>
      <c r="J118" s="203"/>
      <c r="K118" s="203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141</v>
      </c>
      <c r="AU118" s="212" t="s">
        <v>79</v>
      </c>
      <c r="AV118" s="14" t="s">
        <v>81</v>
      </c>
      <c r="AW118" s="14" t="s">
        <v>32</v>
      </c>
      <c r="AX118" s="14" t="s">
        <v>79</v>
      </c>
      <c r="AY118" s="212" t="s">
        <v>124</v>
      </c>
    </row>
    <row r="119" spans="1:65" s="12" customFormat="1" ht="22.9" customHeight="1">
      <c r="B119" s="159"/>
      <c r="C119" s="160"/>
      <c r="D119" s="161" t="s">
        <v>70</v>
      </c>
      <c r="E119" s="213" t="s">
        <v>79</v>
      </c>
      <c r="F119" s="213" t="s">
        <v>144</v>
      </c>
      <c r="G119" s="160"/>
      <c r="H119" s="160"/>
      <c r="I119" s="163"/>
      <c r="J119" s="214">
        <f>BK119</f>
        <v>0</v>
      </c>
      <c r="K119" s="160"/>
      <c r="L119" s="165"/>
      <c r="M119" s="166"/>
      <c r="N119" s="167"/>
      <c r="O119" s="167"/>
      <c r="P119" s="168">
        <f>SUM(P120:P184)</f>
        <v>0</v>
      </c>
      <c r="Q119" s="167"/>
      <c r="R119" s="168">
        <f>SUM(R120:R184)</f>
        <v>25.774979999999999</v>
      </c>
      <c r="S119" s="167"/>
      <c r="T119" s="169">
        <f>SUM(T120:T184)</f>
        <v>0</v>
      </c>
      <c r="AR119" s="170" t="s">
        <v>79</v>
      </c>
      <c r="AT119" s="171" t="s">
        <v>70</v>
      </c>
      <c r="AU119" s="171" t="s">
        <v>79</v>
      </c>
      <c r="AY119" s="170" t="s">
        <v>124</v>
      </c>
      <c r="BK119" s="172">
        <f>SUM(BK120:BK184)</f>
        <v>0</v>
      </c>
    </row>
    <row r="120" spans="1:65" s="2" customFormat="1" ht="22.15" customHeight="1">
      <c r="A120" s="36"/>
      <c r="B120" s="37"/>
      <c r="C120" s="173" t="s">
        <v>342</v>
      </c>
      <c r="D120" s="173" t="s">
        <v>126</v>
      </c>
      <c r="E120" s="174" t="s">
        <v>629</v>
      </c>
      <c r="F120" s="175" t="s">
        <v>630</v>
      </c>
      <c r="G120" s="176" t="s">
        <v>157</v>
      </c>
      <c r="H120" s="177">
        <v>30</v>
      </c>
      <c r="I120" s="178"/>
      <c r="J120" s="179">
        <f>ROUND(I120*H120,2)</f>
        <v>0</v>
      </c>
      <c r="K120" s="175" t="s">
        <v>149</v>
      </c>
      <c r="L120" s="41"/>
      <c r="M120" s="180" t="s">
        <v>19</v>
      </c>
      <c r="N120" s="181" t="s">
        <v>42</v>
      </c>
      <c r="O120" s="66"/>
      <c r="P120" s="182">
        <f>O120*H120</f>
        <v>0</v>
      </c>
      <c r="Q120" s="182">
        <v>0</v>
      </c>
      <c r="R120" s="182">
        <f>Q120*H120</f>
        <v>0</v>
      </c>
      <c r="S120" s="182">
        <v>0</v>
      </c>
      <c r="T120" s="183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4" t="s">
        <v>130</v>
      </c>
      <c r="AT120" s="184" t="s">
        <v>126</v>
      </c>
      <c r="AU120" s="184" t="s">
        <v>81</v>
      </c>
      <c r="AY120" s="19" t="s">
        <v>124</v>
      </c>
      <c r="BE120" s="185">
        <f>IF(N120="základní",J120,0)</f>
        <v>0</v>
      </c>
      <c r="BF120" s="185">
        <f>IF(N120="snížená",J120,0)</f>
        <v>0</v>
      </c>
      <c r="BG120" s="185">
        <f>IF(N120="zákl. přenesená",J120,0)</f>
        <v>0</v>
      </c>
      <c r="BH120" s="185">
        <f>IF(N120="sníž. přenesená",J120,0)</f>
        <v>0</v>
      </c>
      <c r="BI120" s="185">
        <f>IF(N120="nulová",J120,0)</f>
        <v>0</v>
      </c>
      <c r="BJ120" s="19" t="s">
        <v>79</v>
      </c>
      <c r="BK120" s="185">
        <f>ROUND(I120*H120,2)</f>
        <v>0</v>
      </c>
      <c r="BL120" s="19" t="s">
        <v>130</v>
      </c>
      <c r="BM120" s="184" t="s">
        <v>631</v>
      </c>
    </row>
    <row r="121" spans="1:65" s="2" customFormat="1" ht="19.5">
      <c r="A121" s="36"/>
      <c r="B121" s="37"/>
      <c r="C121" s="38"/>
      <c r="D121" s="186" t="s">
        <v>132</v>
      </c>
      <c r="E121" s="38"/>
      <c r="F121" s="187" t="s">
        <v>632</v>
      </c>
      <c r="G121" s="38"/>
      <c r="H121" s="38"/>
      <c r="I121" s="188"/>
      <c r="J121" s="38"/>
      <c r="K121" s="38"/>
      <c r="L121" s="41"/>
      <c r="M121" s="189"/>
      <c r="N121" s="190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132</v>
      </c>
      <c r="AU121" s="19" t="s">
        <v>81</v>
      </c>
    </row>
    <row r="122" spans="1:65" s="2" customFormat="1" ht="11.25">
      <c r="A122" s="36"/>
      <c r="B122" s="37"/>
      <c r="C122" s="38"/>
      <c r="D122" s="215" t="s">
        <v>152</v>
      </c>
      <c r="E122" s="38"/>
      <c r="F122" s="216" t="s">
        <v>633</v>
      </c>
      <c r="G122" s="38"/>
      <c r="H122" s="38"/>
      <c r="I122" s="188"/>
      <c r="J122" s="38"/>
      <c r="K122" s="38"/>
      <c r="L122" s="41"/>
      <c r="M122" s="189"/>
      <c r="N122" s="190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152</v>
      </c>
      <c r="AU122" s="19" t="s">
        <v>81</v>
      </c>
    </row>
    <row r="123" spans="1:65" s="2" customFormat="1" ht="14.45" customHeight="1">
      <c r="A123" s="36"/>
      <c r="B123" s="37"/>
      <c r="C123" s="173" t="s">
        <v>266</v>
      </c>
      <c r="D123" s="173" t="s">
        <v>126</v>
      </c>
      <c r="E123" s="174" t="s">
        <v>446</v>
      </c>
      <c r="F123" s="175" t="s">
        <v>447</v>
      </c>
      <c r="G123" s="176" t="s">
        <v>297</v>
      </c>
      <c r="H123" s="177">
        <v>45</v>
      </c>
      <c r="I123" s="178"/>
      <c r="J123" s="179">
        <f>ROUND(I123*H123,2)</f>
        <v>0</v>
      </c>
      <c r="K123" s="175" t="s">
        <v>149</v>
      </c>
      <c r="L123" s="41"/>
      <c r="M123" s="180" t="s">
        <v>19</v>
      </c>
      <c r="N123" s="181" t="s">
        <v>42</v>
      </c>
      <c r="O123" s="66"/>
      <c r="P123" s="182">
        <f>O123*H123</f>
        <v>0</v>
      </c>
      <c r="Q123" s="182">
        <v>7.1900000000000002E-3</v>
      </c>
      <c r="R123" s="182">
        <f>Q123*H123</f>
        <v>0.32355</v>
      </c>
      <c r="S123" s="182">
        <v>0</v>
      </c>
      <c r="T123" s="183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4" t="s">
        <v>130</v>
      </c>
      <c r="AT123" s="184" t="s">
        <v>126</v>
      </c>
      <c r="AU123" s="184" t="s">
        <v>81</v>
      </c>
      <c r="AY123" s="19" t="s">
        <v>124</v>
      </c>
      <c r="BE123" s="185">
        <f>IF(N123="základní",J123,0)</f>
        <v>0</v>
      </c>
      <c r="BF123" s="185">
        <f>IF(N123="snížená",J123,0)</f>
        <v>0</v>
      </c>
      <c r="BG123" s="185">
        <f>IF(N123="zákl. přenesená",J123,0)</f>
        <v>0</v>
      </c>
      <c r="BH123" s="185">
        <f>IF(N123="sníž. přenesená",J123,0)</f>
        <v>0</v>
      </c>
      <c r="BI123" s="185">
        <f>IF(N123="nulová",J123,0)</f>
        <v>0</v>
      </c>
      <c r="BJ123" s="19" t="s">
        <v>79</v>
      </c>
      <c r="BK123" s="185">
        <f>ROUND(I123*H123,2)</f>
        <v>0</v>
      </c>
      <c r="BL123" s="19" t="s">
        <v>130</v>
      </c>
      <c r="BM123" s="184" t="s">
        <v>634</v>
      </c>
    </row>
    <row r="124" spans="1:65" s="2" customFormat="1" ht="11.25">
      <c r="A124" s="36"/>
      <c r="B124" s="37"/>
      <c r="C124" s="38"/>
      <c r="D124" s="186" t="s">
        <v>132</v>
      </c>
      <c r="E124" s="38"/>
      <c r="F124" s="187" t="s">
        <v>449</v>
      </c>
      <c r="G124" s="38"/>
      <c r="H124" s="38"/>
      <c r="I124" s="188"/>
      <c r="J124" s="38"/>
      <c r="K124" s="38"/>
      <c r="L124" s="41"/>
      <c r="M124" s="189"/>
      <c r="N124" s="190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132</v>
      </c>
      <c r="AU124" s="19" t="s">
        <v>81</v>
      </c>
    </row>
    <row r="125" spans="1:65" s="2" customFormat="1" ht="11.25">
      <c r="A125" s="36"/>
      <c r="B125" s="37"/>
      <c r="C125" s="38"/>
      <c r="D125" s="215" t="s">
        <v>152</v>
      </c>
      <c r="E125" s="38"/>
      <c r="F125" s="216" t="s">
        <v>450</v>
      </c>
      <c r="G125" s="38"/>
      <c r="H125" s="38"/>
      <c r="I125" s="188"/>
      <c r="J125" s="38"/>
      <c r="K125" s="38"/>
      <c r="L125" s="41"/>
      <c r="M125" s="189"/>
      <c r="N125" s="190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152</v>
      </c>
      <c r="AU125" s="19" t="s">
        <v>81</v>
      </c>
    </row>
    <row r="126" spans="1:65" s="2" customFormat="1" ht="58.5">
      <c r="A126" s="36"/>
      <c r="B126" s="37"/>
      <c r="C126" s="38"/>
      <c r="D126" s="186" t="s">
        <v>133</v>
      </c>
      <c r="E126" s="38"/>
      <c r="F126" s="191" t="s">
        <v>635</v>
      </c>
      <c r="G126" s="38"/>
      <c r="H126" s="38"/>
      <c r="I126" s="188"/>
      <c r="J126" s="38"/>
      <c r="K126" s="38"/>
      <c r="L126" s="41"/>
      <c r="M126" s="189"/>
      <c r="N126" s="190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133</v>
      </c>
      <c r="AU126" s="19" t="s">
        <v>81</v>
      </c>
    </row>
    <row r="127" spans="1:65" s="14" customFormat="1" ht="11.25">
      <c r="B127" s="202"/>
      <c r="C127" s="203"/>
      <c r="D127" s="186" t="s">
        <v>141</v>
      </c>
      <c r="E127" s="204" t="s">
        <v>19</v>
      </c>
      <c r="F127" s="205" t="s">
        <v>636</v>
      </c>
      <c r="G127" s="203"/>
      <c r="H127" s="206">
        <v>45</v>
      </c>
      <c r="I127" s="207"/>
      <c r="J127" s="203"/>
      <c r="K127" s="203"/>
      <c r="L127" s="208"/>
      <c r="M127" s="209"/>
      <c r="N127" s="210"/>
      <c r="O127" s="210"/>
      <c r="P127" s="210"/>
      <c r="Q127" s="210"/>
      <c r="R127" s="210"/>
      <c r="S127" s="210"/>
      <c r="T127" s="211"/>
      <c r="AT127" s="212" t="s">
        <v>141</v>
      </c>
      <c r="AU127" s="212" t="s">
        <v>81</v>
      </c>
      <c r="AV127" s="14" t="s">
        <v>81</v>
      </c>
      <c r="AW127" s="14" t="s">
        <v>32</v>
      </c>
      <c r="AX127" s="14" t="s">
        <v>79</v>
      </c>
      <c r="AY127" s="212" t="s">
        <v>124</v>
      </c>
    </row>
    <row r="128" spans="1:65" s="2" customFormat="1" ht="19.899999999999999" customHeight="1">
      <c r="A128" s="36"/>
      <c r="B128" s="37"/>
      <c r="C128" s="173" t="s">
        <v>459</v>
      </c>
      <c r="D128" s="173" t="s">
        <v>126</v>
      </c>
      <c r="E128" s="174" t="s">
        <v>451</v>
      </c>
      <c r="F128" s="175" t="s">
        <v>452</v>
      </c>
      <c r="G128" s="176" t="s">
        <v>148</v>
      </c>
      <c r="H128" s="177">
        <v>10.815</v>
      </c>
      <c r="I128" s="178"/>
      <c r="J128" s="179">
        <f>ROUND(I128*H128,2)</f>
        <v>0</v>
      </c>
      <c r="K128" s="175" t="s">
        <v>149</v>
      </c>
      <c r="L128" s="41"/>
      <c r="M128" s="180" t="s">
        <v>19</v>
      </c>
      <c r="N128" s="181" t="s">
        <v>42</v>
      </c>
      <c r="O128" s="66"/>
      <c r="P128" s="182">
        <f>O128*H128</f>
        <v>0</v>
      </c>
      <c r="Q128" s="182">
        <v>0</v>
      </c>
      <c r="R128" s="182">
        <f>Q128*H128</f>
        <v>0</v>
      </c>
      <c r="S128" s="182">
        <v>0</v>
      </c>
      <c r="T128" s="183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4" t="s">
        <v>130</v>
      </c>
      <c r="AT128" s="184" t="s">
        <v>126</v>
      </c>
      <c r="AU128" s="184" t="s">
        <v>81</v>
      </c>
      <c r="AY128" s="19" t="s">
        <v>124</v>
      </c>
      <c r="BE128" s="185">
        <f>IF(N128="základní",J128,0)</f>
        <v>0</v>
      </c>
      <c r="BF128" s="185">
        <f>IF(N128="snížená",J128,0)</f>
        <v>0</v>
      </c>
      <c r="BG128" s="185">
        <f>IF(N128="zákl. přenesená",J128,0)</f>
        <v>0</v>
      </c>
      <c r="BH128" s="185">
        <f>IF(N128="sníž. přenesená",J128,0)</f>
        <v>0</v>
      </c>
      <c r="BI128" s="185">
        <f>IF(N128="nulová",J128,0)</f>
        <v>0</v>
      </c>
      <c r="BJ128" s="19" t="s">
        <v>79</v>
      </c>
      <c r="BK128" s="185">
        <f>ROUND(I128*H128,2)</f>
        <v>0</v>
      </c>
      <c r="BL128" s="19" t="s">
        <v>130</v>
      </c>
      <c r="BM128" s="184" t="s">
        <v>637</v>
      </c>
    </row>
    <row r="129" spans="1:65" s="2" customFormat="1" ht="11.25">
      <c r="A129" s="36"/>
      <c r="B129" s="37"/>
      <c r="C129" s="38"/>
      <c r="D129" s="186" t="s">
        <v>132</v>
      </c>
      <c r="E129" s="38"/>
      <c r="F129" s="187" t="s">
        <v>454</v>
      </c>
      <c r="G129" s="38"/>
      <c r="H129" s="38"/>
      <c r="I129" s="188"/>
      <c r="J129" s="38"/>
      <c r="K129" s="38"/>
      <c r="L129" s="41"/>
      <c r="M129" s="189"/>
      <c r="N129" s="190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132</v>
      </c>
      <c r="AU129" s="19" t="s">
        <v>81</v>
      </c>
    </row>
    <row r="130" spans="1:65" s="2" customFormat="1" ht="11.25">
      <c r="A130" s="36"/>
      <c r="B130" s="37"/>
      <c r="C130" s="38"/>
      <c r="D130" s="215" t="s">
        <v>152</v>
      </c>
      <c r="E130" s="38"/>
      <c r="F130" s="216" t="s">
        <v>455</v>
      </c>
      <c r="G130" s="38"/>
      <c r="H130" s="38"/>
      <c r="I130" s="188"/>
      <c r="J130" s="38"/>
      <c r="K130" s="38"/>
      <c r="L130" s="41"/>
      <c r="M130" s="189"/>
      <c r="N130" s="190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152</v>
      </c>
      <c r="AU130" s="19" t="s">
        <v>81</v>
      </c>
    </row>
    <row r="131" spans="1:65" s="2" customFormat="1" ht="29.25">
      <c r="A131" s="36"/>
      <c r="B131" s="37"/>
      <c r="C131" s="38"/>
      <c r="D131" s="186" t="s">
        <v>133</v>
      </c>
      <c r="E131" s="38"/>
      <c r="F131" s="191" t="s">
        <v>456</v>
      </c>
      <c r="G131" s="38"/>
      <c r="H131" s="38"/>
      <c r="I131" s="188"/>
      <c r="J131" s="38"/>
      <c r="K131" s="38"/>
      <c r="L131" s="41"/>
      <c r="M131" s="189"/>
      <c r="N131" s="190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133</v>
      </c>
      <c r="AU131" s="19" t="s">
        <v>81</v>
      </c>
    </row>
    <row r="132" spans="1:65" s="14" customFormat="1" ht="11.25">
      <c r="B132" s="202"/>
      <c r="C132" s="203"/>
      <c r="D132" s="186" t="s">
        <v>141</v>
      </c>
      <c r="E132" s="204" t="s">
        <v>19</v>
      </c>
      <c r="F132" s="205" t="s">
        <v>457</v>
      </c>
      <c r="G132" s="203"/>
      <c r="H132" s="206">
        <v>1.732</v>
      </c>
      <c r="I132" s="207"/>
      <c r="J132" s="203"/>
      <c r="K132" s="203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141</v>
      </c>
      <c r="AU132" s="212" t="s">
        <v>81</v>
      </c>
      <c r="AV132" s="14" t="s">
        <v>81</v>
      </c>
      <c r="AW132" s="14" t="s">
        <v>32</v>
      </c>
      <c r="AX132" s="14" t="s">
        <v>71</v>
      </c>
      <c r="AY132" s="212" t="s">
        <v>124</v>
      </c>
    </row>
    <row r="133" spans="1:65" s="14" customFormat="1" ht="11.25">
      <c r="B133" s="202"/>
      <c r="C133" s="203"/>
      <c r="D133" s="186" t="s">
        <v>141</v>
      </c>
      <c r="E133" s="204" t="s">
        <v>19</v>
      </c>
      <c r="F133" s="205" t="s">
        <v>458</v>
      </c>
      <c r="G133" s="203"/>
      <c r="H133" s="206">
        <v>10.815</v>
      </c>
      <c r="I133" s="207"/>
      <c r="J133" s="203"/>
      <c r="K133" s="203"/>
      <c r="L133" s="208"/>
      <c r="M133" s="209"/>
      <c r="N133" s="210"/>
      <c r="O133" s="210"/>
      <c r="P133" s="210"/>
      <c r="Q133" s="210"/>
      <c r="R133" s="210"/>
      <c r="S133" s="210"/>
      <c r="T133" s="211"/>
      <c r="AT133" s="212" t="s">
        <v>141</v>
      </c>
      <c r="AU133" s="212" t="s">
        <v>81</v>
      </c>
      <c r="AV133" s="14" t="s">
        <v>81</v>
      </c>
      <c r="AW133" s="14" t="s">
        <v>32</v>
      </c>
      <c r="AX133" s="14" t="s">
        <v>79</v>
      </c>
      <c r="AY133" s="212" t="s">
        <v>124</v>
      </c>
    </row>
    <row r="134" spans="1:65" s="2" customFormat="1" ht="14.45" customHeight="1">
      <c r="A134" s="36"/>
      <c r="B134" s="37"/>
      <c r="C134" s="228" t="s">
        <v>465</v>
      </c>
      <c r="D134" s="228" t="s">
        <v>184</v>
      </c>
      <c r="E134" s="229" t="s">
        <v>460</v>
      </c>
      <c r="F134" s="230" t="s">
        <v>461</v>
      </c>
      <c r="G134" s="231" t="s">
        <v>138</v>
      </c>
      <c r="H134" s="232">
        <v>12.353</v>
      </c>
      <c r="I134" s="233"/>
      <c r="J134" s="234">
        <f>ROUND(I134*H134,2)</f>
        <v>0</v>
      </c>
      <c r="K134" s="230" t="s">
        <v>149</v>
      </c>
      <c r="L134" s="235"/>
      <c r="M134" s="236" t="s">
        <v>19</v>
      </c>
      <c r="N134" s="237" t="s">
        <v>42</v>
      </c>
      <c r="O134" s="66"/>
      <c r="P134" s="182">
        <f>O134*H134</f>
        <v>0</v>
      </c>
      <c r="Q134" s="182">
        <v>1</v>
      </c>
      <c r="R134" s="182">
        <f>Q134*H134</f>
        <v>12.353</v>
      </c>
      <c r="S134" s="182">
        <v>0</v>
      </c>
      <c r="T134" s="183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4" t="s">
        <v>188</v>
      </c>
      <c r="AT134" s="184" t="s">
        <v>184</v>
      </c>
      <c r="AU134" s="184" t="s">
        <v>81</v>
      </c>
      <c r="AY134" s="19" t="s">
        <v>124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9" t="s">
        <v>79</v>
      </c>
      <c r="BK134" s="185">
        <f>ROUND(I134*H134,2)</f>
        <v>0</v>
      </c>
      <c r="BL134" s="19" t="s">
        <v>130</v>
      </c>
      <c r="BM134" s="184" t="s">
        <v>638</v>
      </c>
    </row>
    <row r="135" spans="1:65" s="2" customFormat="1" ht="11.25">
      <c r="A135" s="36"/>
      <c r="B135" s="37"/>
      <c r="C135" s="38"/>
      <c r="D135" s="186" t="s">
        <v>132</v>
      </c>
      <c r="E135" s="38"/>
      <c r="F135" s="187" t="s">
        <v>461</v>
      </c>
      <c r="G135" s="38"/>
      <c r="H135" s="38"/>
      <c r="I135" s="188"/>
      <c r="J135" s="38"/>
      <c r="K135" s="38"/>
      <c r="L135" s="41"/>
      <c r="M135" s="189"/>
      <c r="N135" s="190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132</v>
      </c>
      <c r="AU135" s="19" t="s">
        <v>81</v>
      </c>
    </row>
    <row r="136" spans="1:65" s="2" customFormat="1" ht="39">
      <c r="A136" s="36"/>
      <c r="B136" s="37"/>
      <c r="C136" s="38"/>
      <c r="D136" s="186" t="s">
        <v>133</v>
      </c>
      <c r="E136" s="38"/>
      <c r="F136" s="191" t="s">
        <v>639</v>
      </c>
      <c r="G136" s="38"/>
      <c r="H136" s="38"/>
      <c r="I136" s="188"/>
      <c r="J136" s="38"/>
      <c r="K136" s="38"/>
      <c r="L136" s="41"/>
      <c r="M136" s="189"/>
      <c r="N136" s="190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133</v>
      </c>
      <c r="AU136" s="19" t="s">
        <v>81</v>
      </c>
    </row>
    <row r="137" spans="1:65" s="14" customFormat="1" ht="11.25">
      <c r="B137" s="202"/>
      <c r="C137" s="203"/>
      <c r="D137" s="186" t="s">
        <v>141</v>
      </c>
      <c r="E137" s="204" t="s">
        <v>19</v>
      </c>
      <c r="F137" s="205" t="s">
        <v>640</v>
      </c>
      <c r="G137" s="203"/>
      <c r="H137" s="206">
        <v>12.353</v>
      </c>
      <c r="I137" s="207"/>
      <c r="J137" s="203"/>
      <c r="K137" s="203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141</v>
      </c>
      <c r="AU137" s="212" t="s">
        <v>81</v>
      </c>
      <c r="AV137" s="14" t="s">
        <v>81</v>
      </c>
      <c r="AW137" s="14" t="s">
        <v>32</v>
      </c>
      <c r="AX137" s="14" t="s">
        <v>79</v>
      </c>
      <c r="AY137" s="212" t="s">
        <v>124</v>
      </c>
    </row>
    <row r="138" spans="1:65" s="2" customFormat="1" ht="14.45" customHeight="1">
      <c r="A138" s="36"/>
      <c r="B138" s="37"/>
      <c r="C138" s="228" t="s">
        <v>8</v>
      </c>
      <c r="D138" s="228" t="s">
        <v>184</v>
      </c>
      <c r="E138" s="229" t="s">
        <v>466</v>
      </c>
      <c r="F138" s="230" t="s">
        <v>467</v>
      </c>
      <c r="G138" s="231" t="s">
        <v>297</v>
      </c>
      <c r="H138" s="232">
        <v>43</v>
      </c>
      <c r="I138" s="233"/>
      <c r="J138" s="234">
        <f>ROUND(I138*H138,2)</f>
        <v>0</v>
      </c>
      <c r="K138" s="230" t="s">
        <v>149</v>
      </c>
      <c r="L138" s="235"/>
      <c r="M138" s="236" t="s">
        <v>19</v>
      </c>
      <c r="N138" s="237" t="s">
        <v>42</v>
      </c>
      <c r="O138" s="66"/>
      <c r="P138" s="182">
        <f>O138*H138</f>
        <v>0</v>
      </c>
      <c r="Q138" s="182">
        <v>0.30188999999999999</v>
      </c>
      <c r="R138" s="182">
        <f>Q138*H138</f>
        <v>12.98127</v>
      </c>
      <c r="S138" s="182">
        <v>0</v>
      </c>
      <c r="T138" s="183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4" t="s">
        <v>188</v>
      </c>
      <c r="AT138" s="184" t="s">
        <v>184</v>
      </c>
      <c r="AU138" s="184" t="s">
        <v>81</v>
      </c>
      <c r="AY138" s="19" t="s">
        <v>124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9" t="s">
        <v>79</v>
      </c>
      <c r="BK138" s="185">
        <f>ROUND(I138*H138,2)</f>
        <v>0</v>
      </c>
      <c r="BL138" s="19" t="s">
        <v>130</v>
      </c>
      <c r="BM138" s="184" t="s">
        <v>641</v>
      </c>
    </row>
    <row r="139" spans="1:65" s="2" customFormat="1" ht="11.25">
      <c r="A139" s="36"/>
      <c r="B139" s="37"/>
      <c r="C139" s="38"/>
      <c r="D139" s="186" t="s">
        <v>132</v>
      </c>
      <c r="E139" s="38"/>
      <c r="F139" s="187" t="s">
        <v>467</v>
      </c>
      <c r="G139" s="38"/>
      <c r="H139" s="38"/>
      <c r="I139" s="188"/>
      <c r="J139" s="38"/>
      <c r="K139" s="38"/>
      <c r="L139" s="41"/>
      <c r="M139" s="189"/>
      <c r="N139" s="190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132</v>
      </c>
      <c r="AU139" s="19" t="s">
        <v>81</v>
      </c>
    </row>
    <row r="140" spans="1:65" s="2" customFormat="1" ht="19.5">
      <c r="A140" s="36"/>
      <c r="B140" s="37"/>
      <c r="C140" s="38"/>
      <c r="D140" s="186" t="s">
        <v>133</v>
      </c>
      <c r="E140" s="38"/>
      <c r="F140" s="191" t="s">
        <v>642</v>
      </c>
      <c r="G140" s="38"/>
      <c r="H140" s="38"/>
      <c r="I140" s="188"/>
      <c r="J140" s="38"/>
      <c r="K140" s="38"/>
      <c r="L140" s="41"/>
      <c r="M140" s="189"/>
      <c r="N140" s="190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133</v>
      </c>
      <c r="AU140" s="19" t="s">
        <v>81</v>
      </c>
    </row>
    <row r="141" spans="1:65" s="14" customFormat="1" ht="11.25">
      <c r="B141" s="202"/>
      <c r="C141" s="203"/>
      <c r="D141" s="186" t="s">
        <v>141</v>
      </c>
      <c r="E141" s="204" t="s">
        <v>19</v>
      </c>
      <c r="F141" s="205" t="s">
        <v>643</v>
      </c>
      <c r="G141" s="203"/>
      <c r="H141" s="206">
        <v>43</v>
      </c>
      <c r="I141" s="207"/>
      <c r="J141" s="203"/>
      <c r="K141" s="203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141</v>
      </c>
      <c r="AU141" s="212" t="s">
        <v>81</v>
      </c>
      <c r="AV141" s="14" t="s">
        <v>81</v>
      </c>
      <c r="AW141" s="14" t="s">
        <v>32</v>
      </c>
      <c r="AX141" s="14" t="s">
        <v>79</v>
      </c>
      <c r="AY141" s="212" t="s">
        <v>124</v>
      </c>
    </row>
    <row r="142" spans="1:65" s="2" customFormat="1" ht="14.45" customHeight="1">
      <c r="A142" s="36"/>
      <c r="B142" s="37"/>
      <c r="C142" s="173" t="s">
        <v>135</v>
      </c>
      <c r="D142" s="173" t="s">
        <v>126</v>
      </c>
      <c r="E142" s="174" t="s">
        <v>644</v>
      </c>
      <c r="F142" s="175" t="s">
        <v>645</v>
      </c>
      <c r="G142" s="176" t="s">
        <v>148</v>
      </c>
      <c r="H142" s="177">
        <v>67.5</v>
      </c>
      <c r="I142" s="178"/>
      <c r="J142" s="179">
        <f>ROUND(I142*H142,2)</f>
        <v>0</v>
      </c>
      <c r="K142" s="175" t="s">
        <v>149</v>
      </c>
      <c r="L142" s="41"/>
      <c r="M142" s="180" t="s">
        <v>19</v>
      </c>
      <c r="N142" s="181" t="s">
        <v>42</v>
      </c>
      <c r="O142" s="66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4" t="s">
        <v>130</v>
      </c>
      <c r="AT142" s="184" t="s">
        <v>126</v>
      </c>
      <c r="AU142" s="184" t="s">
        <v>81</v>
      </c>
      <c r="AY142" s="19" t="s">
        <v>124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9" t="s">
        <v>79</v>
      </c>
      <c r="BK142" s="185">
        <f>ROUND(I142*H142,2)</f>
        <v>0</v>
      </c>
      <c r="BL142" s="19" t="s">
        <v>130</v>
      </c>
      <c r="BM142" s="184" t="s">
        <v>646</v>
      </c>
    </row>
    <row r="143" spans="1:65" s="2" customFormat="1" ht="19.5">
      <c r="A143" s="36"/>
      <c r="B143" s="37"/>
      <c r="C143" s="38"/>
      <c r="D143" s="186" t="s">
        <v>132</v>
      </c>
      <c r="E143" s="38"/>
      <c r="F143" s="187" t="s">
        <v>647</v>
      </c>
      <c r="G143" s="38"/>
      <c r="H143" s="38"/>
      <c r="I143" s="188"/>
      <c r="J143" s="38"/>
      <c r="K143" s="38"/>
      <c r="L143" s="41"/>
      <c r="M143" s="189"/>
      <c r="N143" s="190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132</v>
      </c>
      <c r="AU143" s="19" t="s">
        <v>81</v>
      </c>
    </row>
    <row r="144" spans="1:65" s="2" customFormat="1" ht="11.25">
      <c r="A144" s="36"/>
      <c r="B144" s="37"/>
      <c r="C144" s="38"/>
      <c r="D144" s="215" t="s">
        <v>152</v>
      </c>
      <c r="E144" s="38"/>
      <c r="F144" s="216" t="s">
        <v>648</v>
      </c>
      <c r="G144" s="38"/>
      <c r="H144" s="38"/>
      <c r="I144" s="188"/>
      <c r="J144" s="38"/>
      <c r="K144" s="38"/>
      <c r="L144" s="41"/>
      <c r="M144" s="189"/>
      <c r="N144" s="190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152</v>
      </c>
      <c r="AU144" s="19" t="s">
        <v>81</v>
      </c>
    </row>
    <row r="145" spans="1:65" s="14" customFormat="1" ht="11.25">
      <c r="B145" s="202"/>
      <c r="C145" s="203"/>
      <c r="D145" s="186" t="s">
        <v>141</v>
      </c>
      <c r="E145" s="204" t="s">
        <v>19</v>
      </c>
      <c r="F145" s="205" t="s">
        <v>649</v>
      </c>
      <c r="G145" s="203"/>
      <c r="H145" s="206">
        <v>67.5</v>
      </c>
      <c r="I145" s="207"/>
      <c r="J145" s="203"/>
      <c r="K145" s="203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141</v>
      </c>
      <c r="AU145" s="212" t="s">
        <v>81</v>
      </c>
      <c r="AV145" s="14" t="s">
        <v>81</v>
      </c>
      <c r="AW145" s="14" t="s">
        <v>32</v>
      </c>
      <c r="AX145" s="14" t="s">
        <v>79</v>
      </c>
      <c r="AY145" s="212" t="s">
        <v>124</v>
      </c>
    </row>
    <row r="146" spans="1:65" s="2" customFormat="1" ht="14.45" customHeight="1">
      <c r="A146" s="36"/>
      <c r="B146" s="37"/>
      <c r="C146" s="173" t="s">
        <v>220</v>
      </c>
      <c r="D146" s="173" t="s">
        <v>126</v>
      </c>
      <c r="E146" s="174" t="s">
        <v>469</v>
      </c>
      <c r="F146" s="175" t="s">
        <v>470</v>
      </c>
      <c r="G146" s="176" t="s">
        <v>157</v>
      </c>
      <c r="H146" s="177">
        <v>135</v>
      </c>
      <c r="I146" s="178"/>
      <c r="J146" s="179">
        <f>ROUND(I146*H146,2)</f>
        <v>0</v>
      </c>
      <c r="K146" s="175" t="s">
        <v>149</v>
      </c>
      <c r="L146" s="41"/>
      <c r="M146" s="180" t="s">
        <v>19</v>
      </c>
      <c r="N146" s="181" t="s">
        <v>42</v>
      </c>
      <c r="O146" s="66"/>
      <c r="P146" s="182">
        <f>O146*H146</f>
        <v>0</v>
      </c>
      <c r="Q146" s="182">
        <v>8.4000000000000003E-4</v>
      </c>
      <c r="R146" s="182">
        <f>Q146*H146</f>
        <v>0.1134</v>
      </c>
      <c r="S146" s="182">
        <v>0</v>
      </c>
      <c r="T146" s="183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4" t="s">
        <v>130</v>
      </c>
      <c r="AT146" s="184" t="s">
        <v>126</v>
      </c>
      <c r="AU146" s="184" t="s">
        <v>81</v>
      </c>
      <c r="AY146" s="19" t="s">
        <v>124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9" t="s">
        <v>79</v>
      </c>
      <c r="BK146" s="185">
        <f>ROUND(I146*H146,2)</f>
        <v>0</v>
      </c>
      <c r="BL146" s="19" t="s">
        <v>130</v>
      </c>
      <c r="BM146" s="184" t="s">
        <v>650</v>
      </c>
    </row>
    <row r="147" spans="1:65" s="2" customFormat="1" ht="11.25">
      <c r="A147" s="36"/>
      <c r="B147" s="37"/>
      <c r="C147" s="38"/>
      <c r="D147" s="186" t="s">
        <v>132</v>
      </c>
      <c r="E147" s="38"/>
      <c r="F147" s="187" t="s">
        <v>472</v>
      </c>
      <c r="G147" s="38"/>
      <c r="H147" s="38"/>
      <c r="I147" s="188"/>
      <c r="J147" s="38"/>
      <c r="K147" s="38"/>
      <c r="L147" s="41"/>
      <c r="M147" s="189"/>
      <c r="N147" s="190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132</v>
      </c>
      <c r="AU147" s="19" t="s">
        <v>81</v>
      </c>
    </row>
    <row r="148" spans="1:65" s="2" customFormat="1" ht="11.25">
      <c r="A148" s="36"/>
      <c r="B148" s="37"/>
      <c r="C148" s="38"/>
      <c r="D148" s="215" t="s">
        <v>152</v>
      </c>
      <c r="E148" s="38"/>
      <c r="F148" s="216" t="s">
        <v>473</v>
      </c>
      <c r="G148" s="38"/>
      <c r="H148" s="38"/>
      <c r="I148" s="188"/>
      <c r="J148" s="38"/>
      <c r="K148" s="38"/>
      <c r="L148" s="41"/>
      <c r="M148" s="189"/>
      <c r="N148" s="190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152</v>
      </c>
      <c r="AU148" s="19" t="s">
        <v>81</v>
      </c>
    </row>
    <row r="149" spans="1:65" s="2" customFormat="1" ht="19.5">
      <c r="A149" s="36"/>
      <c r="B149" s="37"/>
      <c r="C149" s="38"/>
      <c r="D149" s="186" t="s">
        <v>133</v>
      </c>
      <c r="E149" s="38"/>
      <c r="F149" s="191" t="s">
        <v>651</v>
      </c>
      <c r="G149" s="38"/>
      <c r="H149" s="38"/>
      <c r="I149" s="188"/>
      <c r="J149" s="38"/>
      <c r="K149" s="38"/>
      <c r="L149" s="41"/>
      <c r="M149" s="189"/>
      <c r="N149" s="190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133</v>
      </c>
      <c r="AU149" s="19" t="s">
        <v>81</v>
      </c>
    </row>
    <row r="150" spans="1:65" s="14" customFormat="1" ht="11.25">
      <c r="B150" s="202"/>
      <c r="C150" s="203"/>
      <c r="D150" s="186" t="s">
        <v>141</v>
      </c>
      <c r="E150" s="204" t="s">
        <v>19</v>
      </c>
      <c r="F150" s="205" t="s">
        <v>652</v>
      </c>
      <c r="G150" s="203"/>
      <c r="H150" s="206">
        <v>135</v>
      </c>
      <c r="I150" s="207"/>
      <c r="J150" s="203"/>
      <c r="K150" s="203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141</v>
      </c>
      <c r="AU150" s="212" t="s">
        <v>81</v>
      </c>
      <c r="AV150" s="14" t="s">
        <v>81</v>
      </c>
      <c r="AW150" s="14" t="s">
        <v>32</v>
      </c>
      <c r="AX150" s="14" t="s">
        <v>79</v>
      </c>
      <c r="AY150" s="212" t="s">
        <v>124</v>
      </c>
    </row>
    <row r="151" spans="1:65" s="2" customFormat="1" ht="14.45" customHeight="1">
      <c r="A151" s="36"/>
      <c r="B151" s="37"/>
      <c r="C151" s="173" t="s">
        <v>497</v>
      </c>
      <c r="D151" s="173" t="s">
        <v>126</v>
      </c>
      <c r="E151" s="174" t="s">
        <v>476</v>
      </c>
      <c r="F151" s="175" t="s">
        <v>477</v>
      </c>
      <c r="G151" s="176" t="s">
        <v>157</v>
      </c>
      <c r="H151" s="177">
        <v>135</v>
      </c>
      <c r="I151" s="178"/>
      <c r="J151" s="179">
        <f>ROUND(I151*H151,2)</f>
        <v>0</v>
      </c>
      <c r="K151" s="175" t="s">
        <v>149</v>
      </c>
      <c r="L151" s="41"/>
      <c r="M151" s="180" t="s">
        <v>19</v>
      </c>
      <c r="N151" s="181" t="s">
        <v>42</v>
      </c>
      <c r="O151" s="66"/>
      <c r="P151" s="182">
        <f>O151*H151</f>
        <v>0</v>
      </c>
      <c r="Q151" s="182">
        <v>0</v>
      </c>
      <c r="R151" s="182">
        <f>Q151*H151</f>
        <v>0</v>
      </c>
      <c r="S151" s="182">
        <v>0</v>
      </c>
      <c r="T151" s="183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4" t="s">
        <v>130</v>
      </c>
      <c r="AT151" s="184" t="s">
        <v>126</v>
      </c>
      <c r="AU151" s="184" t="s">
        <v>81</v>
      </c>
      <c r="AY151" s="19" t="s">
        <v>124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9" t="s">
        <v>79</v>
      </c>
      <c r="BK151" s="185">
        <f>ROUND(I151*H151,2)</f>
        <v>0</v>
      </c>
      <c r="BL151" s="19" t="s">
        <v>130</v>
      </c>
      <c r="BM151" s="184" t="s">
        <v>653</v>
      </c>
    </row>
    <row r="152" spans="1:65" s="2" customFormat="1" ht="11.25">
      <c r="A152" s="36"/>
      <c r="B152" s="37"/>
      <c r="C152" s="38"/>
      <c r="D152" s="186" t="s">
        <v>132</v>
      </c>
      <c r="E152" s="38"/>
      <c r="F152" s="187" t="s">
        <v>479</v>
      </c>
      <c r="G152" s="38"/>
      <c r="H152" s="38"/>
      <c r="I152" s="188"/>
      <c r="J152" s="38"/>
      <c r="K152" s="38"/>
      <c r="L152" s="41"/>
      <c r="M152" s="189"/>
      <c r="N152" s="190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132</v>
      </c>
      <c r="AU152" s="19" t="s">
        <v>81</v>
      </c>
    </row>
    <row r="153" spans="1:65" s="2" customFormat="1" ht="11.25">
      <c r="A153" s="36"/>
      <c r="B153" s="37"/>
      <c r="C153" s="38"/>
      <c r="D153" s="215" t="s">
        <v>152</v>
      </c>
      <c r="E153" s="38"/>
      <c r="F153" s="216" t="s">
        <v>480</v>
      </c>
      <c r="G153" s="38"/>
      <c r="H153" s="38"/>
      <c r="I153" s="188"/>
      <c r="J153" s="38"/>
      <c r="K153" s="38"/>
      <c r="L153" s="41"/>
      <c r="M153" s="189"/>
      <c r="N153" s="190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152</v>
      </c>
      <c r="AU153" s="19" t="s">
        <v>81</v>
      </c>
    </row>
    <row r="154" spans="1:65" s="14" customFormat="1" ht="11.25">
      <c r="B154" s="202"/>
      <c r="C154" s="203"/>
      <c r="D154" s="186" t="s">
        <v>141</v>
      </c>
      <c r="E154" s="204" t="s">
        <v>19</v>
      </c>
      <c r="F154" s="205" t="s">
        <v>654</v>
      </c>
      <c r="G154" s="203"/>
      <c r="H154" s="206">
        <v>135</v>
      </c>
      <c r="I154" s="207"/>
      <c r="J154" s="203"/>
      <c r="K154" s="203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141</v>
      </c>
      <c r="AU154" s="212" t="s">
        <v>81</v>
      </c>
      <c r="AV154" s="14" t="s">
        <v>81</v>
      </c>
      <c r="AW154" s="14" t="s">
        <v>32</v>
      </c>
      <c r="AX154" s="14" t="s">
        <v>79</v>
      </c>
      <c r="AY154" s="212" t="s">
        <v>124</v>
      </c>
    </row>
    <row r="155" spans="1:65" s="2" customFormat="1" ht="14.45" customHeight="1">
      <c r="A155" s="36"/>
      <c r="B155" s="37"/>
      <c r="C155" s="173" t="s">
        <v>381</v>
      </c>
      <c r="D155" s="173" t="s">
        <v>126</v>
      </c>
      <c r="E155" s="174" t="s">
        <v>481</v>
      </c>
      <c r="F155" s="175" t="s">
        <v>482</v>
      </c>
      <c r="G155" s="176" t="s">
        <v>148</v>
      </c>
      <c r="H155" s="177">
        <v>12.353</v>
      </c>
      <c r="I155" s="178"/>
      <c r="J155" s="179">
        <f>ROUND(I155*H155,2)</f>
        <v>0</v>
      </c>
      <c r="K155" s="175" t="s">
        <v>149</v>
      </c>
      <c r="L155" s="41"/>
      <c r="M155" s="180" t="s">
        <v>19</v>
      </c>
      <c r="N155" s="181" t="s">
        <v>42</v>
      </c>
      <c r="O155" s="66"/>
      <c r="P155" s="182">
        <f>O155*H155</f>
        <v>0</v>
      </c>
      <c r="Q155" s="182">
        <v>0</v>
      </c>
      <c r="R155" s="182">
        <f>Q155*H155</f>
        <v>0</v>
      </c>
      <c r="S155" s="182">
        <v>0</v>
      </c>
      <c r="T155" s="183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4" t="s">
        <v>130</v>
      </c>
      <c r="AT155" s="184" t="s">
        <v>126</v>
      </c>
      <c r="AU155" s="184" t="s">
        <v>81</v>
      </c>
      <c r="AY155" s="19" t="s">
        <v>124</v>
      </c>
      <c r="BE155" s="185">
        <f>IF(N155="základní",J155,0)</f>
        <v>0</v>
      </c>
      <c r="BF155" s="185">
        <f>IF(N155="snížená",J155,0)</f>
        <v>0</v>
      </c>
      <c r="BG155" s="185">
        <f>IF(N155="zákl. přenesená",J155,0)</f>
        <v>0</v>
      </c>
      <c r="BH155" s="185">
        <f>IF(N155="sníž. přenesená",J155,0)</f>
        <v>0</v>
      </c>
      <c r="BI155" s="185">
        <f>IF(N155="nulová",J155,0)</f>
        <v>0</v>
      </c>
      <c r="BJ155" s="19" t="s">
        <v>79</v>
      </c>
      <c r="BK155" s="185">
        <f>ROUND(I155*H155,2)</f>
        <v>0</v>
      </c>
      <c r="BL155" s="19" t="s">
        <v>130</v>
      </c>
      <c r="BM155" s="184" t="s">
        <v>655</v>
      </c>
    </row>
    <row r="156" spans="1:65" s="2" customFormat="1" ht="19.5">
      <c r="A156" s="36"/>
      <c r="B156" s="37"/>
      <c r="C156" s="38"/>
      <c r="D156" s="186" t="s">
        <v>132</v>
      </c>
      <c r="E156" s="38"/>
      <c r="F156" s="187" t="s">
        <v>484</v>
      </c>
      <c r="G156" s="38"/>
      <c r="H156" s="38"/>
      <c r="I156" s="188"/>
      <c r="J156" s="38"/>
      <c r="K156" s="38"/>
      <c r="L156" s="41"/>
      <c r="M156" s="189"/>
      <c r="N156" s="190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132</v>
      </c>
      <c r="AU156" s="19" t="s">
        <v>81</v>
      </c>
    </row>
    <row r="157" spans="1:65" s="2" customFormat="1" ht="11.25">
      <c r="A157" s="36"/>
      <c r="B157" s="37"/>
      <c r="C157" s="38"/>
      <c r="D157" s="215" t="s">
        <v>152</v>
      </c>
      <c r="E157" s="38"/>
      <c r="F157" s="216" t="s">
        <v>485</v>
      </c>
      <c r="G157" s="38"/>
      <c r="H157" s="38"/>
      <c r="I157" s="188"/>
      <c r="J157" s="38"/>
      <c r="K157" s="38"/>
      <c r="L157" s="41"/>
      <c r="M157" s="189"/>
      <c r="N157" s="190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152</v>
      </c>
      <c r="AU157" s="19" t="s">
        <v>81</v>
      </c>
    </row>
    <row r="158" spans="1:65" s="2" customFormat="1" ht="19.899999999999999" customHeight="1">
      <c r="A158" s="36"/>
      <c r="B158" s="37"/>
      <c r="C158" s="173" t="s">
        <v>271</v>
      </c>
      <c r="D158" s="173" t="s">
        <v>126</v>
      </c>
      <c r="E158" s="174" t="s">
        <v>486</v>
      </c>
      <c r="F158" s="175" t="s">
        <v>487</v>
      </c>
      <c r="G158" s="176" t="s">
        <v>148</v>
      </c>
      <c r="H158" s="177">
        <v>0.5</v>
      </c>
      <c r="I158" s="178"/>
      <c r="J158" s="179">
        <f>ROUND(I158*H158,2)</f>
        <v>0</v>
      </c>
      <c r="K158" s="175" t="s">
        <v>149</v>
      </c>
      <c r="L158" s="41"/>
      <c r="M158" s="180" t="s">
        <v>19</v>
      </c>
      <c r="N158" s="181" t="s">
        <v>42</v>
      </c>
      <c r="O158" s="66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4" t="s">
        <v>130</v>
      </c>
      <c r="AT158" s="184" t="s">
        <v>126</v>
      </c>
      <c r="AU158" s="184" t="s">
        <v>81</v>
      </c>
      <c r="AY158" s="19" t="s">
        <v>124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9" t="s">
        <v>79</v>
      </c>
      <c r="BK158" s="185">
        <f>ROUND(I158*H158,2)</f>
        <v>0</v>
      </c>
      <c r="BL158" s="19" t="s">
        <v>130</v>
      </c>
      <c r="BM158" s="184" t="s">
        <v>656</v>
      </c>
    </row>
    <row r="159" spans="1:65" s="2" customFormat="1" ht="19.5">
      <c r="A159" s="36"/>
      <c r="B159" s="37"/>
      <c r="C159" s="38"/>
      <c r="D159" s="186" t="s">
        <v>132</v>
      </c>
      <c r="E159" s="38"/>
      <c r="F159" s="187" t="s">
        <v>489</v>
      </c>
      <c r="G159" s="38"/>
      <c r="H159" s="38"/>
      <c r="I159" s="188"/>
      <c r="J159" s="38"/>
      <c r="K159" s="38"/>
      <c r="L159" s="41"/>
      <c r="M159" s="189"/>
      <c r="N159" s="190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132</v>
      </c>
      <c r="AU159" s="19" t="s">
        <v>81</v>
      </c>
    </row>
    <row r="160" spans="1:65" s="2" customFormat="1" ht="11.25">
      <c r="A160" s="36"/>
      <c r="B160" s="37"/>
      <c r="C160" s="38"/>
      <c r="D160" s="215" t="s">
        <v>152</v>
      </c>
      <c r="E160" s="38"/>
      <c r="F160" s="216" t="s">
        <v>490</v>
      </c>
      <c r="G160" s="38"/>
      <c r="H160" s="38"/>
      <c r="I160" s="188"/>
      <c r="J160" s="38"/>
      <c r="K160" s="38"/>
      <c r="L160" s="41"/>
      <c r="M160" s="189"/>
      <c r="N160" s="190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152</v>
      </c>
      <c r="AU160" s="19" t="s">
        <v>81</v>
      </c>
    </row>
    <row r="161" spans="1:65" s="2" customFormat="1" ht="14.45" customHeight="1">
      <c r="A161" s="36"/>
      <c r="B161" s="37"/>
      <c r="C161" s="173" t="s">
        <v>509</v>
      </c>
      <c r="D161" s="173" t="s">
        <v>126</v>
      </c>
      <c r="E161" s="174" t="s">
        <v>492</v>
      </c>
      <c r="F161" s="175" t="s">
        <v>493</v>
      </c>
      <c r="G161" s="176" t="s">
        <v>148</v>
      </c>
      <c r="H161" s="177">
        <v>12.353</v>
      </c>
      <c r="I161" s="178"/>
      <c r="J161" s="179">
        <f>ROUND(I161*H161,2)</f>
        <v>0</v>
      </c>
      <c r="K161" s="175" t="s">
        <v>149</v>
      </c>
      <c r="L161" s="41"/>
      <c r="M161" s="180" t="s">
        <v>19</v>
      </c>
      <c r="N161" s="181" t="s">
        <v>42</v>
      </c>
      <c r="O161" s="66"/>
      <c r="P161" s="182">
        <f>O161*H161</f>
        <v>0</v>
      </c>
      <c r="Q161" s="182">
        <v>0</v>
      </c>
      <c r="R161" s="182">
        <f>Q161*H161</f>
        <v>0</v>
      </c>
      <c r="S161" s="182">
        <v>0</v>
      </c>
      <c r="T161" s="183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4" t="s">
        <v>130</v>
      </c>
      <c r="AT161" s="184" t="s">
        <v>126</v>
      </c>
      <c r="AU161" s="184" t="s">
        <v>81</v>
      </c>
      <c r="AY161" s="19" t="s">
        <v>124</v>
      </c>
      <c r="BE161" s="185">
        <f>IF(N161="základní",J161,0)</f>
        <v>0</v>
      </c>
      <c r="BF161" s="185">
        <f>IF(N161="snížená",J161,0)</f>
        <v>0</v>
      </c>
      <c r="BG161" s="185">
        <f>IF(N161="zákl. přenesená",J161,0)</f>
        <v>0</v>
      </c>
      <c r="BH161" s="185">
        <f>IF(N161="sníž. přenesená",J161,0)</f>
        <v>0</v>
      </c>
      <c r="BI161" s="185">
        <f>IF(N161="nulová",J161,0)</f>
        <v>0</v>
      </c>
      <c r="BJ161" s="19" t="s">
        <v>79</v>
      </c>
      <c r="BK161" s="185">
        <f>ROUND(I161*H161,2)</f>
        <v>0</v>
      </c>
      <c r="BL161" s="19" t="s">
        <v>130</v>
      </c>
      <c r="BM161" s="184" t="s">
        <v>657</v>
      </c>
    </row>
    <row r="162" spans="1:65" s="2" customFormat="1" ht="19.5">
      <c r="A162" s="36"/>
      <c r="B162" s="37"/>
      <c r="C162" s="38"/>
      <c r="D162" s="186" t="s">
        <v>132</v>
      </c>
      <c r="E162" s="38"/>
      <c r="F162" s="187" t="s">
        <v>495</v>
      </c>
      <c r="G162" s="38"/>
      <c r="H162" s="38"/>
      <c r="I162" s="188"/>
      <c r="J162" s="38"/>
      <c r="K162" s="38"/>
      <c r="L162" s="41"/>
      <c r="M162" s="189"/>
      <c r="N162" s="190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132</v>
      </c>
      <c r="AU162" s="19" t="s">
        <v>81</v>
      </c>
    </row>
    <row r="163" spans="1:65" s="2" customFormat="1" ht="11.25">
      <c r="A163" s="36"/>
      <c r="B163" s="37"/>
      <c r="C163" s="38"/>
      <c r="D163" s="215" t="s">
        <v>152</v>
      </c>
      <c r="E163" s="38"/>
      <c r="F163" s="216" t="s">
        <v>496</v>
      </c>
      <c r="G163" s="38"/>
      <c r="H163" s="38"/>
      <c r="I163" s="188"/>
      <c r="J163" s="38"/>
      <c r="K163" s="38"/>
      <c r="L163" s="41"/>
      <c r="M163" s="189"/>
      <c r="N163" s="190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152</v>
      </c>
      <c r="AU163" s="19" t="s">
        <v>81</v>
      </c>
    </row>
    <row r="164" spans="1:65" s="2" customFormat="1" ht="14.45" customHeight="1">
      <c r="A164" s="36"/>
      <c r="B164" s="37"/>
      <c r="C164" s="173" t="s">
        <v>503</v>
      </c>
      <c r="D164" s="173" t="s">
        <v>126</v>
      </c>
      <c r="E164" s="174" t="s">
        <v>193</v>
      </c>
      <c r="F164" s="175" t="s">
        <v>194</v>
      </c>
      <c r="G164" s="176" t="s">
        <v>148</v>
      </c>
      <c r="H164" s="177">
        <v>67.5</v>
      </c>
      <c r="I164" s="178"/>
      <c r="J164" s="179">
        <f>ROUND(I164*H164,2)</f>
        <v>0</v>
      </c>
      <c r="K164" s="175" t="s">
        <v>149</v>
      </c>
      <c r="L164" s="41"/>
      <c r="M164" s="180" t="s">
        <v>19</v>
      </c>
      <c r="N164" s="181" t="s">
        <v>42</v>
      </c>
      <c r="O164" s="66"/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4" t="s">
        <v>130</v>
      </c>
      <c r="AT164" s="184" t="s">
        <v>126</v>
      </c>
      <c r="AU164" s="184" t="s">
        <v>81</v>
      </c>
      <c r="AY164" s="19" t="s">
        <v>124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9" t="s">
        <v>79</v>
      </c>
      <c r="BK164" s="185">
        <f>ROUND(I164*H164,2)</f>
        <v>0</v>
      </c>
      <c r="BL164" s="19" t="s">
        <v>130</v>
      </c>
      <c r="BM164" s="184" t="s">
        <v>658</v>
      </c>
    </row>
    <row r="165" spans="1:65" s="2" customFormat="1" ht="19.5">
      <c r="A165" s="36"/>
      <c r="B165" s="37"/>
      <c r="C165" s="38"/>
      <c r="D165" s="186" t="s">
        <v>132</v>
      </c>
      <c r="E165" s="38"/>
      <c r="F165" s="187" t="s">
        <v>196</v>
      </c>
      <c r="G165" s="38"/>
      <c r="H165" s="38"/>
      <c r="I165" s="188"/>
      <c r="J165" s="38"/>
      <c r="K165" s="38"/>
      <c r="L165" s="41"/>
      <c r="M165" s="189"/>
      <c r="N165" s="190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132</v>
      </c>
      <c r="AU165" s="19" t="s">
        <v>81</v>
      </c>
    </row>
    <row r="166" spans="1:65" s="2" customFormat="1" ht="11.25">
      <c r="A166" s="36"/>
      <c r="B166" s="37"/>
      <c r="C166" s="38"/>
      <c r="D166" s="215" t="s">
        <v>152</v>
      </c>
      <c r="E166" s="38"/>
      <c r="F166" s="216" t="s">
        <v>197</v>
      </c>
      <c r="G166" s="38"/>
      <c r="H166" s="38"/>
      <c r="I166" s="188"/>
      <c r="J166" s="38"/>
      <c r="K166" s="38"/>
      <c r="L166" s="41"/>
      <c r="M166" s="189"/>
      <c r="N166" s="190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152</v>
      </c>
      <c r="AU166" s="19" t="s">
        <v>81</v>
      </c>
    </row>
    <row r="167" spans="1:65" s="2" customFormat="1" ht="19.5">
      <c r="A167" s="36"/>
      <c r="B167" s="37"/>
      <c r="C167" s="38"/>
      <c r="D167" s="186" t="s">
        <v>133</v>
      </c>
      <c r="E167" s="38"/>
      <c r="F167" s="191" t="s">
        <v>659</v>
      </c>
      <c r="G167" s="38"/>
      <c r="H167" s="38"/>
      <c r="I167" s="188"/>
      <c r="J167" s="38"/>
      <c r="K167" s="38"/>
      <c r="L167" s="41"/>
      <c r="M167" s="189"/>
      <c r="N167" s="190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133</v>
      </c>
      <c r="AU167" s="19" t="s">
        <v>81</v>
      </c>
    </row>
    <row r="168" spans="1:65" s="14" customFormat="1" ht="11.25">
      <c r="B168" s="202"/>
      <c r="C168" s="203"/>
      <c r="D168" s="186" t="s">
        <v>141</v>
      </c>
      <c r="E168" s="204" t="s">
        <v>19</v>
      </c>
      <c r="F168" s="205" t="s">
        <v>649</v>
      </c>
      <c r="G168" s="203"/>
      <c r="H168" s="206">
        <v>67.5</v>
      </c>
      <c r="I168" s="207"/>
      <c r="J168" s="203"/>
      <c r="K168" s="203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141</v>
      </c>
      <c r="AU168" s="212" t="s">
        <v>81</v>
      </c>
      <c r="AV168" s="14" t="s">
        <v>81</v>
      </c>
      <c r="AW168" s="14" t="s">
        <v>32</v>
      </c>
      <c r="AX168" s="14" t="s">
        <v>79</v>
      </c>
      <c r="AY168" s="212" t="s">
        <v>124</v>
      </c>
    </row>
    <row r="169" spans="1:65" s="2" customFormat="1" ht="19.899999999999999" customHeight="1">
      <c r="A169" s="36"/>
      <c r="B169" s="37"/>
      <c r="C169" s="173" t="s">
        <v>302</v>
      </c>
      <c r="D169" s="173" t="s">
        <v>126</v>
      </c>
      <c r="E169" s="174" t="s">
        <v>199</v>
      </c>
      <c r="F169" s="175" t="s">
        <v>200</v>
      </c>
      <c r="G169" s="176" t="s">
        <v>157</v>
      </c>
      <c r="H169" s="177">
        <v>188</v>
      </c>
      <c r="I169" s="178"/>
      <c r="J169" s="179">
        <f>ROUND(I169*H169,2)</f>
        <v>0</v>
      </c>
      <c r="K169" s="175" t="s">
        <v>149</v>
      </c>
      <c r="L169" s="41"/>
      <c r="M169" s="180" t="s">
        <v>19</v>
      </c>
      <c r="N169" s="181" t="s">
        <v>42</v>
      </c>
      <c r="O169" s="66"/>
      <c r="P169" s="182">
        <f>O169*H169</f>
        <v>0</v>
      </c>
      <c r="Q169" s="182">
        <v>0</v>
      </c>
      <c r="R169" s="182">
        <f>Q169*H169</f>
        <v>0</v>
      </c>
      <c r="S169" s="182">
        <v>0</v>
      </c>
      <c r="T169" s="183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4" t="s">
        <v>130</v>
      </c>
      <c r="AT169" s="184" t="s">
        <v>126</v>
      </c>
      <c r="AU169" s="184" t="s">
        <v>81</v>
      </c>
      <c r="AY169" s="19" t="s">
        <v>124</v>
      </c>
      <c r="BE169" s="185">
        <f>IF(N169="základní",J169,0)</f>
        <v>0</v>
      </c>
      <c r="BF169" s="185">
        <f>IF(N169="snížená",J169,0)</f>
        <v>0</v>
      </c>
      <c r="BG169" s="185">
        <f>IF(N169="zákl. přenesená",J169,0)</f>
        <v>0</v>
      </c>
      <c r="BH169" s="185">
        <f>IF(N169="sníž. přenesená",J169,0)</f>
        <v>0</v>
      </c>
      <c r="BI169" s="185">
        <f>IF(N169="nulová",J169,0)</f>
        <v>0</v>
      </c>
      <c r="BJ169" s="19" t="s">
        <v>79</v>
      </c>
      <c r="BK169" s="185">
        <f>ROUND(I169*H169,2)</f>
        <v>0</v>
      </c>
      <c r="BL169" s="19" t="s">
        <v>130</v>
      </c>
      <c r="BM169" s="184" t="s">
        <v>660</v>
      </c>
    </row>
    <row r="170" spans="1:65" s="2" customFormat="1" ht="19.5">
      <c r="A170" s="36"/>
      <c r="B170" s="37"/>
      <c r="C170" s="38"/>
      <c r="D170" s="186" t="s">
        <v>132</v>
      </c>
      <c r="E170" s="38"/>
      <c r="F170" s="187" t="s">
        <v>202</v>
      </c>
      <c r="G170" s="38"/>
      <c r="H170" s="38"/>
      <c r="I170" s="188"/>
      <c r="J170" s="38"/>
      <c r="K170" s="38"/>
      <c r="L170" s="41"/>
      <c r="M170" s="189"/>
      <c r="N170" s="190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132</v>
      </c>
      <c r="AU170" s="19" t="s">
        <v>81</v>
      </c>
    </row>
    <row r="171" spans="1:65" s="2" customFormat="1" ht="11.25">
      <c r="A171" s="36"/>
      <c r="B171" s="37"/>
      <c r="C171" s="38"/>
      <c r="D171" s="215" t="s">
        <v>152</v>
      </c>
      <c r="E171" s="38"/>
      <c r="F171" s="216" t="s">
        <v>203</v>
      </c>
      <c r="G171" s="38"/>
      <c r="H171" s="38"/>
      <c r="I171" s="188"/>
      <c r="J171" s="38"/>
      <c r="K171" s="38"/>
      <c r="L171" s="41"/>
      <c r="M171" s="189"/>
      <c r="N171" s="190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152</v>
      </c>
      <c r="AU171" s="19" t="s">
        <v>81</v>
      </c>
    </row>
    <row r="172" spans="1:65" s="2" customFormat="1" ht="19.5">
      <c r="A172" s="36"/>
      <c r="B172" s="37"/>
      <c r="C172" s="38"/>
      <c r="D172" s="186" t="s">
        <v>133</v>
      </c>
      <c r="E172" s="38"/>
      <c r="F172" s="191" t="s">
        <v>661</v>
      </c>
      <c r="G172" s="38"/>
      <c r="H172" s="38"/>
      <c r="I172" s="188"/>
      <c r="J172" s="38"/>
      <c r="K172" s="38"/>
      <c r="L172" s="41"/>
      <c r="M172" s="189"/>
      <c r="N172" s="190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133</v>
      </c>
      <c r="AU172" s="19" t="s">
        <v>81</v>
      </c>
    </row>
    <row r="173" spans="1:65" s="14" customFormat="1" ht="11.25">
      <c r="B173" s="202"/>
      <c r="C173" s="203"/>
      <c r="D173" s="186" t="s">
        <v>141</v>
      </c>
      <c r="E173" s="204" t="s">
        <v>19</v>
      </c>
      <c r="F173" s="205" t="s">
        <v>662</v>
      </c>
      <c r="G173" s="203"/>
      <c r="H173" s="206">
        <v>188</v>
      </c>
      <c r="I173" s="207"/>
      <c r="J173" s="203"/>
      <c r="K173" s="203"/>
      <c r="L173" s="208"/>
      <c r="M173" s="209"/>
      <c r="N173" s="210"/>
      <c r="O173" s="210"/>
      <c r="P173" s="210"/>
      <c r="Q173" s="210"/>
      <c r="R173" s="210"/>
      <c r="S173" s="210"/>
      <c r="T173" s="211"/>
      <c r="AT173" s="212" t="s">
        <v>141</v>
      </c>
      <c r="AU173" s="212" t="s">
        <v>81</v>
      </c>
      <c r="AV173" s="14" t="s">
        <v>81</v>
      </c>
      <c r="AW173" s="14" t="s">
        <v>32</v>
      </c>
      <c r="AX173" s="14" t="s">
        <v>79</v>
      </c>
      <c r="AY173" s="212" t="s">
        <v>124</v>
      </c>
    </row>
    <row r="174" spans="1:65" s="2" customFormat="1" ht="14.45" customHeight="1">
      <c r="A174" s="36"/>
      <c r="B174" s="37"/>
      <c r="C174" s="173" t="s">
        <v>663</v>
      </c>
      <c r="D174" s="173" t="s">
        <v>126</v>
      </c>
      <c r="E174" s="174" t="s">
        <v>205</v>
      </c>
      <c r="F174" s="175" t="s">
        <v>206</v>
      </c>
      <c r="G174" s="176" t="s">
        <v>157</v>
      </c>
      <c r="H174" s="177">
        <v>188</v>
      </c>
      <c r="I174" s="178"/>
      <c r="J174" s="179">
        <f>ROUND(I174*H174,2)</f>
        <v>0</v>
      </c>
      <c r="K174" s="175" t="s">
        <v>149</v>
      </c>
      <c r="L174" s="41"/>
      <c r="M174" s="180" t="s">
        <v>19</v>
      </c>
      <c r="N174" s="181" t="s">
        <v>42</v>
      </c>
      <c r="O174" s="66"/>
      <c r="P174" s="182">
        <f>O174*H174</f>
        <v>0</v>
      </c>
      <c r="Q174" s="182">
        <v>0</v>
      </c>
      <c r="R174" s="182">
        <f>Q174*H174</f>
        <v>0</v>
      </c>
      <c r="S174" s="182">
        <v>0</v>
      </c>
      <c r="T174" s="183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4" t="s">
        <v>130</v>
      </c>
      <c r="AT174" s="184" t="s">
        <v>126</v>
      </c>
      <c r="AU174" s="184" t="s">
        <v>81</v>
      </c>
      <c r="AY174" s="19" t="s">
        <v>124</v>
      </c>
      <c r="BE174" s="185">
        <f>IF(N174="základní",J174,0)</f>
        <v>0</v>
      </c>
      <c r="BF174" s="185">
        <f>IF(N174="snížená",J174,0)</f>
        <v>0</v>
      </c>
      <c r="BG174" s="185">
        <f>IF(N174="zákl. přenesená",J174,0)</f>
        <v>0</v>
      </c>
      <c r="BH174" s="185">
        <f>IF(N174="sníž. přenesená",J174,0)</f>
        <v>0</v>
      </c>
      <c r="BI174" s="185">
        <f>IF(N174="nulová",J174,0)</f>
        <v>0</v>
      </c>
      <c r="BJ174" s="19" t="s">
        <v>79</v>
      </c>
      <c r="BK174" s="185">
        <f>ROUND(I174*H174,2)</f>
        <v>0</v>
      </c>
      <c r="BL174" s="19" t="s">
        <v>130</v>
      </c>
      <c r="BM174" s="184" t="s">
        <v>664</v>
      </c>
    </row>
    <row r="175" spans="1:65" s="2" customFormat="1" ht="11.25">
      <c r="A175" s="36"/>
      <c r="B175" s="37"/>
      <c r="C175" s="38"/>
      <c r="D175" s="186" t="s">
        <v>132</v>
      </c>
      <c r="E175" s="38"/>
      <c r="F175" s="187" t="s">
        <v>208</v>
      </c>
      <c r="G175" s="38"/>
      <c r="H175" s="38"/>
      <c r="I175" s="188"/>
      <c r="J175" s="38"/>
      <c r="K175" s="38"/>
      <c r="L175" s="41"/>
      <c r="M175" s="189"/>
      <c r="N175" s="190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132</v>
      </c>
      <c r="AU175" s="19" t="s">
        <v>81</v>
      </c>
    </row>
    <row r="176" spans="1:65" s="2" customFormat="1" ht="11.25">
      <c r="A176" s="36"/>
      <c r="B176" s="37"/>
      <c r="C176" s="38"/>
      <c r="D176" s="215" t="s">
        <v>152</v>
      </c>
      <c r="E176" s="38"/>
      <c r="F176" s="216" t="s">
        <v>209</v>
      </c>
      <c r="G176" s="38"/>
      <c r="H176" s="38"/>
      <c r="I176" s="188"/>
      <c r="J176" s="38"/>
      <c r="K176" s="38"/>
      <c r="L176" s="41"/>
      <c r="M176" s="189"/>
      <c r="N176" s="190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152</v>
      </c>
      <c r="AU176" s="19" t="s">
        <v>81</v>
      </c>
    </row>
    <row r="177" spans="1:65" s="14" customFormat="1" ht="11.25">
      <c r="B177" s="202"/>
      <c r="C177" s="203"/>
      <c r="D177" s="186" t="s">
        <v>141</v>
      </c>
      <c r="E177" s="204" t="s">
        <v>19</v>
      </c>
      <c r="F177" s="205" t="s">
        <v>665</v>
      </c>
      <c r="G177" s="203"/>
      <c r="H177" s="206">
        <v>188</v>
      </c>
      <c r="I177" s="207"/>
      <c r="J177" s="203"/>
      <c r="K177" s="203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141</v>
      </c>
      <c r="AU177" s="212" t="s">
        <v>81</v>
      </c>
      <c r="AV177" s="14" t="s">
        <v>81</v>
      </c>
      <c r="AW177" s="14" t="s">
        <v>32</v>
      </c>
      <c r="AX177" s="14" t="s">
        <v>79</v>
      </c>
      <c r="AY177" s="212" t="s">
        <v>124</v>
      </c>
    </row>
    <row r="178" spans="1:65" s="2" customFormat="1" ht="14.45" customHeight="1">
      <c r="A178" s="36"/>
      <c r="B178" s="37"/>
      <c r="C178" s="228" t="s">
        <v>294</v>
      </c>
      <c r="D178" s="228" t="s">
        <v>184</v>
      </c>
      <c r="E178" s="229" t="s">
        <v>185</v>
      </c>
      <c r="F178" s="230" t="s">
        <v>186</v>
      </c>
      <c r="G178" s="231" t="s">
        <v>187</v>
      </c>
      <c r="H178" s="232">
        <v>3.76</v>
      </c>
      <c r="I178" s="233"/>
      <c r="J178" s="234">
        <f>ROUND(I178*H178,2)</f>
        <v>0</v>
      </c>
      <c r="K178" s="230" t="s">
        <v>149</v>
      </c>
      <c r="L178" s="235"/>
      <c r="M178" s="236" t="s">
        <v>19</v>
      </c>
      <c r="N178" s="237" t="s">
        <v>42</v>
      </c>
      <c r="O178" s="66"/>
      <c r="P178" s="182">
        <f>O178*H178</f>
        <v>0</v>
      </c>
      <c r="Q178" s="182">
        <v>1E-3</v>
      </c>
      <c r="R178" s="182">
        <f>Q178*H178</f>
        <v>3.7599999999999999E-3</v>
      </c>
      <c r="S178" s="182">
        <v>0</v>
      </c>
      <c r="T178" s="183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4" t="s">
        <v>188</v>
      </c>
      <c r="AT178" s="184" t="s">
        <v>184</v>
      </c>
      <c r="AU178" s="184" t="s">
        <v>81</v>
      </c>
      <c r="AY178" s="19" t="s">
        <v>124</v>
      </c>
      <c r="BE178" s="185">
        <f>IF(N178="základní",J178,0)</f>
        <v>0</v>
      </c>
      <c r="BF178" s="185">
        <f>IF(N178="snížená",J178,0)</f>
        <v>0</v>
      </c>
      <c r="BG178" s="185">
        <f>IF(N178="zákl. přenesená",J178,0)</f>
        <v>0</v>
      </c>
      <c r="BH178" s="185">
        <f>IF(N178="sníž. přenesená",J178,0)</f>
        <v>0</v>
      </c>
      <c r="BI178" s="185">
        <f>IF(N178="nulová",J178,0)</f>
        <v>0</v>
      </c>
      <c r="BJ178" s="19" t="s">
        <v>79</v>
      </c>
      <c r="BK178" s="185">
        <f>ROUND(I178*H178,2)</f>
        <v>0</v>
      </c>
      <c r="BL178" s="19" t="s">
        <v>130</v>
      </c>
      <c r="BM178" s="184" t="s">
        <v>666</v>
      </c>
    </row>
    <row r="179" spans="1:65" s="2" customFormat="1" ht="11.25">
      <c r="A179" s="36"/>
      <c r="B179" s="37"/>
      <c r="C179" s="38"/>
      <c r="D179" s="186" t="s">
        <v>132</v>
      </c>
      <c r="E179" s="38"/>
      <c r="F179" s="187" t="s">
        <v>186</v>
      </c>
      <c r="G179" s="38"/>
      <c r="H179" s="38"/>
      <c r="I179" s="188"/>
      <c r="J179" s="38"/>
      <c r="K179" s="38"/>
      <c r="L179" s="41"/>
      <c r="M179" s="189"/>
      <c r="N179" s="190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132</v>
      </c>
      <c r="AU179" s="19" t="s">
        <v>81</v>
      </c>
    </row>
    <row r="180" spans="1:65" s="2" customFormat="1" ht="29.25">
      <c r="A180" s="36"/>
      <c r="B180" s="37"/>
      <c r="C180" s="38"/>
      <c r="D180" s="186" t="s">
        <v>133</v>
      </c>
      <c r="E180" s="38"/>
      <c r="F180" s="191" t="s">
        <v>667</v>
      </c>
      <c r="G180" s="38"/>
      <c r="H180" s="38"/>
      <c r="I180" s="188"/>
      <c r="J180" s="38"/>
      <c r="K180" s="38"/>
      <c r="L180" s="41"/>
      <c r="M180" s="189"/>
      <c r="N180" s="190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133</v>
      </c>
      <c r="AU180" s="19" t="s">
        <v>81</v>
      </c>
    </row>
    <row r="181" spans="1:65" s="14" customFormat="1" ht="11.25">
      <c r="B181" s="202"/>
      <c r="C181" s="203"/>
      <c r="D181" s="186" t="s">
        <v>141</v>
      </c>
      <c r="E181" s="204" t="s">
        <v>19</v>
      </c>
      <c r="F181" s="205" t="s">
        <v>668</v>
      </c>
      <c r="G181" s="203"/>
      <c r="H181" s="206">
        <v>3.76</v>
      </c>
      <c r="I181" s="207"/>
      <c r="J181" s="203"/>
      <c r="K181" s="203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141</v>
      </c>
      <c r="AU181" s="212" t="s">
        <v>81</v>
      </c>
      <c r="AV181" s="14" t="s">
        <v>81</v>
      </c>
      <c r="AW181" s="14" t="s">
        <v>32</v>
      </c>
      <c r="AX181" s="14" t="s">
        <v>79</v>
      </c>
      <c r="AY181" s="212" t="s">
        <v>124</v>
      </c>
    </row>
    <row r="182" spans="1:65" s="2" customFormat="1" ht="14.45" customHeight="1">
      <c r="A182" s="36"/>
      <c r="B182" s="37"/>
      <c r="C182" s="173" t="s">
        <v>145</v>
      </c>
      <c r="D182" s="173" t="s">
        <v>126</v>
      </c>
      <c r="E182" s="174" t="s">
        <v>510</v>
      </c>
      <c r="F182" s="175" t="s">
        <v>511</v>
      </c>
      <c r="G182" s="176" t="s">
        <v>157</v>
      </c>
      <c r="H182" s="177">
        <v>188</v>
      </c>
      <c r="I182" s="178"/>
      <c r="J182" s="179">
        <f>ROUND(I182*H182,2)</f>
        <v>0</v>
      </c>
      <c r="K182" s="175" t="s">
        <v>149</v>
      </c>
      <c r="L182" s="41"/>
      <c r="M182" s="180" t="s">
        <v>19</v>
      </c>
      <c r="N182" s="181" t="s">
        <v>42</v>
      </c>
      <c r="O182" s="66"/>
      <c r="P182" s="182">
        <f>O182*H182</f>
        <v>0</v>
      </c>
      <c r="Q182" s="182">
        <v>0</v>
      </c>
      <c r="R182" s="182">
        <f>Q182*H182</f>
        <v>0</v>
      </c>
      <c r="S182" s="182">
        <v>0</v>
      </c>
      <c r="T182" s="183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4" t="s">
        <v>130</v>
      </c>
      <c r="AT182" s="184" t="s">
        <v>126</v>
      </c>
      <c r="AU182" s="184" t="s">
        <v>81</v>
      </c>
      <c r="AY182" s="19" t="s">
        <v>124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9" t="s">
        <v>79</v>
      </c>
      <c r="BK182" s="185">
        <f>ROUND(I182*H182,2)</f>
        <v>0</v>
      </c>
      <c r="BL182" s="19" t="s">
        <v>130</v>
      </c>
      <c r="BM182" s="184" t="s">
        <v>669</v>
      </c>
    </row>
    <row r="183" spans="1:65" s="2" customFormat="1" ht="11.25">
      <c r="A183" s="36"/>
      <c r="B183" s="37"/>
      <c r="C183" s="38"/>
      <c r="D183" s="186" t="s">
        <v>132</v>
      </c>
      <c r="E183" s="38"/>
      <c r="F183" s="187" t="s">
        <v>513</v>
      </c>
      <c r="G183" s="38"/>
      <c r="H183" s="38"/>
      <c r="I183" s="188"/>
      <c r="J183" s="38"/>
      <c r="K183" s="38"/>
      <c r="L183" s="41"/>
      <c r="M183" s="189"/>
      <c r="N183" s="190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132</v>
      </c>
      <c r="AU183" s="19" t="s">
        <v>81</v>
      </c>
    </row>
    <row r="184" spans="1:65" s="2" customFormat="1" ht="11.25">
      <c r="A184" s="36"/>
      <c r="B184" s="37"/>
      <c r="C184" s="38"/>
      <c r="D184" s="215" t="s">
        <v>152</v>
      </c>
      <c r="E184" s="38"/>
      <c r="F184" s="216" t="s">
        <v>514</v>
      </c>
      <c r="G184" s="38"/>
      <c r="H184" s="38"/>
      <c r="I184" s="188"/>
      <c r="J184" s="38"/>
      <c r="K184" s="38"/>
      <c r="L184" s="41"/>
      <c r="M184" s="189"/>
      <c r="N184" s="190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152</v>
      </c>
      <c r="AU184" s="19" t="s">
        <v>81</v>
      </c>
    </row>
    <row r="185" spans="1:65" s="12" customFormat="1" ht="22.9" customHeight="1">
      <c r="B185" s="159"/>
      <c r="C185" s="160"/>
      <c r="D185" s="161" t="s">
        <v>70</v>
      </c>
      <c r="E185" s="213" t="s">
        <v>81</v>
      </c>
      <c r="F185" s="213" t="s">
        <v>394</v>
      </c>
      <c r="G185" s="160"/>
      <c r="H185" s="160"/>
      <c r="I185" s="163"/>
      <c r="J185" s="214">
        <f>BK185</f>
        <v>0</v>
      </c>
      <c r="K185" s="160"/>
      <c r="L185" s="165"/>
      <c r="M185" s="166"/>
      <c r="N185" s="167"/>
      <c r="O185" s="167"/>
      <c r="P185" s="168">
        <f>SUM(P186:P189)</f>
        <v>0</v>
      </c>
      <c r="Q185" s="167"/>
      <c r="R185" s="168">
        <f>SUM(R186:R189)</f>
        <v>3.82919616</v>
      </c>
      <c r="S185" s="167"/>
      <c r="T185" s="169">
        <f>SUM(T186:T189)</f>
        <v>0</v>
      </c>
      <c r="AR185" s="170" t="s">
        <v>79</v>
      </c>
      <c r="AT185" s="171" t="s">
        <v>70</v>
      </c>
      <c r="AU185" s="171" t="s">
        <v>79</v>
      </c>
      <c r="AY185" s="170" t="s">
        <v>124</v>
      </c>
      <c r="BK185" s="172">
        <f>SUM(BK186:BK189)</f>
        <v>0</v>
      </c>
    </row>
    <row r="186" spans="1:65" s="2" customFormat="1" ht="14.45" customHeight="1">
      <c r="A186" s="36"/>
      <c r="B186" s="37"/>
      <c r="C186" s="173" t="s">
        <v>164</v>
      </c>
      <c r="D186" s="173" t="s">
        <v>126</v>
      </c>
      <c r="E186" s="174" t="s">
        <v>527</v>
      </c>
      <c r="F186" s="175" t="s">
        <v>528</v>
      </c>
      <c r="G186" s="176" t="s">
        <v>148</v>
      </c>
      <c r="H186" s="177">
        <v>1.3680000000000001</v>
      </c>
      <c r="I186" s="178"/>
      <c r="J186" s="179">
        <f>ROUND(I186*H186,2)</f>
        <v>0</v>
      </c>
      <c r="K186" s="175" t="s">
        <v>149</v>
      </c>
      <c r="L186" s="41"/>
      <c r="M186" s="180" t="s">
        <v>19</v>
      </c>
      <c r="N186" s="181" t="s">
        <v>42</v>
      </c>
      <c r="O186" s="66"/>
      <c r="P186" s="182">
        <f>O186*H186</f>
        <v>0</v>
      </c>
      <c r="Q186" s="182">
        <v>2.7991199999999998</v>
      </c>
      <c r="R186" s="182">
        <f>Q186*H186</f>
        <v>3.82919616</v>
      </c>
      <c r="S186" s="182">
        <v>0</v>
      </c>
      <c r="T186" s="183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4" t="s">
        <v>130</v>
      </c>
      <c r="AT186" s="184" t="s">
        <v>126</v>
      </c>
      <c r="AU186" s="184" t="s">
        <v>81</v>
      </c>
      <c r="AY186" s="19" t="s">
        <v>124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9" t="s">
        <v>79</v>
      </c>
      <c r="BK186" s="185">
        <f>ROUND(I186*H186,2)</f>
        <v>0</v>
      </c>
      <c r="BL186" s="19" t="s">
        <v>130</v>
      </c>
      <c r="BM186" s="184" t="s">
        <v>670</v>
      </c>
    </row>
    <row r="187" spans="1:65" s="2" customFormat="1" ht="29.25">
      <c r="A187" s="36"/>
      <c r="B187" s="37"/>
      <c r="C187" s="38"/>
      <c r="D187" s="186" t="s">
        <v>132</v>
      </c>
      <c r="E187" s="38"/>
      <c r="F187" s="187" t="s">
        <v>530</v>
      </c>
      <c r="G187" s="38"/>
      <c r="H187" s="38"/>
      <c r="I187" s="188"/>
      <c r="J187" s="38"/>
      <c r="K187" s="38"/>
      <c r="L187" s="41"/>
      <c r="M187" s="189"/>
      <c r="N187" s="190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132</v>
      </c>
      <c r="AU187" s="19" t="s">
        <v>81</v>
      </c>
    </row>
    <row r="188" spans="1:65" s="2" customFormat="1" ht="11.25">
      <c r="A188" s="36"/>
      <c r="B188" s="37"/>
      <c r="C188" s="38"/>
      <c r="D188" s="215" t="s">
        <v>152</v>
      </c>
      <c r="E188" s="38"/>
      <c r="F188" s="216" t="s">
        <v>531</v>
      </c>
      <c r="G188" s="38"/>
      <c r="H188" s="38"/>
      <c r="I188" s="188"/>
      <c r="J188" s="38"/>
      <c r="K188" s="38"/>
      <c r="L188" s="41"/>
      <c r="M188" s="189"/>
      <c r="N188" s="190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152</v>
      </c>
      <c r="AU188" s="19" t="s">
        <v>81</v>
      </c>
    </row>
    <row r="189" spans="1:65" s="14" customFormat="1" ht="11.25">
      <c r="B189" s="202"/>
      <c r="C189" s="203"/>
      <c r="D189" s="186" t="s">
        <v>141</v>
      </c>
      <c r="E189" s="204" t="s">
        <v>19</v>
      </c>
      <c r="F189" s="205" t="s">
        <v>532</v>
      </c>
      <c r="G189" s="203"/>
      <c r="H189" s="206">
        <v>1.3680000000000001</v>
      </c>
      <c r="I189" s="207"/>
      <c r="J189" s="203"/>
      <c r="K189" s="203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141</v>
      </c>
      <c r="AU189" s="212" t="s">
        <v>81</v>
      </c>
      <c r="AV189" s="14" t="s">
        <v>81</v>
      </c>
      <c r="AW189" s="14" t="s">
        <v>32</v>
      </c>
      <c r="AX189" s="14" t="s">
        <v>79</v>
      </c>
      <c r="AY189" s="212" t="s">
        <v>124</v>
      </c>
    </row>
    <row r="190" spans="1:65" s="12" customFormat="1" ht="22.9" customHeight="1">
      <c r="B190" s="159"/>
      <c r="C190" s="160"/>
      <c r="D190" s="161" t="s">
        <v>70</v>
      </c>
      <c r="E190" s="213" t="s">
        <v>210</v>
      </c>
      <c r="F190" s="213" t="s">
        <v>211</v>
      </c>
      <c r="G190" s="160"/>
      <c r="H190" s="160"/>
      <c r="I190" s="163"/>
      <c r="J190" s="214">
        <f>BK190</f>
        <v>0</v>
      </c>
      <c r="K190" s="160"/>
      <c r="L190" s="165"/>
      <c r="M190" s="166"/>
      <c r="N190" s="167"/>
      <c r="O190" s="167"/>
      <c r="P190" s="168">
        <f>SUM(P191:P199)</f>
        <v>0</v>
      </c>
      <c r="Q190" s="167"/>
      <c r="R190" s="168">
        <f>SUM(R191:R199)</f>
        <v>7.1745835199999997</v>
      </c>
      <c r="S190" s="167"/>
      <c r="T190" s="169">
        <f>SUM(T191:T199)</f>
        <v>0</v>
      </c>
      <c r="AR190" s="170" t="s">
        <v>79</v>
      </c>
      <c r="AT190" s="171" t="s">
        <v>70</v>
      </c>
      <c r="AU190" s="171" t="s">
        <v>79</v>
      </c>
      <c r="AY190" s="170" t="s">
        <v>124</v>
      </c>
      <c r="BK190" s="172">
        <f>SUM(BK191:BK199)</f>
        <v>0</v>
      </c>
    </row>
    <row r="191" spans="1:65" s="2" customFormat="1" ht="14.45" customHeight="1">
      <c r="A191" s="36"/>
      <c r="B191" s="37"/>
      <c r="C191" s="173" t="s">
        <v>171</v>
      </c>
      <c r="D191" s="173" t="s">
        <v>126</v>
      </c>
      <c r="E191" s="174" t="s">
        <v>213</v>
      </c>
      <c r="F191" s="175" t="s">
        <v>214</v>
      </c>
      <c r="G191" s="176" t="s">
        <v>215</v>
      </c>
      <c r="H191" s="177">
        <v>4</v>
      </c>
      <c r="I191" s="178"/>
      <c r="J191" s="179">
        <f>ROUND(I191*H191,2)</f>
        <v>0</v>
      </c>
      <c r="K191" s="175" t="s">
        <v>149</v>
      </c>
      <c r="L191" s="41"/>
      <c r="M191" s="180" t="s">
        <v>19</v>
      </c>
      <c r="N191" s="181" t="s">
        <v>42</v>
      </c>
      <c r="O191" s="66"/>
      <c r="P191" s="182">
        <f>O191*H191</f>
        <v>0</v>
      </c>
      <c r="Q191" s="182">
        <v>3.0000000000000001E-5</v>
      </c>
      <c r="R191" s="182">
        <f>Q191*H191</f>
        <v>1.2E-4</v>
      </c>
      <c r="S191" s="182">
        <v>0</v>
      </c>
      <c r="T191" s="183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4" t="s">
        <v>130</v>
      </c>
      <c r="AT191" s="184" t="s">
        <v>126</v>
      </c>
      <c r="AU191" s="184" t="s">
        <v>81</v>
      </c>
      <c r="AY191" s="19" t="s">
        <v>124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9" t="s">
        <v>79</v>
      </c>
      <c r="BK191" s="185">
        <f>ROUND(I191*H191,2)</f>
        <v>0</v>
      </c>
      <c r="BL191" s="19" t="s">
        <v>130</v>
      </c>
      <c r="BM191" s="184" t="s">
        <v>671</v>
      </c>
    </row>
    <row r="192" spans="1:65" s="2" customFormat="1" ht="11.25">
      <c r="A192" s="36"/>
      <c r="B192" s="37"/>
      <c r="C192" s="38"/>
      <c r="D192" s="186" t="s">
        <v>132</v>
      </c>
      <c r="E192" s="38"/>
      <c r="F192" s="187" t="s">
        <v>217</v>
      </c>
      <c r="G192" s="38"/>
      <c r="H192" s="38"/>
      <c r="I192" s="188"/>
      <c r="J192" s="38"/>
      <c r="K192" s="38"/>
      <c r="L192" s="41"/>
      <c r="M192" s="189"/>
      <c r="N192" s="190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132</v>
      </c>
      <c r="AU192" s="19" t="s">
        <v>81</v>
      </c>
    </row>
    <row r="193" spans="1:65" s="2" customFormat="1" ht="11.25">
      <c r="A193" s="36"/>
      <c r="B193" s="37"/>
      <c r="C193" s="38"/>
      <c r="D193" s="215" t="s">
        <v>152</v>
      </c>
      <c r="E193" s="38"/>
      <c r="F193" s="216" t="s">
        <v>218</v>
      </c>
      <c r="G193" s="38"/>
      <c r="H193" s="38"/>
      <c r="I193" s="188"/>
      <c r="J193" s="38"/>
      <c r="K193" s="38"/>
      <c r="L193" s="41"/>
      <c r="M193" s="189"/>
      <c r="N193" s="190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152</v>
      </c>
      <c r="AU193" s="19" t="s">
        <v>81</v>
      </c>
    </row>
    <row r="194" spans="1:65" s="2" customFormat="1" ht="19.5">
      <c r="A194" s="36"/>
      <c r="B194" s="37"/>
      <c r="C194" s="38"/>
      <c r="D194" s="186" t="s">
        <v>133</v>
      </c>
      <c r="E194" s="38"/>
      <c r="F194" s="191" t="s">
        <v>219</v>
      </c>
      <c r="G194" s="38"/>
      <c r="H194" s="38"/>
      <c r="I194" s="188"/>
      <c r="J194" s="38"/>
      <c r="K194" s="38"/>
      <c r="L194" s="41"/>
      <c r="M194" s="189"/>
      <c r="N194" s="190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133</v>
      </c>
      <c r="AU194" s="19" t="s">
        <v>81</v>
      </c>
    </row>
    <row r="195" spans="1:65" s="2" customFormat="1" ht="14.45" customHeight="1">
      <c r="A195" s="36"/>
      <c r="B195" s="37"/>
      <c r="C195" s="173" t="s">
        <v>177</v>
      </c>
      <c r="D195" s="173" t="s">
        <v>126</v>
      </c>
      <c r="E195" s="174" t="s">
        <v>534</v>
      </c>
      <c r="F195" s="175" t="s">
        <v>535</v>
      </c>
      <c r="G195" s="176" t="s">
        <v>148</v>
      </c>
      <c r="H195" s="177">
        <v>2.6320000000000001</v>
      </c>
      <c r="I195" s="178"/>
      <c r="J195" s="179">
        <f>ROUND(I195*H195,2)</f>
        <v>0</v>
      </c>
      <c r="K195" s="175" t="s">
        <v>149</v>
      </c>
      <c r="L195" s="41"/>
      <c r="M195" s="180" t="s">
        <v>19</v>
      </c>
      <c r="N195" s="181" t="s">
        <v>42</v>
      </c>
      <c r="O195" s="66"/>
      <c r="P195" s="182">
        <f>O195*H195</f>
        <v>0</v>
      </c>
      <c r="Q195" s="182">
        <v>2.7258599999999999</v>
      </c>
      <c r="R195" s="182">
        <f>Q195*H195</f>
        <v>7.1744635199999998</v>
      </c>
      <c r="S195" s="182">
        <v>0</v>
      </c>
      <c r="T195" s="183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4" t="s">
        <v>130</v>
      </c>
      <c r="AT195" s="184" t="s">
        <v>126</v>
      </c>
      <c r="AU195" s="184" t="s">
        <v>81</v>
      </c>
      <c r="AY195" s="19" t="s">
        <v>124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9" t="s">
        <v>79</v>
      </c>
      <c r="BK195" s="185">
        <f>ROUND(I195*H195,2)</f>
        <v>0</v>
      </c>
      <c r="BL195" s="19" t="s">
        <v>130</v>
      </c>
      <c r="BM195" s="184" t="s">
        <v>672</v>
      </c>
    </row>
    <row r="196" spans="1:65" s="2" customFormat="1" ht="19.5">
      <c r="A196" s="36"/>
      <c r="B196" s="37"/>
      <c r="C196" s="38"/>
      <c r="D196" s="186" t="s">
        <v>132</v>
      </c>
      <c r="E196" s="38"/>
      <c r="F196" s="187" t="s">
        <v>537</v>
      </c>
      <c r="G196" s="38"/>
      <c r="H196" s="38"/>
      <c r="I196" s="188"/>
      <c r="J196" s="38"/>
      <c r="K196" s="38"/>
      <c r="L196" s="41"/>
      <c r="M196" s="189"/>
      <c r="N196" s="190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132</v>
      </c>
      <c r="AU196" s="19" t="s">
        <v>81</v>
      </c>
    </row>
    <row r="197" spans="1:65" s="2" customFormat="1" ht="11.25">
      <c r="A197" s="36"/>
      <c r="B197" s="37"/>
      <c r="C197" s="38"/>
      <c r="D197" s="215" t="s">
        <v>152</v>
      </c>
      <c r="E197" s="38"/>
      <c r="F197" s="216" t="s">
        <v>538</v>
      </c>
      <c r="G197" s="38"/>
      <c r="H197" s="38"/>
      <c r="I197" s="188"/>
      <c r="J197" s="38"/>
      <c r="K197" s="38"/>
      <c r="L197" s="41"/>
      <c r="M197" s="189"/>
      <c r="N197" s="190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152</v>
      </c>
      <c r="AU197" s="19" t="s">
        <v>81</v>
      </c>
    </row>
    <row r="198" spans="1:65" s="2" customFormat="1" ht="19.5">
      <c r="A198" s="36"/>
      <c r="B198" s="37"/>
      <c r="C198" s="38"/>
      <c r="D198" s="186" t="s">
        <v>133</v>
      </c>
      <c r="E198" s="38"/>
      <c r="F198" s="191" t="s">
        <v>539</v>
      </c>
      <c r="G198" s="38"/>
      <c r="H198" s="38"/>
      <c r="I198" s="188"/>
      <c r="J198" s="38"/>
      <c r="K198" s="38"/>
      <c r="L198" s="41"/>
      <c r="M198" s="189"/>
      <c r="N198" s="190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133</v>
      </c>
      <c r="AU198" s="19" t="s">
        <v>81</v>
      </c>
    </row>
    <row r="199" spans="1:65" s="14" customFormat="1" ht="11.25">
      <c r="B199" s="202"/>
      <c r="C199" s="203"/>
      <c r="D199" s="186" t="s">
        <v>141</v>
      </c>
      <c r="E199" s="204" t="s">
        <v>19</v>
      </c>
      <c r="F199" s="205" t="s">
        <v>540</v>
      </c>
      <c r="G199" s="203"/>
      <c r="H199" s="206">
        <v>2.6320000000000001</v>
      </c>
      <c r="I199" s="207"/>
      <c r="J199" s="203"/>
      <c r="K199" s="203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141</v>
      </c>
      <c r="AU199" s="212" t="s">
        <v>81</v>
      </c>
      <c r="AV199" s="14" t="s">
        <v>81</v>
      </c>
      <c r="AW199" s="14" t="s">
        <v>32</v>
      </c>
      <c r="AX199" s="14" t="s">
        <v>79</v>
      </c>
      <c r="AY199" s="212" t="s">
        <v>124</v>
      </c>
    </row>
    <row r="200" spans="1:65" s="12" customFormat="1" ht="22.9" customHeight="1">
      <c r="B200" s="159"/>
      <c r="C200" s="160"/>
      <c r="D200" s="161" t="s">
        <v>70</v>
      </c>
      <c r="E200" s="213" t="s">
        <v>130</v>
      </c>
      <c r="F200" s="213" t="s">
        <v>541</v>
      </c>
      <c r="G200" s="160"/>
      <c r="H200" s="160"/>
      <c r="I200" s="163"/>
      <c r="J200" s="214">
        <f>BK200</f>
        <v>0</v>
      </c>
      <c r="K200" s="160"/>
      <c r="L200" s="165"/>
      <c r="M200" s="166"/>
      <c r="N200" s="167"/>
      <c r="O200" s="167"/>
      <c r="P200" s="168">
        <f>SUM(P201:P218)</f>
        <v>0</v>
      </c>
      <c r="Q200" s="167"/>
      <c r="R200" s="168">
        <f>SUM(R201:R218)</f>
        <v>0.802616</v>
      </c>
      <c r="S200" s="167"/>
      <c r="T200" s="169">
        <f>SUM(T201:T218)</f>
        <v>0</v>
      </c>
      <c r="AR200" s="170" t="s">
        <v>79</v>
      </c>
      <c r="AT200" s="171" t="s">
        <v>70</v>
      </c>
      <c r="AU200" s="171" t="s">
        <v>79</v>
      </c>
      <c r="AY200" s="170" t="s">
        <v>124</v>
      </c>
      <c r="BK200" s="172">
        <f>SUM(BK201:BK218)</f>
        <v>0</v>
      </c>
    </row>
    <row r="201" spans="1:65" s="2" customFormat="1" ht="14.45" customHeight="1">
      <c r="A201" s="36"/>
      <c r="B201" s="37"/>
      <c r="C201" s="173" t="s">
        <v>552</v>
      </c>
      <c r="D201" s="173" t="s">
        <v>126</v>
      </c>
      <c r="E201" s="174" t="s">
        <v>542</v>
      </c>
      <c r="F201" s="175" t="s">
        <v>543</v>
      </c>
      <c r="G201" s="176" t="s">
        <v>157</v>
      </c>
      <c r="H201" s="177">
        <v>0.8</v>
      </c>
      <c r="I201" s="178"/>
      <c r="J201" s="179">
        <f>ROUND(I201*H201,2)</f>
        <v>0</v>
      </c>
      <c r="K201" s="175" t="s">
        <v>149</v>
      </c>
      <c r="L201" s="41"/>
      <c r="M201" s="180" t="s">
        <v>19</v>
      </c>
      <c r="N201" s="181" t="s">
        <v>42</v>
      </c>
      <c r="O201" s="66"/>
      <c r="P201" s="182">
        <f>O201*H201</f>
        <v>0</v>
      </c>
      <c r="Q201" s="182">
        <v>0</v>
      </c>
      <c r="R201" s="182">
        <f>Q201*H201</f>
        <v>0</v>
      </c>
      <c r="S201" s="182">
        <v>0</v>
      </c>
      <c r="T201" s="183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4" t="s">
        <v>130</v>
      </c>
      <c r="AT201" s="184" t="s">
        <v>126</v>
      </c>
      <c r="AU201" s="184" t="s">
        <v>81</v>
      </c>
      <c r="AY201" s="19" t="s">
        <v>124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9" t="s">
        <v>79</v>
      </c>
      <c r="BK201" s="185">
        <f>ROUND(I201*H201,2)</f>
        <v>0</v>
      </c>
      <c r="BL201" s="19" t="s">
        <v>130</v>
      </c>
      <c r="BM201" s="184" t="s">
        <v>673</v>
      </c>
    </row>
    <row r="202" spans="1:65" s="2" customFormat="1" ht="11.25">
      <c r="A202" s="36"/>
      <c r="B202" s="37"/>
      <c r="C202" s="38"/>
      <c r="D202" s="186" t="s">
        <v>132</v>
      </c>
      <c r="E202" s="38"/>
      <c r="F202" s="187" t="s">
        <v>545</v>
      </c>
      <c r="G202" s="38"/>
      <c r="H202" s="38"/>
      <c r="I202" s="188"/>
      <c r="J202" s="38"/>
      <c r="K202" s="38"/>
      <c r="L202" s="41"/>
      <c r="M202" s="189"/>
      <c r="N202" s="190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132</v>
      </c>
      <c r="AU202" s="19" t="s">
        <v>81</v>
      </c>
    </row>
    <row r="203" spans="1:65" s="2" customFormat="1" ht="11.25">
      <c r="A203" s="36"/>
      <c r="B203" s="37"/>
      <c r="C203" s="38"/>
      <c r="D203" s="215" t="s">
        <v>152</v>
      </c>
      <c r="E203" s="38"/>
      <c r="F203" s="216" t="s">
        <v>546</v>
      </c>
      <c r="G203" s="38"/>
      <c r="H203" s="38"/>
      <c r="I203" s="188"/>
      <c r="J203" s="38"/>
      <c r="K203" s="38"/>
      <c r="L203" s="41"/>
      <c r="M203" s="189"/>
      <c r="N203" s="190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152</v>
      </c>
      <c r="AU203" s="19" t="s">
        <v>81</v>
      </c>
    </row>
    <row r="204" spans="1:65" s="2" customFormat="1" ht="14.45" customHeight="1">
      <c r="A204" s="36"/>
      <c r="B204" s="37"/>
      <c r="C204" s="173" t="s">
        <v>275</v>
      </c>
      <c r="D204" s="173" t="s">
        <v>126</v>
      </c>
      <c r="E204" s="174" t="s">
        <v>547</v>
      </c>
      <c r="F204" s="175" t="s">
        <v>548</v>
      </c>
      <c r="G204" s="176" t="s">
        <v>157</v>
      </c>
      <c r="H204" s="177">
        <v>0.8</v>
      </c>
      <c r="I204" s="178"/>
      <c r="J204" s="179">
        <f>ROUND(I204*H204,2)</f>
        <v>0</v>
      </c>
      <c r="K204" s="175" t="s">
        <v>149</v>
      </c>
      <c r="L204" s="41"/>
      <c r="M204" s="180" t="s">
        <v>19</v>
      </c>
      <c r="N204" s="181" t="s">
        <v>42</v>
      </c>
      <c r="O204" s="66"/>
      <c r="P204" s="182">
        <f>O204*H204</f>
        <v>0</v>
      </c>
      <c r="Q204" s="182">
        <v>0</v>
      </c>
      <c r="R204" s="182">
        <f>Q204*H204</f>
        <v>0</v>
      </c>
      <c r="S204" s="182">
        <v>0</v>
      </c>
      <c r="T204" s="183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4" t="s">
        <v>130</v>
      </c>
      <c r="AT204" s="184" t="s">
        <v>126</v>
      </c>
      <c r="AU204" s="184" t="s">
        <v>81</v>
      </c>
      <c r="AY204" s="19" t="s">
        <v>124</v>
      </c>
      <c r="BE204" s="185">
        <f>IF(N204="základní",J204,0)</f>
        <v>0</v>
      </c>
      <c r="BF204" s="185">
        <f>IF(N204="snížená",J204,0)</f>
        <v>0</v>
      </c>
      <c r="BG204" s="185">
        <f>IF(N204="zákl. přenesená",J204,0)</f>
        <v>0</v>
      </c>
      <c r="BH204" s="185">
        <f>IF(N204="sníž. přenesená",J204,0)</f>
        <v>0</v>
      </c>
      <c r="BI204" s="185">
        <f>IF(N204="nulová",J204,0)</f>
        <v>0</v>
      </c>
      <c r="BJ204" s="19" t="s">
        <v>79</v>
      </c>
      <c r="BK204" s="185">
        <f>ROUND(I204*H204,2)</f>
        <v>0</v>
      </c>
      <c r="BL204" s="19" t="s">
        <v>130</v>
      </c>
      <c r="BM204" s="184" t="s">
        <v>674</v>
      </c>
    </row>
    <row r="205" spans="1:65" s="2" customFormat="1" ht="11.25">
      <c r="A205" s="36"/>
      <c r="B205" s="37"/>
      <c r="C205" s="38"/>
      <c r="D205" s="186" t="s">
        <v>132</v>
      </c>
      <c r="E205" s="38"/>
      <c r="F205" s="187" t="s">
        <v>550</v>
      </c>
      <c r="G205" s="38"/>
      <c r="H205" s="38"/>
      <c r="I205" s="188"/>
      <c r="J205" s="38"/>
      <c r="K205" s="38"/>
      <c r="L205" s="41"/>
      <c r="M205" s="189"/>
      <c r="N205" s="190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132</v>
      </c>
      <c r="AU205" s="19" t="s">
        <v>81</v>
      </c>
    </row>
    <row r="206" spans="1:65" s="2" customFormat="1" ht="11.25">
      <c r="A206" s="36"/>
      <c r="B206" s="37"/>
      <c r="C206" s="38"/>
      <c r="D206" s="215" t="s">
        <v>152</v>
      </c>
      <c r="E206" s="38"/>
      <c r="F206" s="216" t="s">
        <v>551</v>
      </c>
      <c r="G206" s="38"/>
      <c r="H206" s="38"/>
      <c r="I206" s="188"/>
      <c r="J206" s="38"/>
      <c r="K206" s="38"/>
      <c r="L206" s="41"/>
      <c r="M206" s="189"/>
      <c r="N206" s="190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152</v>
      </c>
      <c r="AU206" s="19" t="s">
        <v>81</v>
      </c>
    </row>
    <row r="207" spans="1:65" s="2" customFormat="1" ht="14.45" customHeight="1">
      <c r="A207" s="36"/>
      <c r="B207" s="37"/>
      <c r="C207" s="228" t="s">
        <v>564</v>
      </c>
      <c r="D207" s="228" t="s">
        <v>184</v>
      </c>
      <c r="E207" s="229" t="s">
        <v>553</v>
      </c>
      <c r="F207" s="230" t="s">
        <v>554</v>
      </c>
      <c r="G207" s="231" t="s">
        <v>138</v>
      </c>
      <c r="H207" s="232">
        <v>0.14399999999999999</v>
      </c>
      <c r="I207" s="233"/>
      <c r="J207" s="234">
        <f>ROUND(I207*H207,2)</f>
        <v>0</v>
      </c>
      <c r="K207" s="230" t="s">
        <v>149</v>
      </c>
      <c r="L207" s="235"/>
      <c r="M207" s="236" t="s">
        <v>19</v>
      </c>
      <c r="N207" s="237" t="s">
        <v>42</v>
      </c>
      <c r="O207" s="66"/>
      <c r="P207" s="182">
        <f>O207*H207</f>
        <v>0</v>
      </c>
      <c r="Q207" s="182">
        <v>1</v>
      </c>
      <c r="R207" s="182">
        <f>Q207*H207</f>
        <v>0.14399999999999999</v>
      </c>
      <c r="S207" s="182">
        <v>0</v>
      </c>
      <c r="T207" s="183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4" t="s">
        <v>188</v>
      </c>
      <c r="AT207" s="184" t="s">
        <v>184</v>
      </c>
      <c r="AU207" s="184" t="s">
        <v>81</v>
      </c>
      <c r="AY207" s="19" t="s">
        <v>124</v>
      </c>
      <c r="BE207" s="185">
        <f>IF(N207="základní",J207,0)</f>
        <v>0</v>
      </c>
      <c r="BF207" s="185">
        <f>IF(N207="snížená",J207,0)</f>
        <v>0</v>
      </c>
      <c r="BG207" s="185">
        <f>IF(N207="zákl. přenesená",J207,0)</f>
        <v>0</v>
      </c>
      <c r="BH207" s="185">
        <f>IF(N207="sníž. přenesená",J207,0)</f>
        <v>0</v>
      </c>
      <c r="BI207" s="185">
        <f>IF(N207="nulová",J207,0)</f>
        <v>0</v>
      </c>
      <c r="BJ207" s="19" t="s">
        <v>79</v>
      </c>
      <c r="BK207" s="185">
        <f>ROUND(I207*H207,2)</f>
        <v>0</v>
      </c>
      <c r="BL207" s="19" t="s">
        <v>130</v>
      </c>
      <c r="BM207" s="184" t="s">
        <v>675</v>
      </c>
    </row>
    <row r="208" spans="1:65" s="2" customFormat="1" ht="11.25">
      <c r="A208" s="36"/>
      <c r="B208" s="37"/>
      <c r="C208" s="38"/>
      <c r="D208" s="186" t="s">
        <v>132</v>
      </c>
      <c r="E208" s="38"/>
      <c r="F208" s="187" t="s">
        <v>554</v>
      </c>
      <c r="G208" s="38"/>
      <c r="H208" s="38"/>
      <c r="I208" s="188"/>
      <c r="J208" s="38"/>
      <c r="K208" s="38"/>
      <c r="L208" s="41"/>
      <c r="M208" s="189"/>
      <c r="N208" s="190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132</v>
      </c>
      <c r="AU208" s="19" t="s">
        <v>81</v>
      </c>
    </row>
    <row r="209" spans="1:65" s="2" customFormat="1" ht="19.5">
      <c r="A209" s="36"/>
      <c r="B209" s="37"/>
      <c r="C209" s="38"/>
      <c r="D209" s="186" t="s">
        <v>133</v>
      </c>
      <c r="E209" s="38"/>
      <c r="F209" s="191" t="s">
        <v>556</v>
      </c>
      <c r="G209" s="38"/>
      <c r="H209" s="38"/>
      <c r="I209" s="188"/>
      <c r="J209" s="38"/>
      <c r="K209" s="38"/>
      <c r="L209" s="41"/>
      <c r="M209" s="189"/>
      <c r="N209" s="190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133</v>
      </c>
      <c r="AU209" s="19" t="s">
        <v>81</v>
      </c>
    </row>
    <row r="210" spans="1:65" s="14" customFormat="1" ht="11.25">
      <c r="B210" s="202"/>
      <c r="C210" s="203"/>
      <c r="D210" s="186" t="s">
        <v>141</v>
      </c>
      <c r="E210" s="204" t="s">
        <v>19</v>
      </c>
      <c r="F210" s="205" t="s">
        <v>557</v>
      </c>
      <c r="G210" s="203"/>
      <c r="H210" s="206">
        <v>0.14399999999999999</v>
      </c>
      <c r="I210" s="207"/>
      <c r="J210" s="203"/>
      <c r="K210" s="203"/>
      <c r="L210" s="208"/>
      <c r="M210" s="209"/>
      <c r="N210" s="210"/>
      <c r="O210" s="210"/>
      <c r="P210" s="210"/>
      <c r="Q210" s="210"/>
      <c r="R210" s="210"/>
      <c r="S210" s="210"/>
      <c r="T210" s="211"/>
      <c r="AT210" s="212" t="s">
        <v>141</v>
      </c>
      <c r="AU210" s="212" t="s">
        <v>81</v>
      </c>
      <c r="AV210" s="14" t="s">
        <v>81</v>
      </c>
      <c r="AW210" s="14" t="s">
        <v>32</v>
      </c>
      <c r="AX210" s="14" t="s">
        <v>79</v>
      </c>
      <c r="AY210" s="212" t="s">
        <v>124</v>
      </c>
    </row>
    <row r="211" spans="1:65" s="2" customFormat="1" ht="14.45" customHeight="1">
      <c r="A211" s="36"/>
      <c r="B211" s="37"/>
      <c r="C211" s="173" t="s">
        <v>231</v>
      </c>
      <c r="D211" s="173" t="s">
        <v>126</v>
      </c>
      <c r="E211" s="174" t="s">
        <v>558</v>
      </c>
      <c r="F211" s="175" t="s">
        <v>559</v>
      </c>
      <c r="G211" s="176" t="s">
        <v>148</v>
      </c>
      <c r="H211" s="177">
        <v>0.04</v>
      </c>
      <c r="I211" s="178"/>
      <c r="J211" s="179">
        <f>ROUND(I211*H211,2)</f>
        <v>0</v>
      </c>
      <c r="K211" s="175" t="s">
        <v>149</v>
      </c>
      <c r="L211" s="41"/>
      <c r="M211" s="180" t="s">
        <v>19</v>
      </c>
      <c r="N211" s="181" t="s">
        <v>42</v>
      </c>
      <c r="O211" s="66"/>
      <c r="P211" s="182">
        <f>O211*H211</f>
        <v>0</v>
      </c>
      <c r="Q211" s="182">
        <v>0</v>
      </c>
      <c r="R211" s="182">
        <f>Q211*H211</f>
        <v>0</v>
      </c>
      <c r="S211" s="182">
        <v>0</v>
      </c>
      <c r="T211" s="183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4" t="s">
        <v>130</v>
      </c>
      <c r="AT211" s="184" t="s">
        <v>126</v>
      </c>
      <c r="AU211" s="184" t="s">
        <v>81</v>
      </c>
      <c r="AY211" s="19" t="s">
        <v>124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9" t="s">
        <v>79</v>
      </c>
      <c r="BK211" s="185">
        <f>ROUND(I211*H211,2)</f>
        <v>0</v>
      </c>
      <c r="BL211" s="19" t="s">
        <v>130</v>
      </c>
      <c r="BM211" s="184" t="s">
        <v>676</v>
      </c>
    </row>
    <row r="212" spans="1:65" s="2" customFormat="1" ht="11.25">
      <c r="A212" s="36"/>
      <c r="B212" s="37"/>
      <c r="C212" s="38"/>
      <c r="D212" s="186" t="s">
        <v>132</v>
      </c>
      <c r="E212" s="38"/>
      <c r="F212" s="187" t="s">
        <v>561</v>
      </c>
      <c r="G212" s="38"/>
      <c r="H212" s="38"/>
      <c r="I212" s="188"/>
      <c r="J212" s="38"/>
      <c r="K212" s="38"/>
      <c r="L212" s="41"/>
      <c r="M212" s="189"/>
      <c r="N212" s="190"/>
      <c r="O212" s="66"/>
      <c r="P212" s="66"/>
      <c r="Q212" s="66"/>
      <c r="R212" s="66"/>
      <c r="S212" s="66"/>
      <c r="T212" s="67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T212" s="19" t="s">
        <v>132</v>
      </c>
      <c r="AU212" s="19" t="s">
        <v>81</v>
      </c>
    </row>
    <row r="213" spans="1:65" s="2" customFormat="1" ht="11.25">
      <c r="A213" s="36"/>
      <c r="B213" s="37"/>
      <c r="C213" s="38"/>
      <c r="D213" s="215" t="s">
        <v>152</v>
      </c>
      <c r="E213" s="38"/>
      <c r="F213" s="216" t="s">
        <v>562</v>
      </c>
      <c r="G213" s="38"/>
      <c r="H213" s="38"/>
      <c r="I213" s="188"/>
      <c r="J213" s="38"/>
      <c r="K213" s="38"/>
      <c r="L213" s="41"/>
      <c r="M213" s="189"/>
      <c r="N213" s="190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152</v>
      </c>
      <c r="AU213" s="19" t="s">
        <v>81</v>
      </c>
    </row>
    <row r="214" spans="1:65" s="14" customFormat="1" ht="11.25">
      <c r="B214" s="202"/>
      <c r="C214" s="203"/>
      <c r="D214" s="186" t="s">
        <v>141</v>
      </c>
      <c r="E214" s="204" t="s">
        <v>19</v>
      </c>
      <c r="F214" s="205" t="s">
        <v>563</v>
      </c>
      <c r="G214" s="203"/>
      <c r="H214" s="206">
        <v>0.04</v>
      </c>
      <c r="I214" s="207"/>
      <c r="J214" s="203"/>
      <c r="K214" s="203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141</v>
      </c>
      <c r="AU214" s="212" t="s">
        <v>81</v>
      </c>
      <c r="AV214" s="14" t="s">
        <v>81</v>
      </c>
      <c r="AW214" s="14" t="s">
        <v>32</v>
      </c>
      <c r="AX214" s="14" t="s">
        <v>79</v>
      </c>
      <c r="AY214" s="212" t="s">
        <v>124</v>
      </c>
    </row>
    <row r="215" spans="1:65" s="2" customFormat="1" ht="14.45" customHeight="1">
      <c r="A215" s="36"/>
      <c r="B215" s="37"/>
      <c r="C215" s="173" t="s">
        <v>246</v>
      </c>
      <c r="D215" s="173" t="s">
        <v>126</v>
      </c>
      <c r="E215" s="174" t="s">
        <v>565</v>
      </c>
      <c r="F215" s="175" t="s">
        <v>566</v>
      </c>
      <c r="G215" s="176" t="s">
        <v>157</v>
      </c>
      <c r="H215" s="177">
        <v>0.8</v>
      </c>
      <c r="I215" s="178"/>
      <c r="J215" s="179">
        <f>ROUND(I215*H215,2)</f>
        <v>0</v>
      </c>
      <c r="K215" s="175" t="s">
        <v>149</v>
      </c>
      <c r="L215" s="41"/>
      <c r="M215" s="180" t="s">
        <v>19</v>
      </c>
      <c r="N215" s="181" t="s">
        <v>42</v>
      </c>
      <c r="O215" s="66"/>
      <c r="P215" s="182">
        <f>O215*H215</f>
        <v>0</v>
      </c>
      <c r="Q215" s="182">
        <v>0.82326999999999995</v>
      </c>
      <c r="R215" s="182">
        <f>Q215*H215</f>
        <v>0.65861599999999998</v>
      </c>
      <c r="S215" s="182">
        <v>0</v>
      </c>
      <c r="T215" s="183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4" t="s">
        <v>130</v>
      </c>
      <c r="AT215" s="184" t="s">
        <v>126</v>
      </c>
      <c r="AU215" s="184" t="s">
        <v>81</v>
      </c>
      <c r="AY215" s="19" t="s">
        <v>124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9" t="s">
        <v>79</v>
      </c>
      <c r="BK215" s="185">
        <f>ROUND(I215*H215,2)</f>
        <v>0</v>
      </c>
      <c r="BL215" s="19" t="s">
        <v>130</v>
      </c>
      <c r="BM215" s="184" t="s">
        <v>677</v>
      </c>
    </row>
    <row r="216" spans="1:65" s="2" customFormat="1" ht="11.25">
      <c r="A216" s="36"/>
      <c r="B216" s="37"/>
      <c r="C216" s="38"/>
      <c r="D216" s="186" t="s">
        <v>132</v>
      </c>
      <c r="E216" s="38"/>
      <c r="F216" s="187" t="s">
        <v>568</v>
      </c>
      <c r="G216" s="38"/>
      <c r="H216" s="38"/>
      <c r="I216" s="188"/>
      <c r="J216" s="38"/>
      <c r="K216" s="38"/>
      <c r="L216" s="41"/>
      <c r="M216" s="189"/>
      <c r="N216" s="190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132</v>
      </c>
      <c r="AU216" s="19" t="s">
        <v>81</v>
      </c>
    </row>
    <row r="217" spans="1:65" s="2" customFormat="1" ht="11.25">
      <c r="A217" s="36"/>
      <c r="B217" s="37"/>
      <c r="C217" s="38"/>
      <c r="D217" s="215" t="s">
        <v>152</v>
      </c>
      <c r="E217" s="38"/>
      <c r="F217" s="216" t="s">
        <v>569</v>
      </c>
      <c r="G217" s="38"/>
      <c r="H217" s="38"/>
      <c r="I217" s="188"/>
      <c r="J217" s="38"/>
      <c r="K217" s="38"/>
      <c r="L217" s="41"/>
      <c r="M217" s="189"/>
      <c r="N217" s="190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152</v>
      </c>
      <c r="AU217" s="19" t="s">
        <v>81</v>
      </c>
    </row>
    <row r="218" spans="1:65" s="14" customFormat="1" ht="11.25">
      <c r="B218" s="202"/>
      <c r="C218" s="203"/>
      <c r="D218" s="186" t="s">
        <v>141</v>
      </c>
      <c r="E218" s="204" t="s">
        <v>19</v>
      </c>
      <c r="F218" s="205" t="s">
        <v>570</v>
      </c>
      <c r="G218" s="203"/>
      <c r="H218" s="206">
        <v>0.8</v>
      </c>
      <c r="I218" s="207"/>
      <c r="J218" s="203"/>
      <c r="K218" s="203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141</v>
      </c>
      <c r="AU218" s="212" t="s">
        <v>81</v>
      </c>
      <c r="AV218" s="14" t="s">
        <v>81</v>
      </c>
      <c r="AW218" s="14" t="s">
        <v>32</v>
      </c>
      <c r="AX218" s="14" t="s">
        <v>79</v>
      </c>
      <c r="AY218" s="212" t="s">
        <v>124</v>
      </c>
    </row>
    <row r="219" spans="1:65" s="12" customFormat="1" ht="22.9" customHeight="1">
      <c r="B219" s="159"/>
      <c r="C219" s="160"/>
      <c r="D219" s="161" t="s">
        <v>70</v>
      </c>
      <c r="E219" s="213" t="s">
        <v>188</v>
      </c>
      <c r="F219" s="213" t="s">
        <v>251</v>
      </c>
      <c r="G219" s="160"/>
      <c r="H219" s="160"/>
      <c r="I219" s="163"/>
      <c r="J219" s="214">
        <f>BK219</f>
        <v>0</v>
      </c>
      <c r="K219" s="160"/>
      <c r="L219" s="165"/>
      <c r="M219" s="166"/>
      <c r="N219" s="167"/>
      <c r="O219" s="167"/>
      <c r="P219" s="168">
        <f>SUM(P220:P237)</f>
        <v>0</v>
      </c>
      <c r="Q219" s="167"/>
      <c r="R219" s="168">
        <f>SUM(R220:R237)</f>
        <v>0</v>
      </c>
      <c r="S219" s="167"/>
      <c r="T219" s="169">
        <f>SUM(T220:T237)</f>
        <v>13.76</v>
      </c>
      <c r="AR219" s="170" t="s">
        <v>79</v>
      </c>
      <c r="AT219" s="171" t="s">
        <v>70</v>
      </c>
      <c r="AU219" s="171" t="s">
        <v>79</v>
      </c>
      <c r="AY219" s="170" t="s">
        <v>124</v>
      </c>
      <c r="BK219" s="172">
        <f>SUM(BK220:BK237)</f>
        <v>0</v>
      </c>
    </row>
    <row r="220" spans="1:65" s="2" customFormat="1" ht="14.45" customHeight="1">
      <c r="A220" s="36"/>
      <c r="B220" s="37"/>
      <c r="C220" s="173" t="s">
        <v>237</v>
      </c>
      <c r="D220" s="173" t="s">
        <v>126</v>
      </c>
      <c r="E220" s="174" t="s">
        <v>571</v>
      </c>
      <c r="F220" s="175" t="s">
        <v>572</v>
      </c>
      <c r="G220" s="176" t="s">
        <v>215</v>
      </c>
      <c r="H220" s="177">
        <v>8</v>
      </c>
      <c r="I220" s="178"/>
      <c r="J220" s="179">
        <f>ROUND(I220*H220,2)</f>
        <v>0</v>
      </c>
      <c r="K220" s="175" t="s">
        <v>149</v>
      </c>
      <c r="L220" s="41"/>
      <c r="M220" s="180" t="s">
        <v>19</v>
      </c>
      <c r="N220" s="181" t="s">
        <v>42</v>
      </c>
      <c r="O220" s="66"/>
      <c r="P220" s="182">
        <f>O220*H220</f>
        <v>0</v>
      </c>
      <c r="Q220" s="182">
        <v>0</v>
      </c>
      <c r="R220" s="182">
        <f>Q220*H220</f>
        <v>0</v>
      </c>
      <c r="S220" s="182">
        <v>0</v>
      </c>
      <c r="T220" s="183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4" t="s">
        <v>130</v>
      </c>
      <c r="AT220" s="184" t="s">
        <v>126</v>
      </c>
      <c r="AU220" s="184" t="s">
        <v>81</v>
      </c>
      <c r="AY220" s="19" t="s">
        <v>124</v>
      </c>
      <c r="BE220" s="185">
        <f>IF(N220="základní",J220,0)</f>
        <v>0</v>
      </c>
      <c r="BF220" s="185">
        <f>IF(N220="snížená",J220,0)</f>
        <v>0</v>
      </c>
      <c r="BG220" s="185">
        <f>IF(N220="zákl. přenesená",J220,0)</f>
        <v>0</v>
      </c>
      <c r="BH220" s="185">
        <f>IF(N220="sníž. přenesená",J220,0)</f>
        <v>0</v>
      </c>
      <c r="BI220" s="185">
        <f>IF(N220="nulová",J220,0)</f>
        <v>0</v>
      </c>
      <c r="BJ220" s="19" t="s">
        <v>79</v>
      </c>
      <c r="BK220" s="185">
        <f>ROUND(I220*H220,2)</f>
        <v>0</v>
      </c>
      <c r="BL220" s="19" t="s">
        <v>130</v>
      </c>
      <c r="BM220" s="184" t="s">
        <v>678</v>
      </c>
    </row>
    <row r="221" spans="1:65" s="2" customFormat="1" ht="11.25">
      <c r="A221" s="36"/>
      <c r="B221" s="37"/>
      <c r="C221" s="38"/>
      <c r="D221" s="186" t="s">
        <v>132</v>
      </c>
      <c r="E221" s="38"/>
      <c r="F221" s="187" t="s">
        <v>574</v>
      </c>
      <c r="G221" s="38"/>
      <c r="H221" s="38"/>
      <c r="I221" s="188"/>
      <c r="J221" s="38"/>
      <c r="K221" s="38"/>
      <c r="L221" s="41"/>
      <c r="M221" s="189"/>
      <c r="N221" s="190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132</v>
      </c>
      <c r="AU221" s="19" t="s">
        <v>81</v>
      </c>
    </row>
    <row r="222" spans="1:65" s="2" customFormat="1" ht="11.25">
      <c r="A222" s="36"/>
      <c r="B222" s="37"/>
      <c r="C222" s="38"/>
      <c r="D222" s="215" t="s">
        <v>152</v>
      </c>
      <c r="E222" s="38"/>
      <c r="F222" s="216" t="s">
        <v>575</v>
      </c>
      <c r="G222" s="38"/>
      <c r="H222" s="38"/>
      <c r="I222" s="188"/>
      <c r="J222" s="38"/>
      <c r="K222" s="38"/>
      <c r="L222" s="41"/>
      <c r="M222" s="189"/>
      <c r="N222" s="190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152</v>
      </c>
      <c r="AU222" s="19" t="s">
        <v>81</v>
      </c>
    </row>
    <row r="223" spans="1:65" s="2" customFormat="1" ht="19.5">
      <c r="A223" s="36"/>
      <c r="B223" s="37"/>
      <c r="C223" s="38"/>
      <c r="D223" s="186" t="s">
        <v>133</v>
      </c>
      <c r="E223" s="38"/>
      <c r="F223" s="191" t="s">
        <v>679</v>
      </c>
      <c r="G223" s="38"/>
      <c r="H223" s="38"/>
      <c r="I223" s="188"/>
      <c r="J223" s="38"/>
      <c r="K223" s="38"/>
      <c r="L223" s="41"/>
      <c r="M223" s="189"/>
      <c r="N223" s="190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133</v>
      </c>
      <c r="AU223" s="19" t="s">
        <v>81</v>
      </c>
    </row>
    <row r="224" spans="1:65" s="14" customFormat="1" ht="11.25">
      <c r="B224" s="202"/>
      <c r="C224" s="203"/>
      <c r="D224" s="186" t="s">
        <v>141</v>
      </c>
      <c r="E224" s="204" t="s">
        <v>19</v>
      </c>
      <c r="F224" s="205" t="s">
        <v>680</v>
      </c>
      <c r="G224" s="203"/>
      <c r="H224" s="206">
        <v>8</v>
      </c>
      <c r="I224" s="207"/>
      <c r="J224" s="203"/>
      <c r="K224" s="203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141</v>
      </c>
      <c r="AU224" s="212" t="s">
        <v>81</v>
      </c>
      <c r="AV224" s="14" t="s">
        <v>81</v>
      </c>
      <c r="AW224" s="14" t="s">
        <v>32</v>
      </c>
      <c r="AX224" s="14" t="s">
        <v>79</v>
      </c>
      <c r="AY224" s="212" t="s">
        <v>124</v>
      </c>
    </row>
    <row r="225" spans="1:65" s="2" customFormat="1" ht="14.45" customHeight="1">
      <c r="A225" s="36"/>
      <c r="B225" s="37"/>
      <c r="C225" s="173" t="s">
        <v>252</v>
      </c>
      <c r="D225" s="173" t="s">
        <v>126</v>
      </c>
      <c r="E225" s="174" t="s">
        <v>576</v>
      </c>
      <c r="F225" s="175" t="s">
        <v>577</v>
      </c>
      <c r="G225" s="176" t="s">
        <v>297</v>
      </c>
      <c r="H225" s="177">
        <v>43</v>
      </c>
      <c r="I225" s="178"/>
      <c r="J225" s="179">
        <f>ROUND(I225*H225,2)</f>
        <v>0</v>
      </c>
      <c r="K225" s="175" t="s">
        <v>149</v>
      </c>
      <c r="L225" s="41"/>
      <c r="M225" s="180" t="s">
        <v>19</v>
      </c>
      <c r="N225" s="181" t="s">
        <v>42</v>
      </c>
      <c r="O225" s="66"/>
      <c r="P225" s="182">
        <f>O225*H225</f>
        <v>0</v>
      </c>
      <c r="Q225" s="182">
        <v>0</v>
      </c>
      <c r="R225" s="182">
        <f>Q225*H225</f>
        <v>0</v>
      </c>
      <c r="S225" s="182">
        <v>0.32</v>
      </c>
      <c r="T225" s="183">
        <f>S225*H225</f>
        <v>13.76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4" t="s">
        <v>130</v>
      </c>
      <c r="AT225" s="184" t="s">
        <v>126</v>
      </c>
      <c r="AU225" s="184" t="s">
        <v>81</v>
      </c>
      <c r="AY225" s="19" t="s">
        <v>124</v>
      </c>
      <c r="BE225" s="185">
        <f>IF(N225="základní",J225,0)</f>
        <v>0</v>
      </c>
      <c r="BF225" s="185">
        <f>IF(N225="snížená",J225,0)</f>
        <v>0</v>
      </c>
      <c r="BG225" s="185">
        <f>IF(N225="zákl. přenesená",J225,0)</f>
        <v>0</v>
      </c>
      <c r="BH225" s="185">
        <f>IF(N225="sníž. přenesená",J225,0)</f>
        <v>0</v>
      </c>
      <c r="BI225" s="185">
        <f>IF(N225="nulová",J225,0)</f>
        <v>0</v>
      </c>
      <c r="BJ225" s="19" t="s">
        <v>79</v>
      </c>
      <c r="BK225" s="185">
        <f>ROUND(I225*H225,2)</f>
        <v>0</v>
      </c>
      <c r="BL225" s="19" t="s">
        <v>130</v>
      </c>
      <c r="BM225" s="184" t="s">
        <v>681</v>
      </c>
    </row>
    <row r="226" spans="1:65" s="2" customFormat="1" ht="11.25">
      <c r="A226" s="36"/>
      <c r="B226" s="37"/>
      <c r="C226" s="38"/>
      <c r="D226" s="186" t="s">
        <v>132</v>
      </c>
      <c r="E226" s="38"/>
      <c r="F226" s="187" t="s">
        <v>579</v>
      </c>
      <c r="G226" s="38"/>
      <c r="H226" s="38"/>
      <c r="I226" s="188"/>
      <c r="J226" s="38"/>
      <c r="K226" s="38"/>
      <c r="L226" s="41"/>
      <c r="M226" s="189"/>
      <c r="N226" s="190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132</v>
      </c>
      <c r="AU226" s="19" t="s">
        <v>81</v>
      </c>
    </row>
    <row r="227" spans="1:65" s="2" customFormat="1" ht="11.25">
      <c r="A227" s="36"/>
      <c r="B227" s="37"/>
      <c r="C227" s="38"/>
      <c r="D227" s="215" t="s">
        <v>152</v>
      </c>
      <c r="E227" s="38"/>
      <c r="F227" s="216" t="s">
        <v>580</v>
      </c>
      <c r="G227" s="38"/>
      <c r="H227" s="38"/>
      <c r="I227" s="188"/>
      <c r="J227" s="38"/>
      <c r="K227" s="38"/>
      <c r="L227" s="41"/>
      <c r="M227" s="189"/>
      <c r="N227" s="190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152</v>
      </c>
      <c r="AU227" s="19" t="s">
        <v>81</v>
      </c>
    </row>
    <row r="228" spans="1:65" s="14" customFormat="1" ht="11.25">
      <c r="B228" s="202"/>
      <c r="C228" s="203"/>
      <c r="D228" s="186" t="s">
        <v>141</v>
      </c>
      <c r="E228" s="204" t="s">
        <v>19</v>
      </c>
      <c r="F228" s="205" t="s">
        <v>643</v>
      </c>
      <c r="G228" s="203"/>
      <c r="H228" s="206">
        <v>43</v>
      </c>
      <c r="I228" s="207"/>
      <c r="J228" s="203"/>
      <c r="K228" s="203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141</v>
      </c>
      <c r="AU228" s="212" t="s">
        <v>81</v>
      </c>
      <c r="AV228" s="14" t="s">
        <v>81</v>
      </c>
      <c r="AW228" s="14" t="s">
        <v>32</v>
      </c>
      <c r="AX228" s="14" t="s">
        <v>79</v>
      </c>
      <c r="AY228" s="212" t="s">
        <v>124</v>
      </c>
    </row>
    <row r="229" spans="1:65" s="2" customFormat="1" ht="14.45" customHeight="1">
      <c r="A229" s="36"/>
      <c r="B229" s="37"/>
      <c r="C229" s="173" t="s">
        <v>257</v>
      </c>
      <c r="D229" s="173" t="s">
        <v>126</v>
      </c>
      <c r="E229" s="174" t="s">
        <v>581</v>
      </c>
      <c r="F229" s="175" t="s">
        <v>582</v>
      </c>
      <c r="G229" s="176" t="s">
        <v>297</v>
      </c>
      <c r="H229" s="177">
        <v>43</v>
      </c>
      <c r="I229" s="178"/>
      <c r="J229" s="179">
        <f>ROUND(I229*H229,2)</f>
        <v>0</v>
      </c>
      <c r="K229" s="175" t="s">
        <v>149</v>
      </c>
      <c r="L229" s="41"/>
      <c r="M229" s="180" t="s">
        <v>19</v>
      </c>
      <c r="N229" s="181" t="s">
        <v>42</v>
      </c>
      <c r="O229" s="66"/>
      <c r="P229" s="182">
        <f>O229*H229</f>
        <v>0</v>
      </c>
      <c r="Q229" s="182">
        <v>0</v>
      </c>
      <c r="R229" s="182">
        <f>Q229*H229</f>
        <v>0</v>
      </c>
      <c r="S229" s="182">
        <v>0</v>
      </c>
      <c r="T229" s="183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4" t="s">
        <v>130</v>
      </c>
      <c r="AT229" s="184" t="s">
        <v>126</v>
      </c>
      <c r="AU229" s="184" t="s">
        <v>81</v>
      </c>
      <c r="AY229" s="19" t="s">
        <v>124</v>
      </c>
      <c r="BE229" s="185">
        <f>IF(N229="základní",J229,0)</f>
        <v>0</v>
      </c>
      <c r="BF229" s="185">
        <f>IF(N229="snížená",J229,0)</f>
        <v>0</v>
      </c>
      <c r="BG229" s="185">
        <f>IF(N229="zákl. přenesená",J229,0)</f>
        <v>0</v>
      </c>
      <c r="BH229" s="185">
        <f>IF(N229="sníž. přenesená",J229,0)</f>
        <v>0</v>
      </c>
      <c r="BI229" s="185">
        <f>IF(N229="nulová",J229,0)</f>
        <v>0</v>
      </c>
      <c r="BJ229" s="19" t="s">
        <v>79</v>
      </c>
      <c r="BK229" s="185">
        <f>ROUND(I229*H229,2)</f>
        <v>0</v>
      </c>
      <c r="BL229" s="19" t="s">
        <v>130</v>
      </c>
      <c r="BM229" s="184" t="s">
        <v>682</v>
      </c>
    </row>
    <row r="230" spans="1:65" s="2" customFormat="1" ht="11.25">
      <c r="A230" s="36"/>
      <c r="B230" s="37"/>
      <c r="C230" s="38"/>
      <c r="D230" s="186" t="s">
        <v>132</v>
      </c>
      <c r="E230" s="38"/>
      <c r="F230" s="187" t="s">
        <v>584</v>
      </c>
      <c r="G230" s="38"/>
      <c r="H230" s="38"/>
      <c r="I230" s="188"/>
      <c r="J230" s="38"/>
      <c r="K230" s="38"/>
      <c r="L230" s="41"/>
      <c r="M230" s="189"/>
      <c r="N230" s="190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132</v>
      </c>
      <c r="AU230" s="19" t="s">
        <v>81</v>
      </c>
    </row>
    <row r="231" spans="1:65" s="2" customFormat="1" ht="11.25">
      <c r="A231" s="36"/>
      <c r="B231" s="37"/>
      <c r="C231" s="38"/>
      <c r="D231" s="215" t="s">
        <v>152</v>
      </c>
      <c r="E231" s="38"/>
      <c r="F231" s="216" t="s">
        <v>585</v>
      </c>
      <c r="G231" s="38"/>
      <c r="H231" s="38"/>
      <c r="I231" s="188"/>
      <c r="J231" s="38"/>
      <c r="K231" s="38"/>
      <c r="L231" s="41"/>
      <c r="M231" s="189"/>
      <c r="N231" s="190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152</v>
      </c>
      <c r="AU231" s="19" t="s">
        <v>81</v>
      </c>
    </row>
    <row r="232" spans="1:65" s="14" customFormat="1" ht="11.25">
      <c r="B232" s="202"/>
      <c r="C232" s="203"/>
      <c r="D232" s="186" t="s">
        <v>141</v>
      </c>
      <c r="E232" s="204" t="s">
        <v>19</v>
      </c>
      <c r="F232" s="205" t="s">
        <v>643</v>
      </c>
      <c r="G232" s="203"/>
      <c r="H232" s="206">
        <v>43</v>
      </c>
      <c r="I232" s="207"/>
      <c r="J232" s="203"/>
      <c r="K232" s="203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141</v>
      </c>
      <c r="AU232" s="212" t="s">
        <v>81</v>
      </c>
      <c r="AV232" s="14" t="s">
        <v>81</v>
      </c>
      <c r="AW232" s="14" t="s">
        <v>32</v>
      </c>
      <c r="AX232" s="14" t="s">
        <v>79</v>
      </c>
      <c r="AY232" s="212" t="s">
        <v>124</v>
      </c>
    </row>
    <row r="233" spans="1:65" s="2" customFormat="1" ht="14.45" customHeight="1">
      <c r="A233" s="36"/>
      <c r="B233" s="37"/>
      <c r="C233" s="173" t="s">
        <v>192</v>
      </c>
      <c r="D233" s="173" t="s">
        <v>126</v>
      </c>
      <c r="E233" s="174" t="s">
        <v>586</v>
      </c>
      <c r="F233" s="175" t="s">
        <v>587</v>
      </c>
      <c r="G233" s="176" t="s">
        <v>148</v>
      </c>
      <c r="H233" s="177">
        <v>0.22600000000000001</v>
      </c>
      <c r="I233" s="178"/>
      <c r="J233" s="179">
        <f>ROUND(I233*H233,2)</f>
        <v>0</v>
      </c>
      <c r="K233" s="175" t="s">
        <v>149</v>
      </c>
      <c r="L233" s="41"/>
      <c r="M233" s="180" t="s">
        <v>19</v>
      </c>
      <c r="N233" s="181" t="s">
        <v>42</v>
      </c>
      <c r="O233" s="66"/>
      <c r="P233" s="182">
        <f>O233*H233</f>
        <v>0</v>
      </c>
      <c r="Q233" s="182">
        <v>0</v>
      </c>
      <c r="R233" s="182">
        <f>Q233*H233</f>
        <v>0</v>
      </c>
      <c r="S233" s="182">
        <v>0</v>
      </c>
      <c r="T233" s="183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4" t="s">
        <v>130</v>
      </c>
      <c r="AT233" s="184" t="s">
        <v>126</v>
      </c>
      <c r="AU233" s="184" t="s">
        <v>81</v>
      </c>
      <c r="AY233" s="19" t="s">
        <v>124</v>
      </c>
      <c r="BE233" s="185">
        <f>IF(N233="základní",J233,0)</f>
        <v>0</v>
      </c>
      <c r="BF233" s="185">
        <f>IF(N233="snížená",J233,0)</f>
        <v>0</v>
      </c>
      <c r="BG233" s="185">
        <f>IF(N233="zákl. přenesená",J233,0)</f>
        <v>0</v>
      </c>
      <c r="BH233" s="185">
        <f>IF(N233="sníž. přenesená",J233,0)</f>
        <v>0</v>
      </c>
      <c r="BI233" s="185">
        <f>IF(N233="nulová",J233,0)</f>
        <v>0</v>
      </c>
      <c r="BJ233" s="19" t="s">
        <v>79</v>
      </c>
      <c r="BK233" s="185">
        <f>ROUND(I233*H233,2)</f>
        <v>0</v>
      </c>
      <c r="BL233" s="19" t="s">
        <v>130</v>
      </c>
      <c r="BM233" s="184" t="s">
        <v>683</v>
      </c>
    </row>
    <row r="234" spans="1:65" s="2" customFormat="1" ht="11.25">
      <c r="A234" s="36"/>
      <c r="B234" s="37"/>
      <c r="C234" s="38"/>
      <c r="D234" s="186" t="s">
        <v>132</v>
      </c>
      <c r="E234" s="38"/>
      <c r="F234" s="187" t="s">
        <v>589</v>
      </c>
      <c r="G234" s="38"/>
      <c r="H234" s="38"/>
      <c r="I234" s="188"/>
      <c r="J234" s="38"/>
      <c r="K234" s="38"/>
      <c r="L234" s="41"/>
      <c r="M234" s="189"/>
      <c r="N234" s="190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132</v>
      </c>
      <c r="AU234" s="19" t="s">
        <v>81</v>
      </c>
    </row>
    <row r="235" spans="1:65" s="2" customFormat="1" ht="11.25">
      <c r="A235" s="36"/>
      <c r="B235" s="37"/>
      <c r="C235" s="38"/>
      <c r="D235" s="215" t="s">
        <v>152</v>
      </c>
      <c r="E235" s="38"/>
      <c r="F235" s="216" t="s">
        <v>590</v>
      </c>
      <c r="G235" s="38"/>
      <c r="H235" s="38"/>
      <c r="I235" s="188"/>
      <c r="J235" s="38"/>
      <c r="K235" s="38"/>
      <c r="L235" s="41"/>
      <c r="M235" s="189"/>
      <c r="N235" s="190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152</v>
      </c>
      <c r="AU235" s="19" t="s">
        <v>81</v>
      </c>
    </row>
    <row r="236" spans="1:65" s="2" customFormat="1" ht="19.5">
      <c r="A236" s="36"/>
      <c r="B236" s="37"/>
      <c r="C236" s="38"/>
      <c r="D236" s="186" t="s">
        <v>133</v>
      </c>
      <c r="E236" s="38"/>
      <c r="F236" s="191" t="s">
        <v>591</v>
      </c>
      <c r="G236" s="38"/>
      <c r="H236" s="38"/>
      <c r="I236" s="188"/>
      <c r="J236" s="38"/>
      <c r="K236" s="38"/>
      <c r="L236" s="41"/>
      <c r="M236" s="189"/>
      <c r="N236" s="190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133</v>
      </c>
      <c r="AU236" s="19" t="s">
        <v>81</v>
      </c>
    </row>
    <row r="237" spans="1:65" s="14" customFormat="1" ht="11.25">
      <c r="B237" s="202"/>
      <c r="C237" s="203"/>
      <c r="D237" s="186" t="s">
        <v>141</v>
      </c>
      <c r="E237" s="204" t="s">
        <v>19</v>
      </c>
      <c r="F237" s="205" t="s">
        <v>592</v>
      </c>
      <c r="G237" s="203"/>
      <c r="H237" s="206">
        <v>0.22600000000000001</v>
      </c>
      <c r="I237" s="207"/>
      <c r="J237" s="203"/>
      <c r="K237" s="203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141</v>
      </c>
      <c r="AU237" s="212" t="s">
        <v>81</v>
      </c>
      <c r="AV237" s="14" t="s">
        <v>81</v>
      </c>
      <c r="AW237" s="14" t="s">
        <v>32</v>
      </c>
      <c r="AX237" s="14" t="s">
        <v>79</v>
      </c>
      <c r="AY237" s="212" t="s">
        <v>124</v>
      </c>
    </row>
    <row r="238" spans="1:65" s="12" customFormat="1" ht="22.9" customHeight="1">
      <c r="B238" s="159"/>
      <c r="C238" s="160"/>
      <c r="D238" s="161" t="s">
        <v>70</v>
      </c>
      <c r="E238" s="213" t="s">
        <v>266</v>
      </c>
      <c r="F238" s="213" t="s">
        <v>267</v>
      </c>
      <c r="G238" s="160"/>
      <c r="H238" s="160"/>
      <c r="I238" s="163"/>
      <c r="J238" s="214">
        <f>BK238</f>
        <v>0</v>
      </c>
      <c r="K238" s="160"/>
      <c r="L238" s="165"/>
      <c r="M238" s="166"/>
      <c r="N238" s="167"/>
      <c r="O238" s="167"/>
      <c r="P238" s="168">
        <f>SUM(P239:P248)</f>
        <v>0</v>
      </c>
      <c r="Q238" s="167"/>
      <c r="R238" s="168">
        <f>SUM(R239:R248)</f>
        <v>4.7390000000000002E-2</v>
      </c>
      <c r="S238" s="167"/>
      <c r="T238" s="169">
        <f>SUM(T239:T248)</f>
        <v>0.13800000000000001</v>
      </c>
      <c r="AR238" s="170" t="s">
        <v>79</v>
      </c>
      <c r="AT238" s="171" t="s">
        <v>70</v>
      </c>
      <c r="AU238" s="171" t="s">
        <v>79</v>
      </c>
      <c r="AY238" s="170" t="s">
        <v>124</v>
      </c>
      <c r="BK238" s="172">
        <f>SUM(BK239:BK248)</f>
        <v>0</v>
      </c>
    </row>
    <row r="239" spans="1:65" s="2" customFormat="1" ht="14.45" customHeight="1">
      <c r="A239" s="36"/>
      <c r="B239" s="37"/>
      <c r="C239" s="173" t="s">
        <v>424</v>
      </c>
      <c r="D239" s="173" t="s">
        <v>126</v>
      </c>
      <c r="E239" s="174" t="s">
        <v>593</v>
      </c>
      <c r="F239" s="175" t="s">
        <v>594</v>
      </c>
      <c r="G239" s="176" t="s">
        <v>215</v>
      </c>
      <c r="H239" s="177">
        <v>1</v>
      </c>
      <c r="I239" s="178"/>
      <c r="J239" s="179">
        <f>ROUND(I239*H239,2)</f>
        <v>0</v>
      </c>
      <c r="K239" s="175" t="s">
        <v>149</v>
      </c>
      <c r="L239" s="41"/>
      <c r="M239" s="180" t="s">
        <v>19</v>
      </c>
      <c r="N239" s="181" t="s">
        <v>42</v>
      </c>
      <c r="O239" s="66"/>
      <c r="P239" s="182">
        <f>O239*H239</f>
        <v>0</v>
      </c>
      <c r="Q239" s="182">
        <v>2.7709999999999999E-2</v>
      </c>
      <c r="R239" s="182">
        <f>Q239*H239</f>
        <v>2.7709999999999999E-2</v>
      </c>
      <c r="S239" s="182">
        <v>0</v>
      </c>
      <c r="T239" s="183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4" t="s">
        <v>130</v>
      </c>
      <c r="AT239" s="184" t="s">
        <v>126</v>
      </c>
      <c r="AU239" s="184" t="s">
        <v>81</v>
      </c>
      <c r="AY239" s="19" t="s">
        <v>124</v>
      </c>
      <c r="BE239" s="185">
        <f>IF(N239="základní",J239,0)</f>
        <v>0</v>
      </c>
      <c r="BF239" s="185">
        <f>IF(N239="snížená",J239,0)</f>
        <v>0</v>
      </c>
      <c r="BG239" s="185">
        <f>IF(N239="zákl. přenesená",J239,0)</f>
        <v>0</v>
      </c>
      <c r="BH239" s="185">
        <f>IF(N239="sníž. přenesená",J239,0)</f>
        <v>0</v>
      </c>
      <c r="BI239" s="185">
        <f>IF(N239="nulová",J239,0)</f>
        <v>0</v>
      </c>
      <c r="BJ239" s="19" t="s">
        <v>79</v>
      </c>
      <c r="BK239" s="185">
        <f>ROUND(I239*H239,2)</f>
        <v>0</v>
      </c>
      <c r="BL239" s="19" t="s">
        <v>130</v>
      </c>
      <c r="BM239" s="184" t="s">
        <v>684</v>
      </c>
    </row>
    <row r="240" spans="1:65" s="2" customFormat="1" ht="11.25">
      <c r="A240" s="36"/>
      <c r="B240" s="37"/>
      <c r="C240" s="38"/>
      <c r="D240" s="186" t="s">
        <v>132</v>
      </c>
      <c r="E240" s="38"/>
      <c r="F240" s="187" t="s">
        <v>596</v>
      </c>
      <c r="G240" s="38"/>
      <c r="H240" s="38"/>
      <c r="I240" s="188"/>
      <c r="J240" s="38"/>
      <c r="K240" s="38"/>
      <c r="L240" s="41"/>
      <c r="M240" s="189"/>
      <c r="N240" s="190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132</v>
      </c>
      <c r="AU240" s="19" t="s">
        <v>81</v>
      </c>
    </row>
    <row r="241" spans="1:65" s="2" customFormat="1" ht="11.25">
      <c r="A241" s="36"/>
      <c r="B241" s="37"/>
      <c r="C241" s="38"/>
      <c r="D241" s="215" t="s">
        <v>152</v>
      </c>
      <c r="E241" s="38"/>
      <c r="F241" s="216" t="s">
        <v>597</v>
      </c>
      <c r="G241" s="38"/>
      <c r="H241" s="38"/>
      <c r="I241" s="188"/>
      <c r="J241" s="38"/>
      <c r="K241" s="38"/>
      <c r="L241" s="41"/>
      <c r="M241" s="189"/>
      <c r="N241" s="190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152</v>
      </c>
      <c r="AU241" s="19" t="s">
        <v>81</v>
      </c>
    </row>
    <row r="242" spans="1:65" s="2" customFormat="1" ht="14.45" customHeight="1">
      <c r="A242" s="36"/>
      <c r="B242" s="37"/>
      <c r="C242" s="173" t="s">
        <v>198</v>
      </c>
      <c r="D242" s="173" t="s">
        <v>126</v>
      </c>
      <c r="E242" s="174" t="s">
        <v>685</v>
      </c>
      <c r="F242" s="175" t="s">
        <v>686</v>
      </c>
      <c r="G242" s="176" t="s">
        <v>297</v>
      </c>
      <c r="H242" s="177">
        <v>276</v>
      </c>
      <c r="I242" s="178"/>
      <c r="J242" s="179">
        <f>ROUND(I242*H242,2)</f>
        <v>0</v>
      </c>
      <c r="K242" s="175" t="s">
        <v>149</v>
      </c>
      <c r="L242" s="41"/>
      <c r="M242" s="180" t="s">
        <v>19</v>
      </c>
      <c r="N242" s="181" t="s">
        <v>42</v>
      </c>
      <c r="O242" s="66"/>
      <c r="P242" s="182">
        <f>O242*H242</f>
        <v>0</v>
      </c>
      <c r="Q242" s="182">
        <v>0</v>
      </c>
      <c r="R242" s="182">
        <f>Q242*H242</f>
        <v>0</v>
      </c>
      <c r="S242" s="182">
        <v>5.0000000000000001E-4</v>
      </c>
      <c r="T242" s="183">
        <f>S242*H242</f>
        <v>0.13800000000000001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4" t="s">
        <v>271</v>
      </c>
      <c r="AT242" s="184" t="s">
        <v>126</v>
      </c>
      <c r="AU242" s="184" t="s">
        <v>81</v>
      </c>
      <c r="AY242" s="19" t="s">
        <v>124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9" t="s">
        <v>79</v>
      </c>
      <c r="BK242" s="185">
        <f>ROUND(I242*H242,2)</f>
        <v>0</v>
      </c>
      <c r="BL242" s="19" t="s">
        <v>271</v>
      </c>
      <c r="BM242" s="184" t="s">
        <v>687</v>
      </c>
    </row>
    <row r="243" spans="1:65" s="2" customFormat="1" ht="11.25">
      <c r="A243" s="36"/>
      <c r="B243" s="37"/>
      <c r="C243" s="38"/>
      <c r="D243" s="186" t="s">
        <v>132</v>
      </c>
      <c r="E243" s="38"/>
      <c r="F243" s="187" t="s">
        <v>688</v>
      </c>
      <c r="G243" s="38"/>
      <c r="H243" s="38"/>
      <c r="I243" s="188"/>
      <c r="J243" s="38"/>
      <c r="K243" s="38"/>
      <c r="L243" s="41"/>
      <c r="M243" s="189"/>
      <c r="N243" s="190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132</v>
      </c>
      <c r="AU243" s="19" t="s">
        <v>81</v>
      </c>
    </row>
    <row r="244" spans="1:65" s="2" customFormat="1" ht="11.25">
      <c r="A244" s="36"/>
      <c r="B244" s="37"/>
      <c r="C244" s="38"/>
      <c r="D244" s="215" t="s">
        <v>152</v>
      </c>
      <c r="E244" s="38"/>
      <c r="F244" s="216" t="s">
        <v>689</v>
      </c>
      <c r="G244" s="38"/>
      <c r="H244" s="38"/>
      <c r="I244" s="188"/>
      <c r="J244" s="38"/>
      <c r="K244" s="38"/>
      <c r="L244" s="41"/>
      <c r="M244" s="189"/>
      <c r="N244" s="190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152</v>
      </c>
      <c r="AU244" s="19" t="s">
        <v>81</v>
      </c>
    </row>
    <row r="245" spans="1:65" s="2" customFormat="1" ht="19.5">
      <c r="A245" s="36"/>
      <c r="B245" s="37"/>
      <c r="C245" s="38"/>
      <c r="D245" s="186" t="s">
        <v>133</v>
      </c>
      <c r="E245" s="38"/>
      <c r="F245" s="191" t="s">
        <v>690</v>
      </c>
      <c r="G245" s="38"/>
      <c r="H245" s="38"/>
      <c r="I245" s="188"/>
      <c r="J245" s="38"/>
      <c r="K245" s="38"/>
      <c r="L245" s="41"/>
      <c r="M245" s="189"/>
      <c r="N245" s="190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133</v>
      </c>
      <c r="AU245" s="19" t="s">
        <v>81</v>
      </c>
    </row>
    <row r="246" spans="1:65" s="2" customFormat="1" ht="19.899999999999999" customHeight="1">
      <c r="A246" s="36"/>
      <c r="B246" s="37"/>
      <c r="C246" s="173" t="s">
        <v>204</v>
      </c>
      <c r="D246" s="173" t="s">
        <v>126</v>
      </c>
      <c r="E246" s="174" t="s">
        <v>303</v>
      </c>
      <c r="F246" s="175" t="s">
        <v>304</v>
      </c>
      <c r="G246" s="176" t="s">
        <v>215</v>
      </c>
      <c r="H246" s="177">
        <v>16</v>
      </c>
      <c r="I246" s="178"/>
      <c r="J246" s="179">
        <f>ROUND(I246*H246,2)</f>
        <v>0</v>
      </c>
      <c r="K246" s="175" t="s">
        <v>149</v>
      </c>
      <c r="L246" s="41"/>
      <c r="M246" s="180" t="s">
        <v>19</v>
      </c>
      <c r="N246" s="181" t="s">
        <v>42</v>
      </c>
      <c r="O246" s="66"/>
      <c r="P246" s="182">
        <f>O246*H246</f>
        <v>0</v>
      </c>
      <c r="Q246" s="182">
        <v>1.23E-3</v>
      </c>
      <c r="R246" s="182">
        <f>Q246*H246</f>
        <v>1.968E-2</v>
      </c>
      <c r="S246" s="182">
        <v>0</v>
      </c>
      <c r="T246" s="183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4" t="s">
        <v>130</v>
      </c>
      <c r="AT246" s="184" t="s">
        <v>126</v>
      </c>
      <c r="AU246" s="184" t="s">
        <v>81</v>
      </c>
      <c r="AY246" s="19" t="s">
        <v>124</v>
      </c>
      <c r="BE246" s="185">
        <f>IF(N246="základní",J246,0)</f>
        <v>0</v>
      </c>
      <c r="BF246" s="185">
        <f>IF(N246="snížená",J246,0)</f>
        <v>0</v>
      </c>
      <c r="BG246" s="185">
        <f>IF(N246="zákl. přenesená",J246,0)</f>
        <v>0</v>
      </c>
      <c r="BH246" s="185">
        <f>IF(N246="sníž. přenesená",J246,0)</f>
        <v>0</v>
      </c>
      <c r="BI246" s="185">
        <f>IF(N246="nulová",J246,0)</f>
        <v>0</v>
      </c>
      <c r="BJ246" s="19" t="s">
        <v>79</v>
      </c>
      <c r="BK246" s="185">
        <f>ROUND(I246*H246,2)</f>
        <v>0</v>
      </c>
      <c r="BL246" s="19" t="s">
        <v>130</v>
      </c>
      <c r="BM246" s="184" t="s">
        <v>691</v>
      </c>
    </row>
    <row r="247" spans="1:65" s="2" customFormat="1" ht="11.25">
      <c r="A247" s="36"/>
      <c r="B247" s="37"/>
      <c r="C247" s="38"/>
      <c r="D247" s="186" t="s">
        <v>132</v>
      </c>
      <c r="E247" s="38"/>
      <c r="F247" s="187" t="s">
        <v>306</v>
      </c>
      <c r="G247" s="38"/>
      <c r="H247" s="38"/>
      <c r="I247" s="188"/>
      <c r="J247" s="38"/>
      <c r="K247" s="38"/>
      <c r="L247" s="41"/>
      <c r="M247" s="189"/>
      <c r="N247" s="190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132</v>
      </c>
      <c r="AU247" s="19" t="s">
        <v>81</v>
      </c>
    </row>
    <row r="248" spans="1:65" s="2" customFormat="1" ht="11.25">
      <c r="A248" s="36"/>
      <c r="B248" s="37"/>
      <c r="C248" s="38"/>
      <c r="D248" s="215" t="s">
        <v>152</v>
      </c>
      <c r="E248" s="38"/>
      <c r="F248" s="216" t="s">
        <v>307</v>
      </c>
      <c r="G248" s="38"/>
      <c r="H248" s="38"/>
      <c r="I248" s="188"/>
      <c r="J248" s="38"/>
      <c r="K248" s="38"/>
      <c r="L248" s="41"/>
      <c r="M248" s="189"/>
      <c r="N248" s="190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152</v>
      </c>
      <c r="AU248" s="19" t="s">
        <v>81</v>
      </c>
    </row>
    <row r="249" spans="1:65" s="12" customFormat="1" ht="25.9" customHeight="1">
      <c r="B249" s="159"/>
      <c r="C249" s="160"/>
      <c r="D249" s="161" t="s">
        <v>70</v>
      </c>
      <c r="E249" s="162" t="s">
        <v>317</v>
      </c>
      <c r="F249" s="162" t="s">
        <v>318</v>
      </c>
      <c r="G249" s="160"/>
      <c r="H249" s="160"/>
      <c r="I249" s="163"/>
      <c r="J249" s="164">
        <f>BK249</f>
        <v>0</v>
      </c>
      <c r="K249" s="160"/>
      <c r="L249" s="165"/>
      <c r="M249" s="166"/>
      <c r="N249" s="167"/>
      <c r="O249" s="167"/>
      <c r="P249" s="168">
        <f>P250+P254</f>
        <v>0</v>
      </c>
      <c r="Q249" s="167"/>
      <c r="R249" s="168">
        <f>R250+R254</f>
        <v>8.3136000000000009E-3</v>
      </c>
      <c r="S249" s="167"/>
      <c r="T249" s="169">
        <f>T250+T254</f>
        <v>0</v>
      </c>
      <c r="AR249" s="170" t="s">
        <v>81</v>
      </c>
      <c r="AT249" s="171" t="s">
        <v>70</v>
      </c>
      <c r="AU249" s="171" t="s">
        <v>71</v>
      </c>
      <c r="AY249" s="170" t="s">
        <v>124</v>
      </c>
      <c r="BK249" s="172">
        <f>BK250+BK254</f>
        <v>0</v>
      </c>
    </row>
    <row r="250" spans="1:65" s="12" customFormat="1" ht="22.9" customHeight="1">
      <c r="B250" s="159"/>
      <c r="C250" s="160"/>
      <c r="D250" s="161" t="s">
        <v>70</v>
      </c>
      <c r="E250" s="213" t="s">
        <v>319</v>
      </c>
      <c r="F250" s="213" t="s">
        <v>320</v>
      </c>
      <c r="G250" s="160"/>
      <c r="H250" s="160"/>
      <c r="I250" s="163"/>
      <c r="J250" s="214">
        <f>BK250</f>
        <v>0</v>
      </c>
      <c r="K250" s="160"/>
      <c r="L250" s="165"/>
      <c r="M250" s="166"/>
      <c r="N250" s="167"/>
      <c r="O250" s="167"/>
      <c r="P250" s="168">
        <f>SUM(P251:P253)</f>
        <v>0</v>
      </c>
      <c r="Q250" s="167"/>
      <c r="R250" s="168">
        <f>SUM(R251:R253)</f>
        <v>8.0000000000000002E-3</v>
      </c>
      <c r="S250" s="167"/>
      <c r="T250" s="169">
        <f>SUM(T251:T253)</f>
        <v>0</v>
      </c>
      <c r="AR250" s="170" t="s">
        <v>81</v>
      </c>
      <c r="AT250" s="171" t="s">
        <v>70</v>
      </c>
      <c r="AU250" s="171" t="s">
        <v>79</v>
      </c>
      <c r="AY250" s="170" t="s">
        <v>124</v>
      </c>
      <c r="BK250" s="172">
        <f>SUM(BK251:BK253)</f>
        <v>0</v>
      </c>
    </row>
    <row r="251" spans="1:65" s="2" customFormat="1" ht="14.45" customHeight="1">
      <c r="A251" s="36"/>
      <c r="B251" s="37"/>
      <c r="C251" s="173" t="s">
        <v>183</v>
      </c>
      <c r="D251" s="173" t="s">
        <v>126</v>
      </c>
      <c r="E251" s="174" t="s">
        <v>604</v>
      </c>
      <c r="F251" s="175" t="s">
        <v>605</v>
      </c>
      <c r="G251" s="176" t="s">
        <v>187</v>
      </c>
      <c r="H251" s="177">
        <v>160</v>
      </c>
      <c r="I251" s="178"/>
      <c r="J251" s="179">
        <f>ROUND(I251*H251,2)</f>
        <v>0</v>
      </c>
      <c r="K251" s="175" t="s">
        <v>149</v>
      </c>
      <c r="L251" s="41"/>
      <c r="M251" s="180" t="s">
        <v>19</v>
      </c>
      <c r="N251" s="181" t="s">
        <v>42</v>
      </c>
      <c r="O251" s="66"/>
      <c r="P251" s="182">
        <f>O251*H251</f>
        <v>0</v>
      </c>
      <c r="Q251" s="182">
        <v>5.0000000000000002E-5</v>
      </c>
      <c r="R251" s="182">
        <f>Q251*H251</f>
        <v>8.0000000000000002E-3</v>
      </c>
      <c r="S251" s="182">
        <v>0</v>
      </c>
      <c r="T251" s="183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4" t="s">
        <v>271</v>
      </c>
      <c r="AT251" s="184" t="s">
        <v>126</v>
      </c>
      <c r="AU251" s="184" t="s">
        <v>81</v>
      </c>
      <c r="AY251" s="19" t="s">
        <v>124</v>
      </c>
      <c r="BE251" s="185">
        <f>IF(N251="základní",J251,0)</f>
        <v>0</v>
      </c>
      <c r="BF251" s="185">
        <f>IF(N251="snížená",J251,0)</f>
        <v>0</v>
      </c>
      <c r="BG251" s="185">
        <f>IF(N251="zákl. přenesená",J251,0)</f>
        <v>0</v>
      </c>
      <c r="BH251" s="185">
        <f>IF(N251="sníž. přenesená",J251,0)</f>
        <v>0</v>
      </c>
      <c r="BI251" s="185">
        <f>IF(N251="nulová",J251,0)</f>
        <v>0</v>
      </c>
      <c r="BJ251" s="19" t="s">
        <v>79</v>
      </c>
      <c r="BK251" s="185">
        <f>ROUND(I251*H251,2)</f>
        <v>0</v>
      </c>
      <c r="BL251" s="19" t="s">
        <v>271</v>
      </c>
      <c r="BM251" s="184" t="s">
        <v>692</v>
      </c>
    </row>
    <row r="252" spans="1:65" s="2" customFormat="1" ht="11.25">
      <c r="A252" s="36"/>
      <c r="B252" s="37"/>
      <c r="C252" s="38"/>
      <c r="D252" s="186" t="s">
        <v>132</v>
      </c>
      <c r="E252" s="38"/>
      <c r="F252" s="187" t="s">
        <v>607</v>
      </c>
      <c r="G252" s="38"/>
      <c r="H252" s="38"/>
      <c r="I252" s="188"/>
      <c r="J252" s="38"/>
      <c r="K252" s="38"/>
      <c r="L252" s="41"/>
      <c r="M252" s="189"/>
      <c r="N252" s="190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132</v>
      </c>
      <c r="AU252" s="19" t="s">
        <v>81</v>
      </c>
    </row>
    <row r="253" spans="1:65" s="2" customFormat="1" ht="11.25">
      <c r="A253" s="36"/>
      <c r="B253" s="37"/>
      <c r="C253" s="38"/>
      <c r="D253" s="215" t="s">
        <v>152</v>
      </c>
      <c r="E253" s="38"/>
      <c r="F253" s="216" t="s">
        <v>608</v>
      </c>
      <c r="G253" s="38"/>
      <c r="H253" s="38"/>
      <c r="I253" s="188"/>
      <c r="J253" s="38"/>
      <c r="K253" s="38"/>
      <c r="L253" s="41"/>
      <c r="M253" s="189"/>
      <c r="N253" s="190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152</v>
      </c>
      <c r="AU253" s="19" t="s">
        <v>81</v>
      </c>
    </row>
    <row r="254" spans="1:65" s="12" customFormat="1" ht="22.9" customHeight="1">
      <c r="B254" s="159"/>
      <c r="C254" s="160"/>
      <c r="D254" s="161" t="s">
        <v>70</v>
      </c>
      <c r="E254" s="213" t="s">
        <v>340</v>
      </c>
      <c r="F254" s="213" t="s">
        <v>341</v>
      </c>
      <c r="G254" s="160"/>
      <c r="H254" s="160"/>
      <c r="I254" s="163"/>
      <c r="J254" s="214">
        <f>BK254</f>
        <v>0</v>
      </c>
      <c r="K254" s="160"/>
      <c r="L254" s="165"/>
      <c r="M254" s="166"/>
      <c r="N254" s="167"/>
      <c r="O254" s="167"/>
      <c r="P254" s="168">
        <f>SUM(P255:P258)</f>
        <v>0</v>
      </c>
      <c r="Q254" s="167"/>
      <c r="R254" s="168">
        <f>SUM(R255:R258)</f>
        <v>3.1359999999999998E-4</v>
      </c>
      <c r="S254" s="167"/>
      <c r="T254" s="169">
        <f>SUM(T255:T258)</f>
        <v>0</v>
      </c>
      <c r="AR254" s="170" t="s">
        <v>81</v>
      </c>
      <c r="AT254" s="171" t="s">
        <v>70</v>
      </c>
      <c r="AU254" s="171" t="s">
        <v>79</v>
      </c>
      <c r="AY254" s="170" t="s">
        <v>124</v>
      </c>
      <c r="BK254" s="172">
        <f>SUM(BK255:BK258)</f>
        <v>0</v>
      </c>
    </row>
    <row r="255" spans="1:65" s="2" customFormat="1" ht="14.45" customHeight="1">
      <c r="A255" s="36"/>
      <c r="B255" s="37"/>
      <c r="C255" s="173" t="s">
        <v>352</v>
      </c>
      <c r="D255" s="173" t="s">
        <v>126</v>
      </c>
      <c r="E255" s="174" t="s">
        <v>343</v>
      </c>
      <c r="F255" s="175" t="s">
        <v>344</v>
      </c>
      <c r="G255" s="176" t="s">
        <v>157</v>
      </c>
      <c r="H255" s="177">
        <v>2.2400000000000002</v>
      </c>
      <c r="I255" s="178"/>
      <c r="J255" s="179">
        <f>ROUND(I255*H255,2)</f>
        <v>0</v>
      </c>
      <c r="K255" s="175" t="s">
        <v>149</v>
      </c>
      <c r="L255" s="41"/>
      <c r="M255" s="180" t="s">
        <v>19</v>
      </c>
      <c r="N255" s="181" t="s">
        <v>42</v>
      </c>
      <c r="O255" s="66"/>
      <c r="P255" s="182">
        <f>O255*H255</f>
        <v>0</v>
      </c>
      <c r="Q255" s="182">
        <v>1.3999999999999999E-4</v>
      </c>
      <c r="R255" s="182">
        <f>Q255*H255</f>
        <v>3.1359999999999998E-4</v>
      </c>
      <c r="S255" s="182">
        <v>0</v>
      </c>
      <c r="T255" s="183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4" t="s">
        <v>271</v>
      </c>
      <c r="AT255" s="184" t="s">
        <v>126</v>
      </c>
      <c r="AU255" s="184" t="s">
        <v>81</v>
      </c>
      <c r="AY255" s="19" t="s">
        <v>124</v>
      </c>
      <c r="BE255" s="185">
        <f>IF(N255="základní",J255,0)</f>
        <v>0</v>
      </c>
      <c r="BF255" s="185">
        <f>IF(N255="snížená",J255,0)</f>
        <v>0</v>
      </c>
      <c r="BG255" s="185">
        <f>IF(N255="zákl. přenesená",J255,0)</f>
        <v>0</v>
      </c>
      <c r="BH255" s="185">
        <f>IF(N255="sníž. přenesená",J255,0)</f>
        <v>0</v>
      </c>
      <c r="BI255" s="185">
        <f>IF(N255="nulová",J255,0)</f>
        <v>0</v>
      </c>
      <c r="BJ255" s="19" t="s">
        <v>79</v>
      </c>
      <c r="BK255" s="185">
        <f>ROUND(I255*H255,2)</f>
        <v>0</v>
      </c>
      <c r="BL255" s="19" t="s">
        <v>271</v>
      </c>
      <c r="BM255" s="184" t="s">
        <v>693</v>
      </c>
    </row>
    <row r="256" spans="1:65" s="2" customFormat="1" ht="11.25">
      <c r="A256" s="36"/>
      <c r="B256" s="37"/>
      <c r="C256" s="38"/>
      <c r="D256" s="186" t="s">
        <v>132</v>
      </c>
      <c r="E256" s="38"/>
      <c r="F256" s="187" t="s">
        <v>346</v>
      </c>
      <c r="G256" s="38"/>
      <c r="H256" s="38"/>
      <c r="I256" s="188"/>
      <c r="J256" s="38"/>
      <c r="K256" s="38"/>
      <c r="L256" s="41"/>
      <c r="M256" s="189"/>
      <c r="N256" s="190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132</v>
      </c>
      <c r="AU256" s="19" t="s">
        <v>81</v>
      </c>
    </row>
    <row r="257" spans="1:65" s="2" customFormat="1" ht="11.25">
      <c r="A257" s="36"/>
      <c r="B257" s="37"/>
      <c r="C257" s="38"/>
      <c r="D257" s="215" t="s">
        <v>152</v>
      </c>
      <c r="E257" s="38"/>
      <c r="F257" s="216" t="s">
        <v>347</v>
      </c>
      <c r="G257" s="38"/>
      <c r="H257" s="38"/>
      <c r="I257" s="188"/>
      <c r="J257" s="38"/>
      <c r="K257" s="38"/>
      <c r="L257" s="41"/>
      <c r="M257" s="189"/>
      <c r="N257" s="190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152</v>
      </c>
      <c r="AU257" s="19" t="s">
        <v>81</v>
      </c>
    </row>
    <row r="258" spans="1:65" s="14" customFormat="1" ht="11.25">
      <c r="B258" s="202"/>
      <c r="C258" s="203"/>
      <c r="D258" s="186" t="s">
        <v>141</v>
      </c>
      <c r="E258" s="204" t="s">
        <v>19</v>
      </c>
      <c r="F258" s="205" t="s">
        <v>610</v>
      </c>
      <c r="G258" s="203"/>
      <c r="H258" s="206">
        <v>2.2400000000000002</v>
      </c>
      <c r="I258" s="207"/>
      <c r="J258" s="203"/>
      <c r="K258" s="203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141</v>
      </c>
      <c r="AU258" s="212" t="s">
        <v>81</v>
      </c>
      <c r="AV258" s="14" t="s">
        <v>81</v>
      </c>
      <c r="AW258" s="14" t="s">
        <v>32</v>
      </c>
      <c r="AX258" s="14" t="s">
        <v>79</v>
      </c>
      <c r="AY258" s="212" t="s">
        <v>124</v>
      </c>
    </row>
    <row r="259" spans="1:65" s="12" customFormat="1" ht="25.9" customHeight="1">
      <c r="B259" s="159"/>
      <c r="C259" s="160"/>
      <c r="D259" s="161" t="s">
        <v>70</v>
      </c>
      <c r="E259" s="162" t="s">
        <v>184</v>
      </c>
      <c r="F259" s="162" t="s">
        <v>611</v>
      </c>
      <c r="G259" s="160"/>
      <c r="H259" s="160"/>
      <c r="I259" s="163"/>
      <c r="J259" s="164">
        <f>BK259</f>
        <v>0</v>
      </c>
      <c r="K259" s="160"/>
      <c r="L259" s="165"/>
      <c r="M259" s="166"/>
      <c r="N259" s="167"/>
      <c r="O259" s="167"/>
      <c r="P259" s="168">
        <f>P260</f>
        <v>0</v>
      </c>
      <c r="Q259" s="167"/>
      <c r="R259" s="168">
        <f>R260</f>
        <v>0</v>
      </c>
      <c r="S259" s="167"/>
      <c r="T259" s="169">
        <f>T260</f>
        <v>0</v>
      </c>
      <c r="AR259" s="170" t="s">
        <v>210</v>
      </c>
      <c r="AT259" s="171" t="s">
        <v>70</v>
      </c>
      <c r="AU259" s="171" t="s">
        <v>71</v>
      </c>
      <c r="AY259" s="170" t="s">
        <v>124</v>
      </c>
      <c r="BK259" s="172">
        <f>BK260</f>
        <v>0</v>
      </c>
    </row>
    <row r="260" spans="1:65" s="12" customFormat="1" ht="22.9" customHeight="1">
      <c r="B260" s="159"/>
      <c r="C260" s="160"/>
      <c r="D260" s="161" t="s">
        <v>70</v>
      </c>
      <c r="E260" s="213" t="s">
        <v>612</v>
      </c>
      <c r="F260" s="213" t="s">
        <v>613</v>
      </c>
      <c r="G260" s="160"/>
      <c r="H260" s="160"/>
      <c r="I260" s="163"/>
      <c r="J260" s="214">
        <f>BK260</f>
        <v>0</v>
      </c>
      <c r="K260" s="160"/>
      <c r="L260" s="165"/>
      <c r="M260" s="166"/>
      <c r="N260" s="167"/>
      <c r="O260" s="167"/>
      <c r="P260" s="168">
        <v>0</v>
      </c>
      <c r="Q260" s="167"/>
      <c r="R260" s="168">
        <v>0</v>
      </c>
      <c r="S260" s="167"/>
      <c r="T260" s="169">
        <v>0</v>
      </c>
      <c r="AR260" s="170" t="s">
        <v>210</v>
      </c>
      <c r="AT260" s="171" t="s">
        <v>70</v>
      </c>
      <c r="AU260" s="171" t="s">
        <v>79</v>
      </c>
      <c r="AY260" s="170" t="s">
        <v>124</v>
      </c>
      <c r="BK260" s="172">
        <v>0</v>
      </c>
    </row>
    <row r="261" spans="1:65" s="12" customFormat="1" ht="25.9" customHeight="1">
      <c r="B261" s="159"/>
      <c r="C261" s="160"/>
      <c r="D261" s="161" t="s">
        <v>70</v>
      </c>
      <c r="E261" s="162" t="s">
        <v>350</v>
      </c>
      <c r="F261" s="162" t="s">
        <v>351</v>
      </c>
      <c r="G261" s="160"/>
      <c r="H261" s="160"/>
      <c r="I261" s="163"/>
      <c r="J261" s="164">
        <f>BK261</f>
        <v>0</v>
      </c>
      <c r="K261" s="160"/>
      <c r="L261" s="165"/>
      <c r="M261" s="166"/>
      <c r="N261" s="167"/>
      <c r="O261" s="167"/>
      <c r="P261" s="168">
        <f>SUM(P262:P264)</f>
        <v>0</v>
      </c>
      <c r="Q261" s="167"/>
      <c r="R261" s="168">
        <f>SUM(R262:R264)</f>
        <v>0</v>
      </c>
      <c r="S261" s="167"/>
      <c r="T261" s="169">
        <f>SUM(T262:T264)</f>
        <v>0</v>
      </c>
      <c r="AR261" s="170" t="s">
        <v>130</v>
      </c>
      <c r="AT261" s="171" t="s">
        <v>70</v>
      </c>
      <c r="AU261" s="171" t="s">
        <v>71</v>
      </c>
      <c r="AY261" s="170" t="s">
        <v>124</v>
      </c>
      <c r="BK261" s="172">
        <f>SUM(BK262:BK264)</f>
        <v>0</v>
      </c>
    </row>
    <row r="262" spans="1:65" s="2" customFormat="1" ht="14.45" customHeight="1">
      <c r="A262" s="36"/>
      <c r="B262" s="37"/>
      <c r="C262" s="173" t="s">
        <v>212</v>
      </c>
      <c r="D262" s="173" t="s">
        <v>126</v>
      </c>
      <c r="E262" s="174" t="s">
        <v>353</v>
      </c>
      <c r="F262" s="175" t="s">
        <v>354</v>
      </c>
      <c r="G262" s="176" t="s">
        <v>355</v>
      </c>
      <c r="H262" s="177">
        <v>3</v>
      </c>
      <c r="I262" s="178"/>
      <c r="J262" s="179">
        <f>ROUND(I262*H262,2)</f>
        <v>0</v>
      </c>
      <c r="K262" s="175" t="s">
        <v>149</v>
      </c>
      <c r="L262" s="41"/>
      <c r="M262" s="180" t="s">
        <v>19</v>
      </c>
      <c r="N262" s="181" t="s">
        <v>42</v>
      </c>
      <c r="O262" s="66"/>
      <c r="P262" s="182">
        <f>O262*H262</f>
        <v>0</v>
      </c>
      <c r="Q262" s="182">
        <v>0</v>
      </c>
      <c r="R262" s="182">
        <f>Q262*H262</f>
        <v>0</v>
      </c>
      <c r="S262" s="182">
        <v>0</v>
      </c>
      <c r="T262" s="183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4" t="s">
        <v>356</v>
      </c>
      <c r="AT262" s="184" t="s">
        <v>126</v>
      </c>
      <c r="AU262" s="184" t="s">
        <v>79</v>
      </c>
      <c r="AY262" s="19" t="s">
        <v>124</v>
      </c>
      <c r="BE262" s="185">
        <f>IF(N262="základní",J262,0)</f>
        <v>0</v>
      </c>
      <c r="BF262" s="185">
        <f>IF(N262="snížená",J262,0)</f>
        <v>0</v>
      </c>
      <c r="BG262" s="185">
        <f>IF(N262="zákl. přenesená",J262,0)</f>
        <v>0</v>
      </c>
      <c r="BH262" s="185">
        <f>IF(N262="sníž. přenesená",J262,0)</f>
        <v>0</v>
      </c>
      <c r="BI262" s="185">
        <f>IF(N262="nulová",J262,0)</f>
        <v>0</v>
      </c>
      <c r="BJ262" s="19" t="s">
        <v>79</v>
      </c>
      <c r="BK262" s="185">
        <f>ROUND(I262*H262,2)</f>
        <v>0</v>
      </c>
      <c r="BL262" s="19" t="s">
        <v>356</v>
      </c>
      <c r="BM262" s="184" t="s">
        <v>694</v>
      </c>
    </row>
    <row r="263" spans="1:65" s="2" customFormat="1" ht="11.25">
      <c r="A263" s="36"/>
      <c r="B263" s="37"/>
      <c r="C263" s="38"/>
      <c r="D263" s="186" t="s">
        <v>132</v>
      </c>
      <c r="E263" s="38"/>
      <c r="F263" s="187" t="s">
        <v>358</v>
      </c>
      <c r="G263" s="38"/>
      <c r="H263" s="38"/>
      <c r="I263" s="188"/>
      <c r="J263" s="38"/>
      <c r="K263" s="38"/>
      <c r="L263" s="41"/>
      <c r="M263" s="189"/>
      <c r="N263" s="190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132</v>
      </c>
      <c r="AU263" s="19" t="s">
        <v>79</v>
      </c>
    </row>
    <row r="264" spans="1:65" s="2" customFormat="1" ht="11.25">
      <c r="A264" s="36"/>
      <c r="B264" s="37"/>
      <c r="C264" s="38"/>
      <c r="D264" s="215" t="s">
        <v>152</v>
      </c>
      <c r="E264" s="38"/>
      <c r="F264" s="216" t="s">
        <v>359</v>
      </c>
      <c r="G264" s="38"/>
      <c r="H264" s="38"/>
      <c r="I264" s="188"/>
      <c r="J264" s="38"/>
      <c r="K264" s="38"/>
      <c r="L264" s="41"/>
      <c r="M264" s="238"/>
      <c r="N264" s="239"/>
      <c r="O264" s="240"/>
      <c r="P264" s="240"/>
      <c r="Q264" s="240"/>
      <c r="R264" s="240"/>
      <c r="S264" s="240"/>
      <c r="T264" s="241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152</v>
      </c>
      <c r="AU264" s="19" t="s">
        <v>79</v>
      </c>
    </row>
    <row r="265" spans="1:65" s="2" customFormat="1" ht="6.95" customHeight="1">
      <c r="A265" s="36"/>
      <c r="B265" s="49"/>
      <c r="C265" s="50"/>
      <c r="D265" s="50"/>
      <c r="E265" s="50"/>
      <c r="F265" s="50"/>
      <c r="G265" s="50"/>
      <c r="H265" s="50"/>
      <c r="I265" s="50"/>
      <c r="J265" s="50"/>
      <c r="K265" s="50"/>
      <c r="L265" s="41"/>
      <c r="M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</sheetData>
  <sheetProtection algorithmName="SHA-512" hashValue="pLAhLOXCB3u8QZof11qB1wk1o/vzpZu1Ui2oh03pzKWoW0qbKQEqXP4M51Y+C+miMfF1R6NAqOj2wY9cTAosRQ==" saltValue="6tVc4SKCOWsLOXr6Vow8OEeQiGLARHFq7cttXm5IxacimBLnqGtlfA08ei6TIWvcv82LtbUwenEN71UdIkl/sw==" spinCount="100000" sheet="1" objects="1" scenarios="1" formatColumns="0" formatRows="0" autoFilter="0"/>
  <autoFilter ref="C91:K264" xr:uid="{00000000-0009-0000-0000-000004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122" r:id="rId1" xr:uid="{00000000-0004-0000-0400-000000000000}"/>
    <hyperlink ref="F125" r:id="rId2" xr:uid="{00000000-0004-0000-0400-000001000000}"/>
    <hyperlink ref="F130" r:id="rId3" xr:uid="{00000000-0004-0000-0400-000002000000}"/>
    <hyperlink ref="F144" r:id="rId4" xr:uid="{00000000-0004-0000-0400-000003000000}"/>
    <hyperlink ref="F148" r:id="rId5" xr:uid="{00000000-0004-0000-0400-000004000000}"/>
    <hyperlink ref="F153" r:id="rId6" xr:uid="{00000000-0004-0000-0400-000005000000}"/>
    <hyperlink ref="F157" r:id="rId7" xr:uid="{00000000-0004-0000-0400-000006000000}"/>
    <hyperlink ref="F160" r:id="rId8" xr:uid="{00000000-0004-0000-0400-000007000000}"/>
    <hyperlink ref="F163" r:id="rId9" xr:uid="{00000000-0004-0000-0400-000008000000}"/>
    <hyperlink ref="F166" r:id="rId10" xr:uid="{00000000-0004-0000-0400-000009000000}"/>
    <hyperlink ref="F171" r:id="rId11" xr:uid="{00000000-0004-0000-0400-00000A000000}"/>
    <hyperlink ref="F176" r:id="rId12" xr:uid="{00000000-0004-0000-0400-00000B000000}"/>
    <hyperlink ref="F184" r:id="rId13" xr:uid="{00000000-0004-0000-0400-00000C000000}"/>
    <hyperlink ref="F188" r:id="rId14" xr:uid="{00000000-0004-0000-0400-00000D000000}"/>
    <hyperlink ref="F193" r:id="rId15" xr:uid="{00000000-0004-0000-0400-00000E000000}"/>
    <hyperlink ref="F197" r:id="rId16" xr:uid="{00000000-0004-0000-0400-00000F000000}"/>
    <hyperlink ref="F203" r:id="rId17" xr:uid="{00000000-0004-0000-0400-000010000000}"/>
    <hyperlink ref="F206" r:id="rId18" xr:uid="{00000000-0004-0000-0400-000011000000}"/>
    <hyperlink ref="F213" r:id="rId19" xr:uid="{00000000-0004-0000-0400-000012000000}"/>
    <hyperlink ref="F217" r:id="rId20" xr:uid="{00000000-0004-0000-0400-000013000000}"/>
    <hyperlink ref="F222" r:id="rId21" xr:uid="{00000000-0004-0000-0400-000014000000}"/>
    <hyperlink ref="F227" r:id="rId22" xr:uid="{00000000-0004-0000-0400-000015000000}"/>
    <hyperlink ref="F231" r:id="rId23" xr:uid="{00000000-0004-0000-0400-000016000000}"/>
    <hyperlink ref="F235" r:id="rId24" xr:uid="{00000000-0004-0000-0400-000017000000}"/>
    <hyperlink ref="F241" r:id="rId25" xr:uid="{00000000-0004-0000-0400-000018000000}"/>
    <hyperlink ref="F244" r:id="rId26" xr:uid="{00000000-0004-0000-0400-000019000000}"/>
    <hyperlink ref="F248" r:id="rId27" xr:uid="{00000000-0004-0000-0400-00001A000000}"/>
    <hyperlink ref="F253" r:id="rId28" xr:uid="{00000000-0004-0000-0400-00001B000000}"/>
    <hyperlink ref="F257" r:id="rId29" xr:uid="{00000000-0004-0000-0400-00001C000000}"/>
    <hyperlink ref="F264" r:id="rId30" xr:uid="{00000000-0004-0000-0400-00001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42" customWidth="1"/>
    <col min="2" max="2" width="1.6640625" style="242" customWidth="1"/>
    <col min="3" max="4" width="5" style="242" customWidth="1"/>
    <col min="5" max="5" width="11.6640625" style="242" customWidth="1"/>
    <col min="6" max="6" width="9.1640625" style="242" customWidth="1"/>
    <col min="7" max="7" width="5" style="242" customWidth="1"/>
    <col min="8" max="8" width="77.83203125" style="242" customWidth="1"/>
    <col min="9" max="10" width="20" style="242" customWidth="1"/>
    <col min="11" max="11" width="1.6640625" style="242" customWidth="1"/>
  </cols>
  <sheetData>
    <row r="1" spans="2:11" s="1" customFormat="1" ht="37.5" customHeight="1"/>
    <row r="2" spans="2:11" s="1" customFormat="1" ht="7.5" customHeight="1">
      <c r="B2" s="243"/>
      <c r="C2" s="244"/>
      <c r="D2" s="244"/>
      <c r="E2" s="244"/>
      <c r="F2" s="244"/>
      <c r="G2" s="244"/>
      <c r="H2" s="244"/>
      <c r="I2" s="244"/>
      <c r="J2" s="244"/>
      <c r="K2" s="245"/>
    </row>
    <row r="3" spans="2:11" s="16" customFormat="1" ht="45" customHeight="1">
      <c r="B3" s="246"/>
      <c r="C3" s="381" t="s">
        <v>695</v>
      </c>
      <c r="D3" s="381"/>
      <c r="E3" s="381"/>
      <c r="F3" s="381"/>
      <c r="G3" s="381"/>
      <c r="H3" s="381"/>
      <c r="I3" s="381"/>
      <c r="J3" s="381"/>
      <c r="K3" s="247"/>
    </row>
    <row r="4" spans="2:11" s="1" customFormat="1" ht="25.5" customHeight="1">
      <c r="B4" s="248"/>
      <c r="C4" s="380" t="s">
        <v>696</v>
      </c>
      <c r="D4" s="380"/>
      <c r="E4" s="380"/>
      <c r="F4" s="380"/>
      <c r="G4" s="380"/>
      <c r="H4" s="380"/>
      <c r="I4" s="380"/>
      <c r="J4" s="380"/>
      <c r="K4" s="249"/>
    </row>
    <row r="5" spans="2:11" s="1" customFormat="1" ht="5.25" customHeight="1">
      <c r="B5" s="248"/>
      <c r="C5" s="250"/>
      <c r="D5" s="250"/>
      <c r="E5" s="250"/>
      <c r="F5" s="250"/>
      <c r="G5" s="250"/>
      <c r="H5" s="250"/>
      <c r="I5" s="250"/>
      <c r="J5" s="250"/>
      <c r="K5" s="249"/>
    </row>
    <row r="6" spans="2:11" s="1" customFormat="1" ht="15" customHeight="1">
      <c r="B6" s="248"/>
      <c r="C6" s="379" t="s">
        <v>697</v>
      </c>
      <c r="D6" s="379"/>
      <c r="E6" s="379"/>
      <c r="F6" s="379"/>
      <c r="G6" s="379"/>
      <c r="H6" s="379"/>
      <c r="I6" s="379"/>
      <c r="J6" s="379"/>
      <c r="K6" s="249"/>
    </row>
    <row r="7" spans="2:11" s="1" customFormat="1" ht="15" customHeight="1">
      <c r="B7" s="252"/>
      <c r="C7" s="379" t="s">
        <v>698</v>
      </c>
      <c r="D7" s="379"/>
      <c r="E7" s="379"/>
      <c r="F7" s="379"/>
      <c r="G7" s="379"/>
      <c r="H7" s="379"/>
      <c r="I7" s="379"/>
      <c r="J7" s="379"/>
      <c r="K7" s="249"/>
    </row>
    <row r="8" spans="2:11" s="1" customFormat="1" ht="12.75" customHeight="1">
      <c r="B8" s="252"/>
      <c r="C8" s="251"/>
      <c r="D8" s="251"/>
      <c r="E8" s="251"/>
      <c r="F8" s="251"/>
      <c r="G8" s="251"/>
      <c r="H8" s="251"/>
      <c r="I8" s="251"/>
      <c r="J8" s="251"/>
      <c r="K8" s="249"/>
    </row>
    <row r="9" spans="2:11" s="1" customFormat="1" ht="15" customHeight="1">
      <c r="B9" s="252"/>
      <c r="C9" s="379" t="s">
        <v>699</v>
      </c>
      <c r="D9" s="379"/>
      <c r="E9" s="379"/>
      <c r="F9" s="379"/>
      <c r="G9" s="379"/>
      <c r="H9" s="379"/>
      <c r="I9" s="379"/>
      <c r="J9" s="379"/>
      <c r="K9" s="249"/>
    </row>
    <row r="10" spans="2:11" s="1" customFormat="1" ht="15" customHeight="1">
      <c r="B10" s="252"/>
      <c r="C10" s="251"/>
      <c r="D10" s="379" t="s">
        <v>700</v>
      </c>
      <c r="E10" s="379"/>
      <c r="F10" s="379"/>
      <c r="G10" s="379"/>
      <c r="H10" s="379"/>
      <c r="I10" s="379"/>
      <c r="J10" s="379"/>
      <c r="K10" s="249"/>
    </row>
    <row r="11" spans="2:11" s="1" customFormat="1" ht="15" customHeight="1">
      <c r="B11" s="252"/>
      <c r="C11" s="253"/>
      <c r="D11" s="379" t="s">
        <v>701</v>
      </c>
      <c r="E11" s="379"/>
      <c r="F11" s="379"/>
      <c r="G11" s="379"/>
      <c r="H11" s="379"/>
      <c r="I11" s="379"/>
      <c r="J11" s="379"/>
      <c r="K11" s="249"/>
    </row>
    <row r="12" spans="2:11" s="1" customFormat="1" ht="15" customHeight="1">
      <c r="B12" s="252"/>
      <c r="C12" s="253"/>
      <c r="D12" s="251"/>
      <c r="E12" s="251"/>
      <c r="F12" s="251"/>
      <c r="G12" s="251"/>
      <c r="H12" s="251"/>
      <c r="I12" s="251"/>
      <c r="J12" s="251"/>
      <c r="K12" s="249"/>
    </row>
    <row r="13" spans="2:11" s="1" customFormat="1" ht="15" customHeight="1">
      <c r="B13" s="252"/>
      <c r="C13" s="253"/>
      <c r="D13" s="254" t="s">
        <v>702</v>
      </c>
      <c r="E13" s="251"/>
      <c r="F13" s="251"/>
      <c r="G13" s="251"/>
      <c r="H13" s="251"/>
      <c r="I13" s="251"/>
      <c r="J13" s="251"/>
      <c r="K13" s="249"/>
    </row>
    <row r="14" spans="2:11" s="1" customFormat="1" ht="12.75" customHeight="1">
      <c r="B14" s="252"/>
      <c r="C14" s="253"/>
      <c r="D14" s="253"/>
      <c r="E14" s="253"/>
      <c r="F14" s="253"/>
      <c r="G14" s="253"/>
      <c r="H14" s="253"/>
      <c r="I14" s="253"/>
      <c r="J14" s="253"/>
      <c r="K14" s="249"/>
    </row>
    <row r="15" spans="2:11" s="1" customFormat="1" ht="15" customHeight="1">
      <c r="B15" s="252"/>
      <c r="C15" s="253"/>
      <c r="D15" s="379" t="s">
        <v>703</v>
      </c>
      <c r="E15" s="379"/>
      <c r="F15" s="379"/>
      <c r="G15" s="379"/>
      <c r="H15" s="379"/>
      <c r="I15" s="379"/>
      <c r="J15" s="379"/>
      <c r="K15" s="249"/>
    </row>
    <row r="16" spans="2:11" s="1" customFormat="1" ht="15" customHeight="1">
      <c r="B16" s="252"/>
      <c r="C16" s="253"/>
      <c r="D16" s="379" t="s">
        <v>704</v>
      </c>
      <c r="E16" s="379"/>
      <c r="F16" s="379"/>
      <c r="G16" s="379"/>
      <c r="H16" s="379"/>
      <c r="I16" s="379"/>
      <c r="J16" s="379"/>
      <c r="K16" s="249"/>
    </row>
    <row r="17" spans="2:11" s="1" customFormat="1" ht="15" customHeight="1">
      <c r="B17" s="252"/>
      <c r="C17" s="253"/>
      <c r="D17" s="379" t="s">
        <v>705</v>
      </c>
      <c r="E17" s="379"/>
      <c r="F17" s="379"/>
      <c r="G17" s="379"/>
      <c r="H17" s="379"/>
      <c r="I17" s="379"/>
      <c r="J17" s="379"/>
      <c r="K17" s="249"/>
    </row>
    <row r="18" spans="2:11" s="1" customFormat="1" ht="15" customHeight="1">
      <c r="B18" s="252"/>
      <c r="C18" s="253"/>
      <c r="D18" s="253"/>
      <c r="E18" s="255" t="s">
        <v>78</v>
      </c>
      <c r="F18" s="379" t="s">
        <v>706</v>
      </c>
      <c r="G18" s="379"/>
      <c r="H18" s="379"/>
      <c r="I18" s="379"/>
      <c r="J18" s="379"/>
      <c r="K18" s="249"/>
    </row>
    <row r="19" spans="2:11" s="1" customFormat="1" ht="15" customHeight="1">
      <c r="B19" s="252"/>
      <c r="C19" s="253"/>
      <c r="D19" s="253"/>
      <c r="E19" s="255" t="s">
        <v>707</v>
      </c>
      <c r="F19" s="379" t="s">
        <v>708</v>
      </c>
      <c r="G19" s="379"/>
      <c r="H19" s="379"/>
      <c r="I19" s="379"/>
      <c r="J19" s="379"/>
      <c r="K19" s="249"/>
    </row>
    <row r="20" spans="2:11" s="1" customFormat="1" ht="15" customHeight="1">
      <c r="B20" s="252"/>
      <c r="C20" s="253"/>
      <c r="D20" s="253"/>
      <c r="E20" s="255" t="s">
        <v>709</v>
      </c>
      <c r="F20" s="379" t="s">
        <v>710</v>
      </c>
      <c r="G20" s="379"/>
      <c r="H20" s="379"/>
      <c r="I20" s="379"/>
      <c r="J20" s="379"/>
      <c r="K20" s="249"/>
    </row>
    <row r="21" spans="2:11" s="1" customFormat="1" ht="15" customHeight="1">
      <c r="B21" s="252"/>
      <c r="C21" s="253"/>
      <c r="D21" s="253"/>
      <c r="E21" s="255" t="s">
        <v>711</v>
      </c>
      <c r="F21" s="379" t="s">
        <v>712</v>
      </c>
      <c r="G21" s="379"/>
      <c r="H21" s="379"/>
      <c r="I21" s="379"/>
      <c r="J21" s="379"/>
      <c r="K21" s="249"/>
    </row>
    <row r="22" spans="2:11" s="1" customFormat="1" ht="15" customHeight="1">
      <c r="B22" s="252"/>
      <c r="C22" s="253"/>
      <c r="D22" s="253"/>
      <c r="E22" s="255" t="s">
        <v>713</v>
      </c>
      <c r="F22" s="379" t="s">
        <v>714</v>
      </c>
      <c r="G22" s="379"/>
      <c r="H22" s="379"/>
      <c r="I22" s="379"/>
      <c r="J22" s="379"/>
      <c r="K22" s="249"/>
    </row>
    <row r="23" spans="2:11" s="1" customFormat="1" ht="15" customHeight="1">
      <c r="B23" s="252"/>
      <c r="C23" s="253"/>
      <c r="D23" s="253"/>
      <c r="E23" s="255" t="s">
        <v>715</v>
      </c>
      <c r="F23" s="379" t="s">
        <v>716</v>
      </c>
      <c r="G23" s="379"/>
      <c r="H23" s="379"/>
      <c r="I23" s="379"/>
      <c r="J23" s="379"/>
      <c r="K23" s="249"/>
    </row>
    <row r="24" spans="2:11" s="1" customFormat="1" ht="12.75" customHeight="1">
      <c r="B24" s="252"/>
      <c r="C24" s="253"/>
      <c r="D24" s="253"/>
      <c r="E24" s="253"/>
      <c r="F24" s="253"/>
      <c r="G24" s="253"/>
      <c r="H24" s="253"/>
      <c r="I24" s="253"/>
      <c r="J24" s="253"/>
      <c r="K24" s="249"/>
    </row>
    <row r="25" spans="2:11" s="1" customFormat="1" ht="15" customHeight="1">
      <c r="B25" s="252"/>
      <c r="C25" s="379" t="s">
        <v>717</v>
      </c>
      <c r="D25" s="379"/>
      <c r="E25" s="379"/>
      <c r="F25" s="379"/>
      <c r="G25" s="379"/>
      <c r="H25" s="379"/>
      <c r="I25" s="379"/>
      <c r="J25" s="379"/>
      <c r="K25" s="249"/>
    </row>
    <row r="26" spans="2:11" s="1" customFormat="1" ht="15" customHeight="1">
      <c r="B26" s="252"/>
      <c r="C26" s="379" t="s">
        <v>718</v>
      </c>
      <c r="D26" s="379"/>
      <c r="E26" s="379"/>
      <c r="F26" s="379"/>
      <c r="G26" s="379"/>
      <c r="H26" s="379"/>
      <c r="I26" s="379"/>
      <c r="J26" s="379"/>
      <c r="K26" s="249"/>
    </row>
    <row r="27" spans="2:11" s="1" customFormat="1" ht="15" customHeight="1">
      <c r="B27" s="252"/>
      <c r="C27" s="251"/>
      <c r="D27" s="379" t="s">
        <v>719</v>
      </c>
      <c r="E27" s="379"/>
      <c r="F27" s="379"/>
      <c r="G27" s="379"/>
      <c r="H27" s="379"/>
      <c r="I27" s="379"/>
      <c r="J27" s="379"/>
      <c r="K27" s="249"/>
    </row>
    <row r="28" spans="2:11" s="1" customFormat="1" ht="15" customHeight="1">
      <c r="B28" s="252"/>
      <c r="C28" s="253"/>
      <c r="D28" s="379" t="s">
        <v>720</v>
      </c>
      <c r="E28" s="379"/>
      <c r="F28" s="379"/>
      <c r="G28" s="379"/>
      <c r="H28" s="379"/>
      <c r="I28" s="379"/>
      <c r="J28" s="379"/>
      <c r="K28" s="249"/>
    </row>
    <row r="29" spans="2:11" s="1" customFormat="1" ht="12.75" customHeight="1">
      <c r="B29" s="252"/>
      <c r="C29" s="253"/>
      <c r="D29" s="253"/>
      <c r="E29" s="253"/>
      <c r="F29" s="253"/>
      <c r="G29" s="253"/>
      <c r="H29" s="253"/>
      <c r="I29" s="253"/>
      <c r="J29" s="253"/>
      <c r="K29" s="249"/>
    </row>
    <row r="30" spans="2:11" s="1" customFormat="1" ht="15" customHeight="1">
      <c r="B30" s="252"/>
      <c r="C30" s="253"/>
      <c r="D30" s="379" t="s">
        <v>721</v>
      </c>
      <c r="E30" s="379"/>
      <c r="F30" s="379"/>
      <c r="G30" s="379"/>
      <c r="H30" s="379"/>
      <c r="I30" s="379"/>
      <c r="J30" s="379"/>
      <c r="K30" s="249"/>
    </row>
    <row r="31" spans="2:11" s="1" customFormat="1" ht="15" customHeight="1">
      <c r="B31" s="252"/>
      <c r="C31" s="253"/>
      <c r="D31" s="379" t="s">
        <v>722</v>
      </c>
      <c r="E31" s="379"/>
      <c r="F31" s="379"/>
      <c r="G31" s="379"/>
      <c r="H31" s="379"/>
      <c r="I31" s="379"/>
      <c r="J31" s="379"/>
      <c r="K31" s="249"/>
    </row>
    <row r="32" spans="2:11" s="1" customFormat="1" ht="12.75" customHeight="1">
      <c r="B32" s="252"/>
      <c r="C32" s="253"/>
      <c r="D32" s="253"/>
      <c r="E32" s="253"/>
      <c r="F32" s="253"/>
      <c r="G32" s="253"/>
      <c r="H32" s="253"/>
      <c r="I32" s="253"/>
      <c r="J32" s="253"/>
      <c r="K32" s="249"/>
    </row>
    <row r="33" spans="2:11" s="1" customFormat="1" ht="15" customHeight="1">
      <c r="B33" s="252"/>
      <c r="C33" s="253"/>
      <c r="D33" s="379" t="s">
        <v>723</v>
      </c>
      <c r="E33" s="379"/>
      <c r="F33" s="379"/>
      <c r="G33" s="379"/>
      <c r="H33" s="379"/>
      <c r="I33" s="379"/>
      <c r="J33" s="379"/>
      <c r="K33" s="249"/>
    </row>
    <row r="34" spans="2:11" s="1" customFormat="1" ht="15" customHeight="1">
      <c r="B34" s="252"/>
      <c r="C34" s="253"/>
      <c r="D34" s="379" t="s">
        <v>724</v>
      </c>
      <c r="E34" s="379"/>
      <c r="F34" s="379"/>
      <c r="G34" s="379"/>
      <c r="H34" s="379"/>
      <c r="I34" s="379"/>
      <c r="J34" s="379"/>
      <c r="K34" s="249"/>
    </row>
    <row r="35" spans="2:11" s="1" customFormat="1" ht="15" customHeight="1">
      <c r="B35" s="252"/>
      <c r="C35" s="253"/>
      <c r="D35" s="379" t="s">
        <v>725</v>
      </c>
      <c r="E35" s="379"/>
      <c r="F35" s="379"/>
      <c r="G35" s="379"/>
      <c r="H35" s="379"/>
      <c r="I35" s="379"/>
      <c r="J35" s="379"/>
      <c r="K35" s="249"/>
    </row>
    <row r="36" spans="2:11" s="1" customFormat="1" ht="15" customHeight="1">
      <c r="B36" s="252"/>
      <c r="C36" s="253"/>
      <c r="D36" s="251"/>
      <c r="E36" s="254" t="s">
        <v>110</v>
      </c>
      <c r="F36" s="251"/>
      <c r="G36" s="379" t="s">
        <v>726</v>
      </c>
      <c r="H36" s="379"/>
      <c r="I36" s="379"/>
      <c r="J36" s="379"/>
      <c r="K36" s="249"/>
    </row>
    <row r="37" spans="2:11" s="1" customFormat="1" ht="30.75" customHeight="1">
      <c r="B37" s="252"/>
      <c r="C37" s="253"/>
      <c r="D37" s="251"/>
      <c r="E37" s="254" t="s">
        <v>727</v>
      </c>
      <c r="F37" s="251"/>
      <c r="G37" s="379" t="s">
        <v>728</v>
      </c>
      <c r="H37" s="379"/>
      <c r="I37" s="379"/>
      <c r="J37" s="379"/>
      <c r="K37" s="249"/>
    </row>
    <row r="38" spans="2:11" s="1" customFormat="1" ht="15" customHeight="1">
      <c r="B38" s="252"/>
      <c r="C38" s="253"/>
      <c r="D38" s="251"/>
      <c r="E38" s="254" t="s">
        <v>52</v>
      </c>
      <c r="F38" s="251"/>
      <c r="G38" s="379" t="s">
        <v>729</v>
      </c>
      <c r="H38" s="379"/>
      <c r="I38" s="379"/>
      <c r="J38" s="379"/>
      <c r="K38" s="249"/>
    </row>
    <row r="39" spans="2:11" s="1" customFormat="1" ht="15" customHeight="1">
      <c r="B39" s="252"/>
      <c r="C39" s="253"/>
      <c r="D39" s="251"/>
      <c r="E39" s="254" t="s">
        <v>53</v>
      </c>
      <c r="F39" s="251"/>
      <c r="G39" s="379" t="s">
        <v>730</v>
      </c>
      <c r="H39" s="379"/>
      <c r="I39" s="379"/>
      <c r="J39" s="379"/>
      <c r="K39" s="249"/>
    </row>
    <row r="40" spans="2:11" s="1" customFormat="1" ht="15" customHeight="1">
      <c r="B40" s="252"/>
      <c r="C40" s="253"/>
      <c r="D40" s="251"/>
      <c r="E40" s="254" t="s">
        <v>111</v>
      </c>
      <c r="F40" s="251"/>
      <c r="G40" s="379" t="s">
        <v>731</v>
      </c>
      <c r="H40" s="379"/>
      <c r="I40" s="379"/>
      <c r="J40" s="379"/>
      <c r="K40" s="249"/>
    </row>
    <row r="41" spans="2:11" s="1" customFormat="1" ht="15" customHeight="1">
      <c r="B41" s="252"/>
      <c r="C41" s="253"/>
      <c r="D41" s="251"/>
      <c r="E41" s="254" t="s">
        <v>112</v>
      </c>
      <c r="F41" s="251"/>
      <c r="G41" s="379" t="s">
        <v>732</v>
      </c>
      <c r="H41" s="379"/>
      <c r="I41" s="379"/>
      <c r="J41" s="379"/>
      <c r="K41" s="249"/>
    </row>
    <row r="42" spans="2:11" s="1" customFormat="1" ht="15" customHeight="1">
      <c r="B42" s="252"/>
      <c r="C42" s="253"/>
      <c r="D42" s="251"/>
      <c r="E42" s="254" t="s">
        <v>733</v>
      </c>
      <c r="F42" s="251"/>
      <c r="G42" s="379" t="s">
        <v>734</v>
      </c>
      <c r="H42" s="379"/>
      <c r="I42" s="379"/>
      <c r="J42" s="379"/>
      <c r="K42" s="249"/>
    </row>
    <row r="43" spans="2:11" s="1" customFormat="1" ht="15" customHeight="1">
      <c r="B43" s="252"/>
      <c r="C43" s="253"/>
      <c r="D43" s="251"/>
      <c r="E43" s="254"/>
      <c r="F43" s="251"/>
      <c r="G43" s="379" t="s">
        <v>735</v>
      </c>
      <c r="H43" s="379"/>
      <c r="I43" s="379"/>
      <c r="J43" s="379"/>
      <c r="K43" s="249"/>
    </row>
    <row r="44" spans="2:11" s="1" customFormat="1" ht="15" customHeight="1">
      <c r="B44" s="252"/>
      <c r="C44" s="253"/>
      <c r="D44" s="251"/>
      <c r="E44" s="254" t="s">
        <v>736</v>
      </c>
      <c r="F44" s="251"/>
      <c r="G44" s="379" t="s">
        <v>737</v>
      </c>
      <c r="H44" s="379"/>
      <c r="I44" s="379"/>
      <c r="J44" s="379"/>
      <c r="K44" s="249"/>
    </row>
    <row r="45" spans="2:11" s="1" customFormat="1" ht="15" customHeight="1">
      <c r="B45" s="252"/>
      <c r="C45" s="253"/>
      <c r="D45" s="251"/>
      <c r="E45" s="254" t="s">
        <v>114</v>
      </c>
      <c r="F45" s="251"/>
      <c r="G45" s="379" t="s">
        <v>738</v>
      </c>
      <c r="H45" s="379"/>
      <c r="I45" s="379"/>
      <c r="J45" s="379"/>
      <c r="K45" s="249"/>
    </row>
    <row r="46" spans="2:11" s="1" customFormat="1" ht="12.75" customHeight="1">
      <c r="B46" s="252"/>
      <c r="C46" s="253"/>
      <c r="D46" s="251"/>
      <c r="E46" s="251"/>
      <c r="F46" s="251"/>
      <c r="G46" s="251"/>
      <c r="H46" s="251"/>
      <c r="I46" s="251"/>
      <c r="J46" s="251"/>
      <c r="K46" s="249"/>
    </row>
    <row r="47" spans="2:11" s="1" customFormat="1" ht="15" customHeight="1">
      <c r="B47" s="252"/>
      <c r="C47" s="253"/>
      <c r="D47" s="379" t="s">
        <v>739</v>
      </c>
      <c r="E47" s="379"/>
      <c r="F47" s="379"/>
      <c r="G47" s="379"/>
      <c r="H47" s="379"/>
      <c r="I47" s="379"/>
      <c r="J47" s="379"/>
      <c r="K47" s="249"/>
    </row>
    <row r="48" spans="2:11" s="1" customFormat="1" ht="15" customHeight="1">
      <c r="B48" s="252"/>
      <c r="C48" s="253"/>
      <c r="D48" s="253"/>
      <c r="E48" s="379" t="s">
        <v>740</v>
      </c>
      <c r="F48" s="379"/>
      <c r="G48" s="379"/>
      <c r="H48" s="379"/>
      <c r="I48" s="379"/>
      <c r="J48" s="379"/>
      <c r="K48" s="249"/>
    </row>
    <row r="49" spans="2:11" s="1" customFormat="1" ht="15" customHeight="1">
      <c r="B49" s="252"/>
      <c r="C49" s="253"/>
      <c r="D49" s="253"/>
      <c r="E49" s="379" t="s">
        <v>741</v>
      </c>
      <c r="F49" s="379"/>
      <c r="G49" s="379"/>
      <c r="H49" s="379"/>
      <c r="I49" s="379"/>
      <c r="J49" s="379"/>
      <c r="K49" s="249"/>
    </row>
    <row r="50" spans="2:11" s="1" customFormat="1" ht="15" customHeight="1">
      <c r="B50" s="252"/>
      <c r="C50" s="253"/>
      <c r="D50" s="253"/>
      <c r="E50" s="379" t="s">
        <v>742</v>
      </c>
      <c r="F50" s="379"/>
      <c r="G50" s="379"/>
      <c r="H50" s="379"/>
      <c r="I50" s="379"/>
      <c r="J50" s="379"/>
      <c r="K50" s="249"/>
    </row>
    <row r="51" spans="2:11" s="1" customFormat="1" ht="15" customHeight="1">
      <c r="B51" s="252"/>
      <c r="C51" s="253"/>
      <c r="D51" s="379" t="s">
        <v>743</v>
      </c>
      <c r="E51" s="379"/>
      <c r="F51" s="379"/>
      <c r="G51" s="379"/>
      <c r="H51" s="379"/>
      <c r="I51" s="379"/>
      <c r="J51" s="379"/>
      <c r="K51" s="249"/>
    </row>
    <row r="52" spans="2:11" s="1" customFormat="1" ht="25.5" customHeight="1">
      <c r="B52" s="248"/>
      <c r="C52" s="380" t="s">
        <v>744</v>
      </c>
      <c r="D52" s="380"/>
      <c r="E52" s="380"/>
      <c r="F52" s="380"/>
      <c r="G52" s="380"/>
      <c r="H52" s="380"/>
      <c r="I52" s="380"/>
      <c r="J52" s="380"/>
      <c r="K52" s="249"/>
    </row>
    <row r="53" spans="2:11" s="1" customFormat="1" ht="5.25" customHeight="1">
      <c r="B53" s="248"/>
      <c r="C53" s="250"/>
      <c r="D53" s="250"/>
      <c r="E53" s="250"/>
      <c r="F53" s="250"/>
      <c r="G53" s="250"/>
      <c r="H53" s="250"/>
      <c r="I53" s="250"/>
      <c r="J53" s="250"/>
      <c r="K53" s="249"/>
    </row>
    <row r="54" spans="2:11" s="1" customFormat="1" ht="15" customHeight="1">
      <c r="B54" s="248"/>
      <c r="C54" s="379" t="s">
        <v>745</v>
      </c>
      <c r="D54" s="379"/>
      <c r="E54" s="379"/>
      <c r="F54" s="379"/>
      <c r="G54" s="379"/>
      <c r="H54" s="379"/>
      <c r="I54" s="379"/>
      <c r="J54" s="379"/>
      <c r="K54" s="249"/>
    </row>
    <row r="55" spans="2:11" s="1" customFormat="1" ht="15" customHeight="1">
      <c r="B55" s="248"/>
      <c r="C55" s="379" t="s">
        <v>746</v>
      </c>
      <c r="D55" s="379"/>
      <c r="E55" s="379"/>
      <c r="F55" s="379"/>
      <c r="G55" s="379"/>
      <c r="H55" s="379"/>
      <c r="I55" s="379"/>
      <c r="J55" s="379"/>
      <c r="K55" s="249"/>
    </row>
    <row r="56" spans="2:11" s="1" customFormat="1" ht="12.75" customHeight="1">
      <c r="B56" s="248"/>
      <c r="C56" s="251"/>
      <c r="D56" s="251"/>
      <c r="E56" s="251"/>
      <c r="F56" s="251"/>
      <c r="G56" s="251"/>
      <c r="H56" s="251"/>
      <c r="I56" s="251"/>
      <c r="J56" s="251"/>
      <c r="K56" s="249"/>
    </row>
    <row r="57" spans="2:11" s="1" customFormat="1" ht="15" customHeight="1">
      <c r="B57" s="248"/>
      <c r="C57" s="379" t="s">
        <v>747</v>
      </c>
      <c r="D57" s="379"/>
      <c r="E57" s="379"/>
      <c r="F57" s="379"/>
      <c r="G57" s="379"/>
      <c r="H57" s="379"/>
      <c r="I57" s="379"/>
      <c r="J57" s="379"/>
      <c r="K57" s="249"/>
    </row>
    <row r="58" spans="2:11" s="1" customFormat="1" ht="15" customHeight="1">
      <c r="B58" s="248"/>
      <c r="C58" s="253"/>
      <c r="D58" s="379" t="s">
        <v>748</v>
      </c>
      <c r="E58" s="379"/>
      <c r="F58" s="379"/>
      <c r="G58" s="379"/>
      <c r="H58" s="379"/>
      <c r="I58" s="379"/>
      <c r="J58" s="379"/>
      <c r="K58" s="249"/>
    </row>
    <row r="59" spans="2:11" s="1" customFormat="1" ht="15" customHeight="1">
      <c r="B59" s="248"/>
      <c r="C59" s="253"/>
      <c r="D59" s="379" t="s">
        <v>749</v>
      </c>
      <c r="E59" s="379"/>
      <c r="F59" s="379"/>
      <c r="G59" s="379"/>
      <c r="H59" s="379"/>
      <c r="I59" s="379"/>
      <c r="J59" s="379"/>
      <c r="K59" s="249"/>
    </row>
    <row r="60" spans="2:11" s="1" customFormat="1" ht="15" customHeight="1">
      <c r="B60" s="248"/>
      <c r="C60" s="253"/>
      <c r="D60" s="379" t="s">
        <v>750</v>
      </c>
      <c r="E60" s="379"/>
      <c r="F60" s="379"/>
      <c r="G60" s="379"/>
      <c r="H60" s="379"/>
      <c r="I60" s="379"/>
      <c r="J60" s="379"/>
      <c r="K60" s="249"/>
    </row>
    <row r="61" spans="2:11" s="1" customFormat="1" ht="15" customHeight="1">
      <c r="B61" s="248"/>
      <c r="C61" s="253"/>
      <c r="D61" s="379" t="s">
        <v>751</v>
      </c>
      <c r="E61" s="379"/>
      <c r="F61" s="379"/>
      <c r="G61" s="379"/>
      <c r="H61" s="379"/>
      <c r="I61" s="379"/>
      <c r="J61" s="379"/>
      <c r="K61" s="249"/>
    </row>
    <row r="62" spans="2:11" s="1" customFormat="1" ht="15" customHeight="1">
      <c r="B62" s="248"/>
      <c r="C62" s="253"/>
      <c r="D62" s="382" t="s">
        <v>752</v>
      </c>
      <c r="E62" s="382"/>
      <c r="F62" s="382"/>
      <c r="G62" s="382"/>
      <c r="H62" s="382"/>
      <c r="I62" s="382"/>
      <c r="J62" s="382"/>
      <c r="K62" s="249"/>
    </row>
    <row r="63" spans="2:11" s="1" customFormat="1" ht="15" customHeight="1">
      <c r="B63" s="248"/>
      <c r="C63" s="253"/>
      <c r="D63" s="379" t="s">
        <v>753</v>
      </c>
      <c r="E63" s="379"/>
      <c r="F63" s="379"/>
      <c r="G63" s="379"/>
      <c r="H63" s="379"/>
      <c r="I63" s="379"/>
      <c r="J63" s="379"/>
      <c r="K63" s="249"/>
    </row>
    <row r="64" spans="2:11" s="1" customFormat="1" ht="12.75" customHeight="1">
      <c r="B64" s="248"/>
      <c r="C64" s="253"/>
      <c r="D64" s="253"/>
      <c r="E64" s="256"/>
      <c r="F64" s="253"/>
      <c r="G64" s="253"/>
      <c r="H64" s="253"/>
      <c r="I64" s="253"/>
      <c r="J64" s="253"/>
      <c r="K64" s="249"/>
    </row>
    <row r="65" spans="2:11" s="1" customFormat="1" ht="15" customHeight="1">
      <c r="B65" s="248"/>
      <c r="C65" s="253"/>
      <c r="D65" s="379" t="s">
        <v>754</v>
      </c>
      <c r="E65" s="379"/>
      <c r="F65" s="379"/>
      <c r="G65" s="379"/>
      <c r="H65" s="379"/>
      <c r="I65" s="379"/>
      <c r="J65" s="379"/>
      <c r="K65" s="249"/>
    </row>
    <row r="66" spans="2:11" s="1" customFormat="1" ht="15" customHeight="1">
      <c r="B66" s="248"/>
      <c r="C66" s="253"/>
      <c r="D66" s="382" t="s">
        <v>755</v>
      </c>
      <c r="E66" s="382"/>
      <c r="F66" s="382"/>
      <c r="G66" s="382"/>
      <c r="H66" s="382"/>
      <c r="I66" s="382"/>
      <c r="J66" s="382"/>
      <c r="K66" s="249"/>
    </row>
    <row r="67" spans="2:11" s="1" customFormat="1" ht="15" customHeight="1">
      <c r="B67" s="248"/>
      <c r="C67" s="253"/>
      <c r="D67" s="379" t="s">
        <v>756</v>
      </c>
      <c r="E67" s="379"/>
      <c r="F67" s="379"/>
      <c r="G67" s="379"/>
      <c r="H67" s="379"/>
      <c r="I67" s="379"/>
      <c r="J67" s="379"/>
      <c r="K67" s="249"/>
    </row>
    <row r="68" spans="2:11" s="1" customFormat="1" ht="15" customHeight="1">
      <c r="B68" s="248"/>
      <c r="C68" s="253"/>
      <c r="D68" s="379" t="s">
        <v>757</v>
      </c>
      <c r="E68" s="379"/>
      <c r="F68" s="379"/>
      <c r="G68" s="379"/>
      <c r="H68" s="379"/>
      <c r="I68" s="379"/>
      <c r="J68" s="379"/>
      <c r="K68" s="249"/>
    </row>
    <row r="69" spans="2:11" s="1" customFormat="1" ht="15" customHeight="1">
      <c r="B69" s="248"/>
      <c r="C69" s="253"/>
      <c r="D69" s="379" t="s">
        <v>758</v>
      </c>
      <c r="E69" s="379"/>
      <c r="F69" s="379"/>
      <c r="G69" s="379"/>
      <c r="H69" s="379"/>
      <c r="I69" s="379"/>
      <c r="J69" s="379"/>
      <c r="K69" s="249"/>
    </row>
    <row r="70" spans="2:11" s="1" customFormat="1" ht="15" customHeight="1">
      <c r="B70" s="248"/>
      <c r="C70" s="253"/>
      <c r="D70" s="379" t="s">
        <v>759</v>
      </c>
      <c r="E70" s="379"/>
      <c r="F70" s="379"/>
      <c r="G70" s="379"/>
      <c r="H70" s="379"/>
      <c r="I70" s="379"/>
      <c r="J70" s="379"/>
      <c r="K70" s="249"/>
    </row>
    <row r="71" spans="2:11" s="1" customFormat="1" ht="12.75" customHeight="1">
      <c r="B71" s="257"/>
      <c r="C71" s="258"/>
      <c r="D71" s="258"/>
      <c r="E71" s="258"/>
      <c r="F71" s="258"/>
      <c r="G71" s="258"/>
      <c r="H71" s="258"/>
      <c r="I71" s="258"/>
      <c r="J71" s="258"/>
      <c r="K71" s="259"/>
    </row>
    <row r="72" spans="2:11" s="1" customFormat="1" ht="18.75" customHeight="1">
      <c r="B72" s="260"/>
      <c r="C72" s="260"/>
      <c r="D72" s="260"/>
      <c r="E72" s="260"/>
      <c r="F72" s="260"/>
      <c r="G72" s="260"/>
      <c r="H72" s="260"/>
      <c r="I72" s="260"/>
      <c r="J72" s="260"/>
      <c r="K72" s="261"/>
    </row>
    <row r="73" spans="2:11" s="1" customFormat="1" ht="18.75" customHeight="1">
      <c r="B73" s="261"/>
      <c r="C73" s="261"/>
      <c r="D73" s="261"/>
      <c r="E73" s="261"/>
      <c r="F73" s="261"/>
      <c r="G73" s="261"/>
      <c r="H73" s="261"/>
      <c r="I73" s="261"/>
      <c r="J73" s="261"/>
      <c r="K73" s="261"/>
    </row>
    <row r="74" spans="2:11" s="1" customFormat="1" ht="7.5" customHeight="1">
      <c r="B74" s="262"/>
      <c r="C74" s="263"/>
      <c r="D74" s="263"/>
      <c r="E74" s="263"/>
      <c r="F74" s="263"/>
      <c r="G74" s="263"/>
      <c r="H74" s="263"/>
      <c r="I74" s="263"/>
      <c r="J74" s="263"/>
      <c r="K74" s="264"/>
    </row>
    <row r="75" spans="2:11" s="1" customFormat="1" ht="45" customHeight="1">
      <c r="B75" s="265"/>
      <c r="C75" s="383" t="s">
        <v>760</v>
      </c>
      <c r="D75" s="383"/>
      <c r="E75" s="383"/>
      <c r="F75" s="383"/>
      <c r="G75" s="383"/>
      <c r="H75" s="383"/>
      <c r="I75" s="383"/>
      <c r="J75" s="383"/>
      <c r="K75" s="266"/>
    </row>
    <row r="76" spans="2:11" s="1" customFormat="1" ht="17.25" customHeight="1">
      <c r="B76" s="265"/>
      <c r="C76" s="267" t="s">
        <v>761</v>
      </c>
      <c r="D76" s="267"/>
      <c r="E76" s="267"/>
      <c r="F76" s="267" t="s">
        <v>762</v>
      </c>
      <c r="G76" s="268"/>
      <c r="H76" s="267" t="s">
        <v>53</v>
      </c>
      <c r="I76" s="267" t="s">
        <v>56</v>
      </c>
      <c r="J76" s="267" t="s">
        <v>763</v>
      </c>
      <c r="K76" s="266"/>
    </row>
    <row r="77" spans="2:11" s="1" customFormat="1" ht="17.25" customHeight="1">
      <c r="B77" s="265"/>
      <c r="C77" s="269" t="s">
        <v>764</v>
      </c>
      <c r="D77" s="269"/>
      <c r="E77" s="269"/>
      <c r="F77" s="270" t="s">
        <v>765</v>
      </c>
      <c r="G77" s="271"/>
      <c r="H77" s="269"/>
      <c r="I77" s="269"/>
      <c r="J77" s="269" t="s">
        <v>766</v>
      </c>
      <c r="K77" s="266"/>
    </row>
    <row r="78" spans="2:11" s="1" customFormat="1" ht="5.25" customHeight="1">
      <c r="B78" s="265"/>
      <c r="C78" s="272"/>
      <c r="D78" s="272"/>
      <c r="E78" s="272"/>
      <c r="F78" s="272"/>
      <c r="G78" s="273"/>
      <c r="H78" s="272"/>
      <c r="I78" s="272"/>
      <c r="J78" s="272"/>
      <c r="K78" s="266"/>
    </row>
    <row r="79" spans="2:11" s="1" customFormat="1" ht="15" customHeight="1">
      <c r="B79" s="265"/>
      <c r="C79" s="254" t="s">
        <v>52</v>
      </c>
      <c r="D79" s="274"/>
      <c r="E79" s="274"/>
      <c r="F79" s="275" t="s">
        <v>767</v>
      </c>
      <c r="G79" s="276"/>
      <c r="H79" s="254" t="s">
        <v>768</v>
      </c>
      <c r="I79" s="254" t="s">
        <v>769</v>
      </c>
      <c r="J79" s="254">
        <v>20</v>
      </c>
      <c r="K79" s="266"/>
    </row>
    <row r="80" spans="2:11" s="1" customFormat="1" ht="15" customHeight="1">
      <c r="B80" s="265"/>
      <c r="C80" s="254" t="s">
        <v>770</v>
      </c>
      <c r="D80" s="254"/>
      <c r="E80" s="254"/>
      <c r="F80" s="275" t="s">
        <v>767</v>
      </c>
      <c r="G80" s="276"/>
      <c r="H80" s="254" t="s">
        <v>771</v>
      </c>
      <c r="I80" s="254" t="s">
        <v>769</v>
      </c>
      <c r="J80" s="254">
        <v>120</v>
      </c>
      <c r="K80" s="266"/>
    </row>
    <row r="81" spans="2:11" s="1" customFormat="1" ht="15" customHeight="1">
      <c r="B81" s="277"/>
      <c r="C81" s="254" t="s">
        <v>772</v>
      </c>
      <c r="D81" s="254"/>
      <c r="E81" s="254"/>
      <c r="F81" s="275" t="s">
        <v>773</v>
      </c>
      <c r="G81" s="276"/>
      <c r="H81" s="254" t="s">
        <v>774</v>
      </c>
      <c r="I81" s="254" t="s">
        <v>769</v>
      </c>
      <c r="J81" s="254">
        <v>50</v>
      </c>
      <c r="K81" s="266"/>
    </row>
    <row r="82" spans="2:11" s="1" customFormat="1" ht="15" customHeight="1">
      <c r="B82" s="277"/>
      <c r="C82" s="254" t="s">
        <v>775</v>
      </c>
      <c r="D82" s="254"/>
      <c r="E82" s="254"/>
      <c r="F82" s="275" t="s">
        <v>767</v>
      </c>
      <c r="G82" s="276"/>
      <c r="H82" s="254" t="s">
        <v>776</v>
      </c>
      <c r="I82" s="254" t="s">
        <v>777</v>
      </c>
      <c r="J82" s="254"/>
      <c r="K82" s="266"/>
    </row>
    <row r="83" spans="2:11" s="1" customFormat="1" ht="15" customHeight="1">
      <c r="B83" s="277"/>
      <c r="C83" s="278" t="s">
        <v>778</v>
      </c>
      <c r="D83" s="278"/>
      <c r="E83" s="278"/>
      <c r="F83" s="279" t="s">
        <v>773</v>
      </c>
      <c r="G83" s="278"/>
      <c r="H83" s="278" t="s">
        <v>779</v>
      </c>
      <c r="I83" s="278" t="s">
        <v>769</v>
      </c>
      <c r="J83" s="278">
        <v>15</v>
      </c>
      <c r="K83" s="266"/>
    </row>
    <row r="84" spans="2:11" s="1" customFormat="1" ht="15" customHeight="1">
      <c r="B84" s="277"/>
      <c r="C84" s="278" t="s">
        <v>780</v>
      </c>
      <c r="D84" s="278"/>
      <c r="E84" s="278"/>
      <c r="F84" s="279" t="s">
        <v>773</v>
      </c>
      <c r="G84" s="278"/>
      <c r="H84" s="278" t="s">
        <v>781</v>
      </c>
      <c r="I84" s="278" t="s">
        <v>769</v>
      </c>
      <c r="J84" s="278">
        <v>15</v>
      </c>
      <c r="K84" s="266"/>
    </row>
    <row r="85" spans="2:11" s="1" customFormat="1" ht="15" customHeight="1">
      <c r="B85" s="277"/>
      <c r="C85" s="278" t="s">
        <v>782</v>
      </c>
      <c r="D85" s="278"/>
      <c r="E85" s="278"/>
      <c r="F85" s="279" t="s">
        <v>773</v>
      </c>
      <c r="G85" s="278"/>
      <c r="H85" s="278" t="s">
        <v>783</v>
      </c>
      <c r="I85" s="278" t="s">
        <v>769</v>
      </c>
      <c r="J85" s="278">
        <v>20</v>
      </c>
      <c r="K85" s="266"/>
    </row>
    <row r="86" spans="2:11" s="1" customFormat="1" ht="15" customHeight="1">
      <c r="B86" s="277"/>
      <c r="C86" s="278" t="s">
        <v>784</v>
      </c>
      <c r="D86" s="278"/>
      <c r="E86" s="278"/>
      <c r="F86" s="279" t="s">
        <v>773</v>
      </c>
      <c r="G86" s="278"/>
      <c r="H86" s="278" t="s">
        <v>785</v>
      </c>
      <c r="I86" s="278" t="s">
        <v>769</v>
      </c>
      <c r="J86" s="278">
        <v>20</v>
      </c>
      <c r="K86" s="266"/>
    </row>
    <row r="87" spans="2:11" s="1" customFormat="1" ht="15" customHeight="1">
      <c r="B87" s="277"/>
      <c r="C87" s="254" t="s">
        <v>786</v>
      </c>
      <c r="D87" s="254"/>
      <c r="E87" s="254"/>
      <c r="F87" s="275" t="s">
        <v>773</v>
      </c>
      <c r="G87" s="276"/>
      <c r="H87" s="254" t="s">
        <v>787</v>
      </c>
      <c r="I87" s="254" t="s">
        <v>769</v>
      </c>
      <c r="J87" s="254">
        <v>50</v>
      </c>
      <c r="K87" s="266"/>
    </row>
    <row r="88" spans="2:11" s="1" customFormat="1" ht="15" customHeight="1">
      <c r="B88" s="277"/>
      <c r="C88" s="254" t="s">
        <v>788</v>
      </c>
      <c r="D88" s="254"/>
      <c r="E88" s="254"/>
      <c r="F88" s="275" t="s">
        <v>773</v>
      </c>
      <c r="G88" s="276"/>
      <c r="H88" s="254" t="s">
        <v>789</v>
      </c>
      <c r="I88" s="254" t="s">
        <v>769</v>
      </c>
      <c r="J88" s="254">
        <v>20</v>
      </c>
      <c r="K88" s="266"/>
    </row>
    <row r="89" spans="2:11" s="1" customFormat="1" ht="15" customHeight="1">
      <c r="B89" s="277"/>
      <c r="C89" s="254" t="s">
        <v>790</v>
      </c>
      <c r="D89" s="254"/>
      <c r="E89" s="254"/>
      <c r="F89" s="275" t="s">
        <v>773</v>
      </c>
      <c r="G89" s="276"/>
      <c r="H89" s="254" t="s">
        <v>791</v>
      </c>
      <c r="I89" s="254" t="s">
        <v>769</v>
      </c>
      <c r="J89" s="254">
        <v>20</v>
      </c>
      <c r="K89" s="266"/>
    </row>
    <row r="90" spans="2:11" s="1" customFormat="1" ht="15" customHeight="1">
      <c r="B90" s="277"/>
      <c r="C90" s="254" t="s">
        <v>792</v>
      </c>
      <c r="D90" s="254"/>
      <c r="E90" s="254"/>
      <c r="F90" s="275" t="s">
        <v>773</v>
      </c>
      <c r="G90" s="276"/>
      <c r="H90" s="254" t="s">
        <v>793</v>
      </c>
      <c r="I90" s="254" t="s">
        <v>769</v>
      </c>
      <c r="J90" s="254">
        <v>50</v>
      </c>
      <c r="K90" s="266"/>
    </row>
    <row r="91" spans="2:11" s="1" customFormat="1" ht="15" customHeight="1">
      <c r="B91" s="277"/>
      <c r="C91" s="254" t="s">
        <v>794</v>
      </c>
      <c r="D91" s="254"/>
      <c r="E91" s="254"/>
      <c r="F91" s="275" t="s">
        <v>773</v>
      </c>
      <c r="G91" s="276"/>
      <c r="H91" s="254" t="s">
        <v>794</v>
      </c>
      <c r="I91" s="254" t="s">
        <v>769</v>
      </c>
      <c r="J91" s="254">
        <v>50</v>
      </c>
      <c r="K91" s="266"/>
    </row>
    <row r="92" spans="2:11" s="1" customFormat="1" ht="15" customHeight="1">
      <c r="B92" s="277"/>
      <c r="C92" s="254" t="s">
        <v>795</v>
      </c>
      <c r="D92" s="254"/>
      <c r="E92" s="254"/>
      <c r="F92" s="275" t="s">
        <v>773</v>
      </c>
      <c r="G92" s="276"/>
      <c r="H92" s="254" t="s">
        <v>796</v>
      </c>
      <c r="I92" s="254" t="s">
        <v>769</v>
      </c>
      <c r="J92" s="254">
        <v>255</v>
      </c>
      <c r="K92" s="266"/>
    </row>
    <row r="93" spans="2:11" s="1" customFormat="1" ht="15" customHeight="1">
      <c r="B93" s="277"/>
      <c r="C93" s="254" t="s">
        <v>797</v>
      </c>
      <c r="D93" s="254"/>
      <c r="E93" s="254"/>
      <c r="F93" s="275" t="s">
        <v>767</v>
      </c>
      <c r="G93" s="276"/>
      <c r="H93" s="254" t="s">
        <v>798</v>
      </c>
      <c r="I93" s="254" t="s">
        <v>799</v>
      </c>
      <c r="J93" s="254"/>
      <c r="K93" s="266"/>
    </row>
    <row r="94" spans="2:11" s="1" customFormat="1" ht="15" customHeight="1">
      <c r="B94" s="277"/>
      <c r="C94" s="254" t="s">
        <v>800</v>
      </c>
      <c r="D94" s="254"/>
      <c r="E94" s="254"/>
      <c r="F94" s="275" t="s">
        <v>767</v>
      </c>
      <c r="G94" s="276"/>
      <c r="H94" s="254" t="s">
        <v>801</v>
      </c>
      <c r="I94" s="254" t="s">
        <v>802</v>
      </c>
      <c r="J94" s="254"/>
      <c r="K94" s="266"/>
    </row>
    <row r="95" spans="2:11" s="1" customFormat="1" ht="15" customHeight="1">
      <c r="B95" s="277"/>
      <c r="C95" s="254" t="s">
        <v>803</v>
      </c>
      <c r="D95" s="254"/>
      <c r="E95" s="254"/>
      <c r="F95" s="275" t="s">
        <v>767</v>
      </c>
      <c r="G95" s="276"/>
      <c r="H95" s="254" t="s">
        <v>803</v>
      </c>
      <c r="I95" s="254" t="s">
        <v>802</v>
      </c>
      <c r="J95" s="254"/>
      <c r="K95" s="266"/>
    </row>
    <row r="96" spans="2:11" s="1" customFormat="1" ht="15" customHeight="1">
      <c r="B96" s="277"/>
      <c r="C96" s="254" t="s">
        <v>37</v>
      </c>
      <c r="D96" s="254"/>
      <c r="E96" s="254"/>
      <c r="F96" s="275" t="s">
        <v>767</v>
      </c>
      <c r="G96" s="276"/>
      <c r="H96" s="254" t="s">
        <v>804</v>
      </c>
      <c r="I96" s="254" t="s">
        <v>802</v>
      </c>
      <c r="J96" s="254"/>
      <c r="K96" s="266"/>
    </row>
    <row r="97" spans="2:11" s="1" customFormat="1" ht="15" customHeight="1">
      <c r="B97" s="277"/>
      <c r="C97" s="254" t="s">
        <v>47</v>
      </c>
      <c r="D97" s="254"/>
      <c r="E97" s="254"/>
      <c r="F97" s="275" t="s">
        <v>767</v>
      </c>
      <c r="G97" s="276"/>
      <c r="H97" s="254" t="s">
        <v>805</v>
      </c>
      <c r="I97" s="254" t="s">
        <v>802</v>
      </c>
      <c r="J97" s="254"/>
      <c r="K97" s="266"/>
    </row>
    <row r="98" spans="2:11" s="1" customFormat="1" ht="15" customHeight="1">
      <c r="B98" s="280"/>
      <c r="C98" s="281"/>
      <c r="D98" s="281"/>
      <c r="E98" s="281"/>
      <c r="F98" s="281"/>
      <c r="G98" s="281"/>
      <c r="H98" s="281"/>
      <c r="I98" s="281"/>
      <c r="J98" s="281"/>
      <c r="K98" s="282"/>
    </row>
    <row r="99" spans="2:11" s="1" customFormat="1" ht="18.7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3"/>
    </row>
    <row r="100" spans="2:11" s="1" customFormat="1" ht="18.75" customHeight="1">
      <c r="B100" s="261"/>
      <c r="C100" s="261"/>
      <c r="D100" s="261"/>
      <c r="E100" s="261"/>
      <c r="F100" s="261"/>
      <c r="G100" s="261"/>
      <c r="H100" s="261"/>
      <c r="I100" s="261"/>
      <c r="J100" s="261"/>
      <c r="K100" s="261"/>
    </row>
    <row r="101" spans="2:11" s="1" customFormat="1" ht="7.5" customHeight="1">
      <c r="B101" s="262"/>
      <c r="C101" s="263"/>
      <c r="D101" s="263"/>
      <c r="E101" s="263"/>
      <c r="F101" s="263"/>
      <c r="G101" s="263"/>
      <c r="H101" s="263"/>
      <c r="I101" s="263"/>
      <c r="J101" s="263"/>
      <c r="K101" s="264"/>
    </row>
    <row r="102" spans="2:11" s="1" customFormat="1" ht="45" customHeight="1">
      <c r="B102" s="265"/>
      <c r="C102" s="383" t="s">
        <v>806</v>
      </c>
      <c r="D102" s="383"/>
      <c r="E102" s="383"/>
      <c r="F102" s="383"/>
      <c r="G102" s="383"/>
      <c r="H102" s="383"/>
      <c r="I102" s="383"/>
      <c r="J102" s="383"/>
      <c r="K102" s="266"/>
    </row>
    <row r="103" spans="2:11" s="1" customFormat="1" ht="17.25" customHeight="1">
      <c r="B103" s="265"/>
      <c r="C103" s="267" t="s">
        <v>761</v>
      </c>
      <c r="D103" s="267"/>
      <c r="E103" s="267"/>
      <c r="F103" s="267" t="s">
        <v>762</v>
      </c>
      <c r="G103" s="268"/>
      <c r="H103" s="267" t="s">
        <v>53</v>
      </c>
      <c r="I103" s="267" t="s">
        <v>56</v>
      </c>
      <c r="J103" s="267" t="s">
        <v>763</v>
      </c>
      <c r="K103" s="266"/>
    </row>
    <row r="104" spans="2:11" s="1" customFormat="1" ht="17.25" customHeight="1">
      <c r="B104" s="265"/>
      <c r="C104" s="269" t="s">
        <v>764</v>
      </c>
      <c r="D104" s="269"/>
      <c r="E104" s="269"/>
      <c r="F104" s="270" t="s">
        <v>765</v>
      </c>
      <c r="G104" s="271"/>
      <c r="H104" s="269"/>
      <c r="I104" s="269"/>
      <c r="J104" s="269" t="s">
        <v>766</v>
      </c>
      <c r="K104" s="266"/>
    </row>
    <row r="105" spans="2:11" s="1" customFormat="1" ht="5.25" customHeight="1">
      <c r="B105" s="265"/>
      <c r="C105" s="267"/>
      <c r="D105" s="267"/>
      <c r="E105" s="267"/>
      <c r="F105" s="267"/>
      <c r="G105" s="285"/>
      <c r="H105" s="267"/>
      <c r="I105" s="267"/>
      <c r="J105" s="267"/>
      <c r="K105" s="266"/>
    </row>
    <row r="106" spans="2:11" s="1" customFormat="1" ht="15" customHeight="1">
      <c r="B106" s="265"/>
      <c r="C106" s="254" t="s">
        <v>52</v>
      </c>
      <c r="D106" s="274"/>
      <c r="E106" s="274"/>
      <c r="F106" s="275" t="s">
        <v>767</v>
      </c>
      <c r="G106" s="254"/>
      <c r="H106" s="254" t="s">
        <v>807</v>
      </c>
      <c r="I106" s="254" t="s">
        <v>769</v>
      </c>
      <c r="J106" s="254">
        <v>20</v>
      </c>
      <c r="K106" s="266"/>
    </row>
    <row r="107" spans="2:11" s="1" customFormat="1" ht="15" customHeight="1">
      <c r="B107" s="265"/>
      <c r="C107" s="254" t="s">
        <v>770</v>
      </c>
      <c r="D107" s="254"/>
      <c r="E107" s="254"/>
      <c r="F107" s="275" t="s">
        <v>767</v>
      </c>
      <c r="G107" s="254"/>
      <c r="H107" s="254" t="s">
        <v>807</v>
      </c>
      <c r="I107" s="254" t="s">
        <v>769</v>
      </c>
      <c r="J107" s="254">
        <v>120</v>
      </c>
      <c r="K107" s="266"/>
    </row>
    <row r="108" spans="2:11" s="1" customFormat="1" ht="15" customHeight="1">
      <c r="B108" s="277"/>
      <c r="C108" s="254" t="s">
        <v>772</v>
      </c>
      <c r="D108" s="254"/>
      <c r="E108" s="254"/>
      <c r="F108" s="275" t="s">
        <v>773</v>
      </c>
      <c r="G108" s="254"/>
      <c r="H108" s="254" t="s">
        <v>807</v>
      </c>
      <c r="I108" s="254" t="s">
        <v>769</v>
      </c>
      <c r="J108" s="254">
        <v>50</v>
      </c>
      <c r="K108" s="266"/>
    </row>
    <row r="109" spans="2:11" s="1" customFormat="1" ht="15" customHeight="1">
      <c r="B109" s="277"/>
      <c r="C109" s="254" t="s">
        <v>775</v>
      </c>
      <c r="D109" s="254"/>
      <c r="E109" s="254"/>
      <c r="F109" s="275" t="s">
        <v>767</v>
      </c>
      <c r="G109" s="254"/>
      <c r="H109" s="254" t="s">
        <v>807</v>
      </c>
      <c r="I109" s="254" t="s">
        <v>777</v>
      </c>
      <c r="J109" s="254"/>
      <c r="K109" s="266"/>
    </row>
    <row r="110" spans="2:11" s="1" customFormat="1" ht="15" customHeight="1">
      <c r="B110" s="277"/>
      <c r="C110" s="254" t="s">
        <v>786</v>
      </c>
      <c r="D110" s="254"/>
      <c r="E110" s="254"/>
      <c r="F110" s="275" t="s">
        <v>773</v>
      </c>
      <c r="G110" s="254"/>
      <c r="H110" s="254" t="s">
        <v>807</v>
      </c>
      <c r="I110" s="254" t="s">
        <v>769</v>
      </c>
      <c r="J110" s="254">
        <v>50</v>
      </c>
      <c r="K110" s="266"/>
    </row>
    <row r="111" spans="2:11" s="1" customFormat="1" ht="15" customHeight="1">
      <c r="B111" s="277"/>
      <c r="C111" s="254" t="s">
        <v>794</v>
      </c>
      <c r="D111" s="254"/>
      <c r="E111" s="254"/>
      <c r="F111" s="275" t="s">
        <v>773</v>
      </c>
      <c r="G111" s="254"/>
      <c r="H111" s="254" t="s">
        <v>807</v>
      </c>
      <c r="I111" s="254" t="s">
        <v>769</v>
      </c>
      <c r="J111" s="254">
        <v>50</v>
      </c>
      <c r="K111" s="266"/>
    </row>
    <row r="112" spans="2:11" s="1" customFormat="1" ht="15" customHeight="1">
      <c r="B112" s="277"/>
      <c r="C112" s="254" t="s">
        <v>792</v>
      </c>
      <c r="D112" s="254"/>
      <c r="E112" s="254"/>
      <c r="F112" s="275" t="s">
        <v>773</v>
      </c>
      <c r="G112" s="254"/>
      <c r="H112" s="254" t="s">
        <v>807</v>
      </c>
      <c r="I112" s="254" t="s">
        <v>769</v>
      </c>
      <c r="J112" s="254">
        <v>50</v>
      </c>
      <c r="K112" s="266"/>
    </row>
    <row r="113" spans="2:11" s="1" customFormat="1" ht="15" customHeight="1">
      <c r="B113" s="277"/>
      <c r="C113" s="254" t="s">
        <v>52</v>
      </c>
      <c r="D113" s="254"/>
      <c r="E113" s="254"/>
      <c r="F113" s="275" t="s">
        <v>767</v>
      </c>
      <c r="G113" s="254"/>
      <c r="H113" s="254" t="s">
        <v>808</v>
      </c>
      <c r="I113" s="254" t="s">
        <v>769</v>
      </c>
      <c r="J113" s="254">
        <v>20</v>
      </c>
      <c r="K113" s="266"/>
    </row>
    <row r="114" spans="2:11" s="1" customFormat="1" ht="15" customHeight="1">
      <c r="B114" s="277"/>
      <c r="C114" s="254" t="s">
        <v>809</v>
      </c>
      <c r="D114" s="254"/>
      <c r="E114" s="254"/>
      <c r="F114" s="275" t="s">
        <v>767</v>
      </c>
      <c r="G114" s="254"/>
      <c r="H114" s="254" t="s">
        <v>810</v>
      </c>
      <c r="I114" s="254" t="s">
        <v>769</v>
      </c>
      <c r="J114" s="254">
        <v>120</v>
      </c>
      <c r="K114" s="266"/>
    </row>
    <row r="115" spans="2:11" s="1" customFormat="1" ht="15" customHeight="1">
      <c r="B115" s="277"/>
      <c r="C115" s="254" t="s">
        <v>37</v>
      </c>
      <c r="D115" s="254"/>
      <c r="E115" s="254"/>
      <c r="F115" s="275" t="s">
        <v>767</v>
      </c>
      <c r="G115" s="254"/>
      <c r="H115" s="254" t="s">
        <v>811</v>
      </c>
      <c r="I115" s="254" t="s">
        <v>802</v>
      </c>
      <c r="J115" s="254"/>
      <c r="K115" s="266"/>
    </row>
    <row r="116" spans="2:11" s="1" customFormat="1" ht="15" customHeight="1">
      <c r="B116" s="277"/>
      <c r="C116" s="254" t="s">
        <v>47</v>
      </c>
      <c r="D116" s="254"/>
      <c r="E116" s="254"/>
      <c r="F116" s="275" t="s">
        <v>767</v>
      </c>
      <c r="G116" s="254"/>
      <c r="H116" s="254" t="s">
        <v>812</v>
      </c>
      <c r="I116" s="254" t="s">
        <v>802</v>
      </c>
      <c r="J116" s="254"/>
      <c r="K116" s="266"/>
    </row>
    <row r="117" spans="2:11" s="1" customFormat="1" ht="15" customHeight="1">
      <c r="B117" s="277"/>
      <c r="C117" s="254" t="s">
        <v>56</v>
      </c>
      <c r="D117" s="254"/>
      <c r="E117" s="254"/>
      <c r="F117" s="275" t="s">
        <v>767</v>
      </c>
      <c r="G117" s="254"/>
      <c r="H117" s="254" t="s">
        <v>813</v>
      </c>
      <c r="I117" s="254" t="s">
        <v>814</v>
      </c>
      <c r="J117" s="254"/>
      <c r="K117" s="266"/>
    </row>
    <row r="118" spans="2:11" s="1" customFormat="1" ht="15" customHeight="1">
      <c r="B118" s="280"/>
      <c r="C118" s="286"/>
      <c r="D118" s="286"/>
      <c r="E118" s="286"/>
      <c r="F118" s="286"/>
      <c r="G118" s="286"/>
      <c r="H118" s="286"/>
      <c r="I118" s="286"/>
      <c r="J118" s="286"/>
      <c r="K118" s="282"/>
    </row>
    <row r="119" spans="2:11" s="1" customFormat="1" ht="18.75" customHeight="1">
      <c r="B119" s="287"/>
      <c r="C119" s="288"/>
      <c r="D119" s="288"/>
      <c r="E119" s="288"/>
      <c r="F119" s="289"/>
      <c r="G119" s="288"/>
      <c r="H119" s="288"/>
      <c r="I119" s="288"/>
      <c r="J119" s="288"/>
      <c r="K119" s="287"/>
    </row>
    <row r="120" spans="2:11" s="1" customFormat="1" ht="18.75" customHeight="1">
      <c r="B120" s="261"/>
      <c r="C120" s="261"/>
      <c r="D120" s="261"/>
      <c r="E120" s="261"/>
      <c r="F120" s="261"/>
      <c r="G120" s="261"/>
      <c r="H120" s="261"/>
      <c r="I120" s="261"/>
      <c r="J120" s="261"/>
      <c r="K120" s="261"/>
    </row>
    <row r="121" spans="2:11" s="1" customFormat="1" ht="7.5" customHeight="1">
      <c r="B121" s="290"/>
      <c r="C121" s="291"/>
      <c r="D121" s="291"/>
      <c r="E121" s="291"/>
      <c r="F121" s="291"/>
      <c r="G121" s="291"/>
      <c r="H121" s="291"/>
      <c r="I121" s="291"/>
      <c r="J121" s="291"/>
      <c r="K121" s="292"/>
    </row>
    <row r="122" spans="2:11" s="1" customFormat="1" ht="45" customHeight="1">
      <c r="B122" s="293"/>
      <c r="C122" s="381" t="s">
        <v>815</v>
      </c>
      <c r="D122" s="381"/>
      <c r="E122" s="381"/>
      <c r="F122" s="381"/>
      <c r="G122" s="381"/>
      <c r="H122" s="381"/>
      <c r="I122" s="381"/>
      <c r="J122" s="381"/>
      <c r="K122" s="294"/>
    </row>
    <row r="123" spans="2:11" s="1" customFormat="1" ht="17.25" customHeight="1">
      <c r="B123" s="295"/>
      <c r="C123" s="267" t="s">
        <v>761</v>
      </c>
      <c r="D123" s="267"/>
      <c r="E123" s="267"/>
      <c r="F123" s="267" t="s">
        <v>762</v>
      </c>
      <c r="G123" s="268"/>
      <c r="H123" s="267" t="s">
        <v>53</v>
      </c>
      <c r="I123" s="267" t="s">
        <v>56</v>
      </c>
      <c r="J123" s="267" t="s">
        <v>763</v>
      </c>
      <c r="K123" s="296"/>
    </row>
    <row r="124" spans="2:11" s="1" customFormat="1" ht="17.25" customHeight="1">
      <c r="B124" s="295"/>
      <c r="C124" s="269" t="s">
        <v>764</v>
      </c>
      <c r="D124" s="269"/>
      <c r="E124" s="269"/>
      <c r="F124" s="270" t="s">
        <v>765</v>
      </c>
      <c r="G124" s="271"/>
      <c r="H124" s="269"/>
      <c r="I124" s="269"/>
      <c r="J124" s="269" t="s">
        <v>766</v>
      </c>
      <c r="K124" s="296"/>
    </row>
    <row r="125" spans="2:11" s="1" customFormat="1" ht="5.25" customHeight="1">
      <c r="B125" s="297"/>
      <c r="C125" s="272"/>
      <c r="D125" s="272"/>
      <c r="E125" s="272"/>
      <c r="F125" s="272"/>
      <c r="G125" s="298"/>
      <c r="H125" s="272"/>
      <c r="I125" s="272"/>
      <c r="J125" s="272"/>
      <c r="K125" s="299"/>
    </row>
    <row r="126" spans="2:11" s="1" customFormat="1" ht="15" customHeight="1">
      <c r="B126" s="297"/>
      <c r="C126" s="254" t="s">
        <v>770</v>
      </c>
      <c r="D126" s="274"/>
      <c r="E126" s="274"/>
      <c r="F126" s="275" t="s">
        <v>767</v>
      </c>
      <c r="G126" s="254"/>
      <c r="H126" s="254" t="s">
        <v>807</v>
      </c>
      <c r="I126" s="254" t="s">
        <v>769</v>
      </c>
      <c r="J126" s="254">
        <v>120</v>
      </c>
      <c r="K126" s="300"/>
    </row>
    <row r="127" spans="2:11" s="1" customFormat="1" ht="15" customHeight="1">
      <c r="B127" s="297"/>
      <c r="C127" s="254" t="s">
        <v>816</v>
      </c>
      <c r="D127" s="254"/>
      <c r="E127" s="254"/>
      <c r="F127" s="275" t="s">
        <v>767</v>
      </c>
      <c r="G127" s="254"/>
      <c r="H127" s="254" t="s">
        <v>817</v>
      </c>
      <c r="I127" s="254" t="s">
        <v>769</v>
      </c>
      <c r="J127" s="254" t="s">
        <v>818</v>
      </c>
      <c r="K127" s="300"/>
    </row>
    <row r="128" spans="2:11" s="1" customFormat="1" ht="15" customHeight="1">
      <c r="B128" s="297"/>
      <c r="C128" s="254" t="s">
        <v>715</v>
      </c>
      <c r="D128" s="254"/>
      <c r="E128" s="254"/>
      <c r="F128" s="275" t="s">
        <v>767</v>
      </c>
      <c r="G128" s="254"/>
      <c r="H128" s="254" t="s">
        <v>819</v>
      </c>
      <c r="I128" s="254" t="s">
        <v>769</v>
      </c>
      <c r="J128" s="254" t="s">
        <v>818</v>
      </c>
      <c r="K128" s="300"/>
    </row>
    <row r="129" spans="2:11" s="1" customFormat="1" ht="15" customHeight="1">
      <c r="B129" s="297"/>
      <c r="C129" s="254" t="s">
        <v>778</v>
      </c>
      <c r="D129" s="254"/>
      <c r="E129" s="254"/>
      <c r="F129" s="275" t="s">
        <v>773</v>
      </c>
      <c r="G129" s="254"/>
      <c r="H129" s="254" t="s">
        <v>779</v>
      </c>
      <c r="I129" s="254" t="s">
        <v>769</v>
      </c>
      <c r="J129" s="254">
        <v>15</v>
      </c>
      <c r="K129" s="300"/>
    </row>
    <row r="130" spans="2:11" s="1" customFormat="1" ht="15" customHeight="1">
      <c r="B130" s="297"/>
      <c r="C130" s="278" t="s">
        <v>780</v>
      </c>
      <c r="D130" s="278"/>
      <c r="E130" s="278"/>
      <c r="F130" s="279" t="s">
        <v>773</v>
      </c>
      <c r="G130" s="278"/>
      <c r="H130" s="278" t="s">
        <v>781</v>
      </c>
      <c r="I130" s="278" t="s">
        <v>769</v>
      </c>
      <c r="J130" s="278">
        <v>15</v>
      </c>
      <c r="K130" s="300"/>
    </row>
    <row r="131" spans="2:11" s="1" customFormat="1" ht="15" customHeight="1">
      <c r="B131" s="297"/>
      <c r="C131" s="278" t="s">
        <v>782</v>
      </c>
      <c r="D131" s="278"/>
      <c r="E131" s="278"/>
      <c r="F131" s="279" t="s">
        <v>773</v>
      </c>
      <c r="G131" s="278"/>
      <c r="H131" s="278" t="s">
        <v>783</v>
      </c>
      <c r="I131" s="278" t="s">
        <v>769</v>
      </c>
      <c r="J131" s="278">
        <v>20</v>
      </c>
      <c r="K131" s="300"/>
    </row>
    <row r="132" spans="2:11" s="1" customFormat="1" ht="15" customHeight="1">
      <c r="B132" s="297"/>
      <c r="C132" s="278" t="s">
        <v>784</v>
      </c>
      <c r="D132" s="278"/>
      <c r="E132" s="278"/>
      <c r="F132" s="279" t="s">
        <v>773</v>
      </c>
      <c r="G132" s="278"/>
      <c r="H132" s="278" t="s">
        <v>785</v>
      </c>
      <c r="I132" s="278" t="s">
        <v>769</v>
      </c>
      <c r="J132" s="278">
        <v>20</v>
      </c>
      <c r="K132" s="300"/>
    </row>
    <row r="133" spans="2:11" s="1" customFormat="1" ht="15" customHeight="1">
      <c r="B133" s="297"/>
      <c r="C133" s="254" t="s">
        <v>772</v>
      </c>
      <c r="D133" s="254"/>
      <c r="E133" s="254"/>
      <c r="F133" s="275" t="s">
        <v>773</v>
      </c>
      <c r="G133" s="254"/>
      <c r="H133" s="254" t="s">
        <v>807</v>
      </c>
      <c r="I133" s="254" t="s">
        <v>769</v>
      </c>
      <c r="J133" s="254">
        <v>50</v>
      </c>
      <c r="K133" s="300"/>
    </row>
    <row r="134" spans="2:11" s="1" customFormat="1" ht="15" customHeight="1">
      <c r="B134" s="297"/>
      <c r="C134" s="254" t="s">
        <v>786</v>
      </c>
      <c r="D134" s="254"/>
      <c r="E134" s="254"/>
      <c r="F134" s="275" t="s">
        <v>773</v>
      </c>
      <c r="G134" s="254"/>
      <c r="H134" s="254" t="s">
        <v>807</v>
      </c>
      <c r="I134" s="254" t="s">
        <v>769</v>
      </c>
      <c r="J134" s="254">
        <v>50</v>
      </c>
      <c r="K134" s="300"/>
    </row>
    <row r="135" spans="2:11" s="1" customFormat="1" ht="15" customHeight="1">
      <c r="B135" s="297"/>
      <c r="C135" s="254" t="s">
        <v>792</v>
      </c>
      <c r="D135" s="254"/>
      <c r="E135" s="254"/>
      <c r="F135" s="275" t="s">
        <v>773</v>
      </c>
      <c r="G135" s="254"/>
      <c r="H135" s="254" t="s">
        <v>807</v>
      </c>
      <c r="I135" s="254" t="s">
        <v>769</v>
      </c>
      <c r="J135" s="254">
        <v>50</v>
      </c>
      <c r="K135" s="300"/>
    </row>
    <row r="136" spans="2:11" s="1" customFormat="1" ht="15" customHeight="1">
      <c r="B136" s="297"/>
      <c r="C136" s="254" t="s">
        <v>794</v>
      </c>
      <c r="D136" s="254"/>
      <c r="E136" s="254"/>
      <c r="F136" s="275" t="s">
        <v>773</v>
      </c>
      <c r="G136" s="254"/>
      <c r="H136" s="254" t="s">
        <v>807</v>
      </c>
      <c r="I136" s="254" t="s">
        <v>769</v>
      </c>
      <c r="J136" s="254">
        <v>50</v>
      </c>
      <c r="K136" s="300"/>
    </row>
    <row r="137" spans="2:11" s="1" customFormat="1" ht="15" customHeight="1">
      <c r="B137" s="297"/>
      <c r="C137" s="254" t="s">
        <v>795</v>
      </c>
      <c r="D137" s="254"/>
      <c r="E137" s="254"/>
      <c r="F137" s="275" t="s">
        <v>773</v>
      </c>
      <c r="G137" s="254"/>
      <c r="H137" s="254" t="s">
        <v>820</v>
      </c>
      <c r="I137" s="254" t="s">
        <v>769</v>
      </c>
      <c r="J137" s="254">
        <v>255</v>
      </c>
      <c r="K137" s="300"/>
    </row>
    <row r="138" spans="2:11" s="1" customFormat="1" ht="15" customHeight="1">
      <c r="B138" s="297"/>
      <c r="C138" s="254" t="s">
        <v>797</v>
      </c>
      <c r="D138" s="254"/>
      <c r="E138" s="254"/>
      <c r="F138" s="275" t="s">
        <v>767</v>
      </c>
      <c r="G138" s="254"/>
      <c r="H138" s="254" t="s">
        <v>821</v>
      </c>
      <c r="I138" s="254" t="s">
        <v>799</v>
      </c>
      <c r="J138" s="254"/>
      <c r="K138" s="300"/>
    </row>
    <row r="139" spans="2:11" s="1" customFormat="1" ht="15" customHeight="1">
      <c r="B139" s="297"/>
      <c r="C139" s="254" t="s">
        <v>800</v>
      </c>
      <c r="D139" s="254"/>
      <c r="E139" s="254"/>
      <c r="F139" s="275" t="s">
        <v>767</v>
      </c>
      <c r="G139" s="254"/>
      <c r="H139" s="254" t="s">
        <v>822</v>
      </c>
      <c r="I139" s="254" t="s">
        <v>802</v>
      </c>
      <c r="J139" s="254"/>
      <c r="K139" s="300"/>
    </row>
    <row r="140" spans="2:11" s="1" customFormat="1" ht="15" customHeight="1">
      <c r="B140" s="297"/>
      <c r="C140" s="254" t="s">
        <v>803</v>
      </c>
      <c r="D140" s="254"/>
      <c r="E140" s="254"/>
      <c r="F140" s="275" t="s">
        <v>767</v>
      </c>
      <c r="G140" s="254"/>
      <c r="H140" s="254" t="s">
        <v>803</v>
      </c>
      <c r="I140" s="254" t="s">
        <v>802</v>
      </c>
      <c r="J140" s="254"/>
      <c r="K140" s="300"/>
    </row>
    <row r="141" spans="2:11" s="1" customFormat="1" ht="15" customHeight="1">
      <c r="B141" s="297"/>
      <c r="C141" s="254" t="s">
        <v>37</v>
      </c>
      <c r="D141" s="254"/>
      <c r="E141" s="254"/>
      <c r="F141" s="275" t="s">
        <v>767</v>
      </c>
      <c r="G141" s="254"/>
      <c r="H141" s="254" t="s">
        <v>823</v>
      </c>
      <c r="I141" s="254" t="s">
        <v>802</v>
      </c>
      <c r="J141" s="254"/>
      <c r="K141" s="300"/>
    </row>
    <row r="142" spans="2:11" s="1" customFormat="1" ht="15" customHeight="1">
      <c r="B142" s="297"/>
      <c r="C142" s="254" t="s">
        <v>824</v>
      </c>
      <c r="D142" s="254"/>
      <c r="E142" s="254"/>
      <c r="F142" s="275" t="s">
        <v>767</v>
      </c>
      <c r="G142" s="254"/>
      <c r="H142" s="254" t="s">
        <v>825</v>
      </c>
      <c r="I142" s="254" t="s">
        <v>802</v>
      </c>
      <c r="J142" s="254"/>
      <c r="K142" s="300"/>
    </row>
    <row r="143" spans="2:11" s="1" customFormat="1" ht="15" customHeight="1">
      <c r="B143" s="301"/>
      <c r="C143" s="302"/>
      <c r="D143" s="302"/>
      <c r="E143" s="302"/>
      <c r="F143" s="302"/>
      <c r="G143" s="302"/>
      <c r="H143" s="302"/>
      <c r="I143" s="302"/>
      <c r="J143" s="302"/>
      <c r="K143" s="303"/>
    </row>
    <row r="144" spans="2:11" s="1" customFormat="1" ht="18.75" customHeight="1">
      <c r="B144" s="288"/>
      <c r="C144" s="288"/>
      <c r="D144" s="288"/>
      <c r="E144" s="288"/>
      <c r="F144" s="289"/>
      <c r="G144" s="288"/>
      <c r="H144" s="288"/>
      <c r="I144" s="288"/>
      <c r="J144" s="288"/>
      <c r="K144" s="288"/>
    </row>
    <row r="145" spans="2:11" s="1" customFormat="1" ht="18.75" customHeight="1">
      <c r="B145" s="261"/>
      <c r="C145" s="261"/>
      <c r="D145" s="261"/>
      <c r="E145" s="261"/>
      <c r="F145" s="261"/>
      <c r="G145" s="261"/>
      <c r="H145" s="261"/>
      <c r="I145" s="261"/>
      <c r="J145" s="261"/>
      <c r="K145" s="261"/>
    </row>
    <row r="146" spans="2:11" s="1" customFormat="1" ht="7.5" customHeight="1">
      <c r="B146" s="262"/>
      <c r="C146" s="263"/>
      <c r="D146" s="263"/>
      <c r="E146" s="263"/>
      <c r="F146" s="263"/>
      <c r="G146" s="263"/>
      <c r="H146" s="263"/>
      <c r="I146" s="263"/>
      <c r="J146" s="263"/>
      <c r="K146" s="264"/>
    </row>
    <row r="147" spans="2:11" s="1" customFormat="1" ht="45" customHeight="1">
      <c r="B147" s="265"/>
      <c r="C147" s="383" t="s">
        <v>826</v>
      </c>
      <c r="D147" s="383"/>
      <c r="E147" s="383"/>
      <c r="F147" s="383"/>
      <c r="G147" s="383"/>
      <c r="H147" s="383"/>
      <c r="I147" s="383"/>
      <c r="J147" s="383"/>
      <c r="K147" s="266"/>
    </row>
    <row r="148" spans="2:11" s="1" customFormat="1" ht="17.25" customHeight="1">
      <c r="B148" s="265"/>
      <c r="C148" s="267" t="s">
        <v>761</v>
      </c>
      <c r="D148" s="267"/>
      <c r="E148" s="267"/>
      <c r="F148" s="267" t="s">
        <v>762</v>
      </c>
      <c r="G148" s="268"/>
      <c r="H148" s="267" t="s">
        <v>53</v>
      </c>
      <c r="I148" s="267" t="s">
        <v>56</v>
      </c>
      <c r="J148" s="267" t="s">
        <v>763</v>
      </c>
      <c r="K148" s="266"/>
    </row>
    <row r="149" spans="2:11" s="1" customFormat="1" ht="17.25" customHeight="1">
      <c r="B149" s="265"/>
      <c r="C149" s="269" t="s">
        <v>764</v>
      </c>
      <c r="D149" s="269"/>
      <c r="E149" s="269"/>
      <c r="F149" s="270" t="s">
        <v>765</v>
      </c>
      <c r="G149" s="271"/>
      <c r="H149" s="269"/>
      <c r="I149" s="269"/>
      <c r="J149" s="269" t="s">
        <v>766</v>
      </c>
      <c r="K149" s="266"/>
    </row>
    <row r="150" spans="2:11" s="1" customFormat="1" ht="5.25" customHeight="1">
      <c r="B150" s="277"/>
      <c r="C150" s="272"/>
      <c r="D150" s="272"/>
      <c r="E150" s="272"/>
      <c r="F150" s="272"/>
      <c r="G150" s="273"/>
      <c r="H150" s="272"/>
      <c r="I150" s="272"/>
      <c r="J150" s="272"/>
      <c r="K150" s="300"/>
    </row>
    <row r="151" spans="2:11" s="1" customFormat="1" ht="15" customHeight="1">
      <c r="B151" s="277"/>
      <c r="C151" s="304" t="s">
        <v>770</v>
      </c>
      <c r="D151" s="254"/>
      <c r="E151" s="254"/>
      <c r="F151" s="305" t="s">
        <v>767</v>
      </c>
      <c r="G151" s="254"/>
      <c r="H151" s="304" t="s">
        <v>807</v>
      </c>
      <c r="I151" s="304" t="s">
        <v>769</v>
      </c>
      <c r="J151" s="304">
        <v>120</v>
      </c>
      <c r="K151" s="300"/>
    </row>
    <row r="152" spans="2:11" s="1" customFormat="1" ht="15" customHeight="1">
      <c r="B152" s="277"/>
      <c r="C152" s="304" t="s">
        <v>816</v>
      </c>
      <c r="D152" s="254"/>
      <c r="E152" s="254"/>
      <c r="F152" s="305" t="s">
        <v>767</v>
      </c>
      <c r="G152" s="254"/>
      <c r="H152" s="304" t="s">
        <v>827</v>
      </c>
      <c r="I152" s="304" t="s">
        <v>769</v>
      </c>
      <c r="J152" s="304" t="s">
        <v>818</v>
      </c>
      <c r="K152" s="300"/>
    </row>
    <row r="153" spans="2:11" s="1" customFormat="1" ht="15" customHeight="1">
      <c r="B153" s="277"/>
      <c r="C153" s="304" t="s">
        <v>715</v>
      </c>
      <c r="D153" s="254"/>
      <c r="E153" s="254"/>
      <c r="F153" s="305" t="s">
        <v>767</v>
      </c>
      <c r="G153" s="254"/>
      <c r="H153" s="304" t="s">
        <v>828</v>
      </c>
      <c r="I153" s="304" t="s">
        <v>769</v>
      </c>
      <c r="J153" s="304" t="s">
        <v>818</v>
      </c>
      <c r="K153" s="300"/>
    </row>
    <row r="154" spans="2:11" s="1" customFormat="1" ht="15" customHeight="1">
      <c r="B154" s="277"/>
      <c r="C154" s="304" t="s">
        <v>772</v>
      </c>
      <c r="D154" s="254"/>
      <c r="E154" s="254"/>
      <c r="F154" s="305" t="s">
        <v>773</v>
      </c>
      <c r="G154" s="254"/>
      <c r="H154" s="304" t="s">
        <v>807</v>
      </c>
      <c r="I154" s="304" t="s">
        <v>769</v>
      </c>
      <c r="J154" s="304">
        <v>50</v>
      </c>
      <c r="K154" s="300"/>
    </row>
    <row r="155" spans="2:11" s="1" customFormat="1" ht="15" customHeight="1">
      <c r="B155" s="277"/>
      <c r="C155" s="304" t="s">
        <v>775</v>
      </c>
      <c r="D155" s="254"/>
      <c r="E155" s="254"/>
      <c r="F155" s="305" t="s">
        <v>767</v>
      </c>
      <c r="G155" s="254"/>
      <c r="H155" s="304" t="s">
        <v>807</v>
      </c>
      <c r="I155" s="304" t="s">
        <v>777</v>
      </c>
      <c r="J155" s="304"/>
      <c r="K155" s="300"/>
    </row>
    <row r="156" spans="2:11" s="1" customFormat="1" ht="15" customHeight="1">
      <c r="B156" s="277"/>
      <c r="C156" s="304" t="s">
        <v>786</v>
      </c>
      <c r="D156" s="254"/>
      <c r="E156" s="254"/>
      <c r="F156" s="305" t="s">
        <v>773</v>
      </c>
      <c r="G156" s="254"/>
      <c r="H156" s="304" t="s">
        <v>807</v>
      </c>
      <c r="I156" s="304" t="s">
        <v>769</v>
      </c>
      <c r="J156" s="304">
        <v>50</v>
      </c>
      <c r="K156" s="300"/>
    </row>
    <row r="157" spans="2:11" s="1" customFormat="1" ht="15" customHeight="1">
      <c r="B157" s="277"/>
      <c r="C157" s="304" t="s">
        <v>794</v>
      </c>
      <c r="D157" s="254"/>
      <c r="E157" s="254"/>
      <c r="F157" s="305" t="s">
        <v>773</v>
      </c>
      <c r="G157" s="254"/>
      <c r="H157" s="304" t="s">
        <v>807</v>
      </c>
      <c r="I157" s="304" t="s">
        <v>769</v>
      </c>
      <c r="J157" s="304">
        <v>50</v>
      </c>
      <c r="K157" s="300"/>
    </row>
    <row r="158" spans="2:11" s="1" customFormat="1" ht="15" customHeight="1">
      <c r="B158" s="277"/>
      <c r="C158" s="304" t="s">
        <v>792</v>
      </c>
      <c r="D158" s="254"/>
      <c r="E158" s="254"/>
      <c r="F158" s="305" t="s">
        <v>773</v>
      </c>
      <c r="G158" s="254"/>
      <c r="H158" s="304" t="s">
        <v>807</v>
      </c>
      <c r="I158" s="304" t="s">
        <v>769</v>
      </c>
      <c r="J158" s="304">
        <v>50</v>
      </c>
      <c r="K158" s="300"/>
    </row>
    <row r="159" spans="2:11" s="1" customFormat="1" ht="15" customHeight="1">
      <c r="B159" s="277"/>
      <c r="C159" s="304" t="s">
        <v>96</v>
      </c>
      <c r="D159" s="254"/>
      <c r="E159" s="254"/>
      <c r="F159" s="305" t="s">
        <v>767</v>
      </c>
      <c r="G159" s="254"/>
      <c r="H159" s="304" t="s">
        <v>829</v>
      </c>
      <c r="I159" s="304" t="s">
        <v>769</v>
      </c>
      <c r="J159" s="304" t="s">
        <v>830</v>
      </c>
      <c r="K159" s="300"/>
    </row>
    <row r="160" spans="2:11" s="1" customFormat="1" ht="15" customHeight="1">
      <c r="B160" s="277"/>
      <c r="C160" s="304" t="s">
        <v>831</v>
      </c>
      <c r="D160" s="254"/>
      <c r="E160" s="254"/>
      <c r="F160" s="305" t="s">
        <v>767</v>
      </c>
      <c r="G160" s="254"/>
      <c r="H160" s="304" t="s">
        <v>832</v>
      </c>
      <c r="I160" s="304" t="s">
        <v>802</v>
      </c>
      <c r="J160" s="304"/>
      <c r="K160" s="300"/>
    </row>
    <row r="161" spans="2:11" s="1" customFormat="1" ht="15" customHeight="1">
      <c r="B161" s="306"/>
      <c r="C161" s="286"/>
      <c r="D161" s="286"/>
      <c r="E161" s="286"/>
      <c r="F161" s="286"/>
      <c r="G161" s="286"/>
      <c r="H161" s="286"/>
      <c r="I161" s="286"/>
      <c r="J161" s="286"/>
      <c r="K161" s="307"/>
    </row>
    <row r="162" spans="2:11" s="1" customFormat="1" ht="18.75" customHeight="1">
      <c r="B162" s="288"/>
      <c r="C162" s="298"/>
      <c r="D162" s="298"/>
      <c r="E162" s="298"/>
      <c r="F162" s="308"/>
      <c r="G162" s="298"/>
      <c r="H162" s="298"/>
      <c r="I162" s="298"/>
      <c r="J162" s="298"/>
      <c r="K162" s="288"/>
    </row>
    <row r="163" spans="2:11" s="1" customFormat="1" ht="18.75" customHeight="1">
      <c r="B163" s="261"/>
      <c r="C163" s="261"/>
      <c r="D163" s="261"/>
      <c r="E163" s="261"/>
      <c r="F163" s="261"/>
      <c r="G163" s="261"/>
      <c r="H163" s="261"/>
      <c r="I163" s="261"/>
      <c r="J163" s="261"/>
      <c r="K163" s="261"/>
    </row>
    <row r="164" spans="2:11" s="1" customFormat="1" ht="7.5" customHeight="1">
      <c r="B164" s="243"/>
      <c r="C164" s="244"/>
      <c r="D164" s="244"/>
      <c r="E164" s="244"/>
      <c r="F164" s="244"/>
      <c r="G164" s="244"/>
      <c r="H164" s="244"/>
      <c r="I164" s="244"/>
      <c r="J164" s="244"/>
      <c r="K164" s="245"/>
    </row>
    <row r="165" spans="2:11" s="1" customFormat="1" ht="45" customHeight="1">
      <c r="B165" s="246"/>
      <c r="C165" s="381" t="s">
        <v>833</v>
      </c>
      <c r="D165" s="381"/>
      <c r="E165" s="381"/>
      <c r="F165" s="381"/>
      <c r="G165" s="381"/>
      <c r="H165" s="381"/>
      <c r="I165" s="381"/>
      <c r="J165" s="381"/>
      <c r="K165" s="247"/>
    </row>
    <row r="166" spans="2:11" s="1" customFormat="1" ht="17.25" customHeight="1">
      <c r="B166" s="246"/>
      <c r="C166" s="267" t="s">
        <v>761</v>
      </c>
      <c r="D166" s="267"/>
      <c r="E166" s="267"/>
      <c r="F166" s="267" t="s">
        <v>762</v>
      </c>
      <c r="G166" s="309"/>
      <c r="H166" s="310" t="s">
        <v>53</v>
      </c>
      <c r="I166" s="310" t="s">
        <v>56</v>
      </c>
      <c r="J166" s="267" t="s">
        <v>763</v>
      </c>
      <c r="K166" s="247"/>
    </row>
    <row r="167" spans="2:11" s="1" customFormat="1" ht="17.25" customHeight="1">
      <c r="B167" s="248"/>
      <c r="C167" s="269" t="s">
        <v>764</v>
      </c>
      <c r="D167" s="269"/>
      <c r="E167" s="269"/>
      <c r="F167" s="270" t="s">
        <v>765</v>
      </c>
      <c r="G167" s="311"/>
      <c r="H167" s="312"/>
      <c r="I167" s="312"/>
      <c r="J167" s="269" t="s">
        <v>766</v>
      </c>
      <c r="K167" s="249"/>
    </row>
    <row r="168" spans="2:11" s="1" customFormat="1" ht="5.25" customHeight="1">
      <c r="B168" s="277"/>
      <c r="C168" s="272"/>
      <c r="D168" s="272"/>
      <c r="E168" s="272"/>
      <c r="F168" s="272"/>
      <c r="G168" s="273"/>
      <c r="H168" s="272"/>
      <c r="I168" s="272"/>
      <c r="J168" s="272"/>
      <c r="K168" s="300"/>
    </row>
    <row r="169" spans="2:11" s="1" customFormat="1" ht="15" customHeight="1">
      <c r="B169" s="277"/>
      <c r="C169" s="254" t="s">
        <v>770</v>
      </c>
      <c r="D169" s="254"/>
      <c r="E169" s="254"/>
      <c r="F169" s="275" t="s">
        <v>767</v>
      </c>
      <c r="G169" s="254"/>
      <c r="H169" s="254" t="s">
        <v>807</v>
      </c>
      <c r="I169" s="254" t="s">
        <v>769</v>
      </c>
      <c r="J169" s="254">
        <v>120</v>
      </c>
      <c r="K169" s="300"/>
    </row>
    <row r="170" spans="2:11" s="1" customFormat="1" ht="15" customHeight="1">
      <c r="B170" s="277"/>
      <c r="C170" s="254" t="s">
        <v>816</v>
      </c>
      <c r="D170" s="254"/>
      <c r="E170" s="254"/>
      <c r="F170" s="275" t="s">
        <v>767</v>
      </c>
      <c r="G170" s="254"/>
      <c r="H170" s="254" t="s">
        <v>817</v>
      </c>
      <c r="I170" s="254" t="s">
        <v>769</v>
      </c>
      <c r="J170" s="254" t="s">
        <v>818</v>
      </c>
      <c r="K170" s="300"/>
    </row>
    <row r="171" spans="2:11" s="1" customFormat="1" ht="15" customHeight="1">
      <c r="B171" s="277"/>
      <c r="C171" s="254" t="s">
        <v>715</v>
      </c>
      <c r="D171" s="254"/>
      <c r="E171" s="254"/>
      <c r="F171" s="275" t="s">
        <v>767</v>
      </c>
      <c r="G171" s="254"/>
      <c r="H171" s="254" t="s">
        <v>834</v>
      </c>
      <c r="I171" s="254" t="s">
        <v>769</v>
      </c>
      <c r="J171" s="254" t="s">
        <v>818</v>
      </c>
      <c r="K171" s="300"/>
    </row>
    <row r="172" spans="2:11" s="1" customFormat="1" ht="15" customHeight="1">
      <c r="B172" s="277"/>
      <c r="C172" s="254" t="s">
        <v>772</v>
      </c>
      <c r="D172" s="254"/>
      <c r="E172" s="254"/>
      <c r="F172" s="275" t="s">
        <v>773</v>
      </c>
      <c r="G172" s="254"/>
      <c r="H172" s="254" t="s">
        <v>834</v>
      </c>
      <c r="I172" s="254" t="s">
        <v>769</v>
      </c>
      <c r="J172" s="254">
        <v>50</v>
      </c>
      <c r="K172" s="300"/>
    </row>
    <row r="173" spans="2:11" s="1" customFormat="1" ht="15" customHeight="1">
      <c r="B173" s="277"/>
      <c r="C173" s="254" t="s">
        <v>775</v>
      </c>
      <c r="D173" s="254"/>
      <c r="E173" s="254"/>
      <c r="F173" s="275" t="s">
        <v>767</v>
      </c>
      <c r="G173" s="254"/>
      <c r="H173" s="254" t="s">
        <v>834</v>
      </c>
      <c r="I173" s="254" t="s">
        <v>777</v>
      </c>
      <c r="J173" s="254"/>
      <c r="K173" s="300"/>
    </row>
    <row r="174" spans="2:11" s="1" customFormat="1" ht="15" customHeight="1">
      <c r="B174" s="277"/>
      <c r="C174" s="254" t="s">
        <v>786</v>
      </c>
      <c r="D174" s="254"/>
      <c r="E174" s="254"/>
      <c r="F174" s="275" t="s">
        <v>773</v>
      </c>
      <c r="G174" s="254"/>
      <c r="H174" s="254" t="s">
        <v>834</v>
      </c>
      <c r="I174" s="254" t="s">
        <v>769</v>
      </c>
      <c r="J174" s="254">
        <v>50</v>
      </c>
      <c r="K174" s="300"/>
    </row>
    <row r="175" spans="2:11" s="1" customFormat="1" ht="15" customHeight="1">
      <c r="B175" s="277"/>
      <c r="C175" s="254" t="s">
        <v>794</v>
      </c>
      <c r="D175" s="254"/>
      <c r="E175" s="254"/>
      <c r="F175" s="275" t="s">
        <v>773</v>
      </c>
      <c r="G175" s="254"/>
      <c r="H175" s="254" t="s">
        <v>834</v>
      </c>
      <c r="I175" s="254" t="s">
        <v>769</v>
      </c>
      <c r="J175" s="254">
        <v>50</v>
      </c>
      <c r="K175" s="300"/>
    </row>
    <row r="176" spans="2:11" s="1" customFormat="1" ht="15" customHeight="1">
      <c r="B176" s="277"/>
      <c r="C176" s="254" t="s">
        <v>792</v>
      </c>
      <c r="D176" s="254"/>
      <c r="E176" s="254"/>
      <c r="F176" s="275" t="s">
        <v>773</v>
      </c>
      <c r="G176" s="254"/>
      <c r="H176" s="254" t="s">
        <v>834</v>
      </c>
      <c r="I176" s="254" t="s">
        <v>769</v>
      </c>
      <c r="J176" s="254">
        <v>50</v>
      </c>
      <c r="K176" s="300"/>
    </row>
    <row r="177" spans="2:11" s="1" customFormat="1" ht="15" customHeight="1">
      <c r="B177" s="277"/>
      <c r="C177" s="254" t="s">
        <v>110</v>
      </c>
      <c r="D177" s="254"/>
      <c r="E177" s="254"/>
      <c r="F177" s="275" t="s">
        <v>767</v>
      </c>
      <c r="G177" s="254"/>
      <c r="H177" s="254" t="s">
        <v>835</v>
      </c>
      <c r="I177" s="254" t="s">
        <v>836</v>
      </c>
      <c r="J177" s="254"/>
      <c r="K177" s="300"/>
    </row>
    <row r="178" spans="2:11" s="1" customFormat="1" ht="15" customHeight="1">
      <c r="B178" s="277"/>
      <c r="C178" s="254" t="s">
        <v>56</v>
      </c>
      <c r="D178" s="254"/>
      <c r="E178" s="254"/>
      <c r="F178" s="275" t="s">
        <v>767</v>
      </c>
      <c r="G178" s="254"/>
      <c r="H178" s="254" t="s">
        <v>837</v>
      </c>
      <c r="I178" s="254" t="s">
        <v>838</v>
      </c>
      <c r="J178" s="254">
        <v>1</v>
      </c>
      <c r="K178" s="300"/>
    </row>
    <row r="179" spans="2:11" s="1" customFormat="1" ht="15" customHeight="1">
      <c r="B179" s="277"/>
      <c r="C179" s="254" t="s">
        <v>52</v>
      </c>
      <c r="D179" s="254"/>
      <c r="E179" s="254"/>
      <c r="F179" s="275" t="s">
        <v>767</v>
      </c>
      <c r="G179" s="254"/>
      <c r="H179" s="254" t="s">
        <v>839</v>
      </c>
      <c r="I179" s="254" t="s">
        <v>769</v>
      </c>
      <c r="J179" s="254">
        <v>20</v>
      </c>
      <c r="K179" s="300"/>
    </row>
    <row r="180" spans="2:11" s="1" customFormat="1" ht="15" customHeight="1">
      <c r="B180" s="277"/>
      <c r="C180" s="254" t="s">
        <v>53</v>
      </c>
      <c r="D180" s="254"/>
      <c r="E180" s="254"/>
      <c r="F180" s="275" t="s">
        <v>767</v>
      </c>
      <c r="G180" s="254"/>
      <c r="H180" s="254" t="s">
        <v>840</v>
      </c>
      <c r="I180" s="254" t="s">
        <v>769</v>
      </c>
      <c r="J180" s="254">
        <v>255</v>
      </c>
      <c r="K180" s="300"/>
    </row>
    <row r="181" spans="2:11" s="1" customFormat="1" ht="15" customHeight="1">
      <c r="B181" s="277"/>
      <c r="C181" s="254" t="s">
        <v>111</v>
      </c>
      <c r="D181" s="254"/>
      <c r="E181" s="254"/>
      <c r="F181" s="275" t="s">
        <v>767</v>
      </c>
      <c r="G181" s="254"/>
      <c r="H181" s="254" t="s">
        <v>731</v>
      </c>
      <c r="I181" s="254" t="s">
        <v>769</v>
      </c>
      <c r="J181" s="254">
        <v>10</v>
      </c>
      <c r="K181" s="300"/>
    </row>
    <row r="182" spans="2:11" s="1" customFormat="1" ht="15" customHeight="1">
      <c r="B182" s="277"/>
      <c r="C182" s="254" t="s">
        <v>112</v>
      </c>
      <c r="D182" s="254"/>
      <c r="E182" s="254"/>
      <c r="F182" s="275" t="s">
        <v>767</v>
      </c>
      <c r="G182" s="254"/>
      <c r="H182" s="254" t="s">
        <v>841</v>
      </c>
      <c r="I182" s="254" t="s">
        <v>802</v>
      </c>
      <c r="J182" s="254"/>
      <c r="K182" s="300"/>
    </row>
    <row r="183" spans="2:11" s="1" customFormat="1" ht="15" customHeight="1">
      <c r="B183" s="277"/>
      <c r="C183" s="254" t="s">
        <v>842</v>
      </c>
      <c r="D183" s="254"/>
      <c r="E183" s="254"/>
      <c r="F183" s="275" t="s">
        <v>767</v>
      </c>
      <c r="G183" s="254"/>
      <c r="H183" s="254" t="s">
        <v>843</v>
      </c>
      <c r="I183" s="254" t="s">
        <v>802</v>
      </c>
      <c r="J183" s="254"/>
      <c r="K183" s="300"/>
    </row>
    <row r="184" spans="2:11" s="1" customFormat="1" ht="15" customHeight="1">
      <c r="B184" s="277"/>
      <c r="C184" s="254" t="s">
        <v>831</v>
      </c>
      <c r="D184" s="254"/>
      <c r="E184" s="254"/>
      <c r="F184" s="275" t="s">
        <v>767</v>
      </c>
      <c r="G184" s="254"/>
      <c r="H184" s="254" t="s">
        <v>844</v>
      </c>
      <c r="I184" s="254" t="s">
        <v>802</v>
      </c>
      <c r="J184" s="254"/>
      <c r="K184" s="300"/>
    </row>
    <row r="185" spans="2:11" s="1" customFormat="1" ht="15" customHeight="1">
      <c r="B185" s="277"/>
      <c r="C185" s="254" t="s">
        <v>114</v>
      </c>
      <c r="D185" s="254"/>
      <c r="E185" s="254"/>
      <c r="F185" s="275" t="s">
        <v>773</v>
      </c>
      <c r="G185" s="254"/>
      <c r="H185" s="254" t="s">
        <v>845</v>
      </c>
      <c r="I185" s="254" t="s">
        <v>769</v>
      </c>
      <c r="J185" s="254">
        <v>50</v>
      </c>
      <c r="K185" s="300"/>
    </row>
    <row r="186" spans="2:11" s="1" customFormat="1" ht="15" customHeight="1">
      <c r="B186" s="277"/>
      <c r="C186" s="254" t="s">
        <v>846</v>
      </c>
      <c r="D186" s="254"/>
      <c r="E186" s="254"/>
      <c r="F186" s="275" t="s">
        <v>773</v>
      </c>
      <c r="G186" s="254"/>
      <c r="H186" s="254" t="s">
        <v>847</v>
      </c>
      <c r="I186" s="254" t="s">
        <v>848</v>
      </c>
      <c r="J186" s="254"/>
      <c r="K186" s="300"/>
    </row>
    <row r="187" spans="2:11" s="1" customFormat="1" ht="15" customHeight="1">
      <c r="B187" s="277"/>
      <c r="C187" s="254" t="s">
        <v>849</v>
      </c>
      <c r="D187" s="254"/>
      <c r="E187" s="254"/>
      <c r="F187" s="275" t="s">
        <v>773</v>
      </c>
      <c r="G187" s="254"/>
      <c r="H187" s="254" t="s">
        <v>850</v>
      </c>
      <c r="I187" s="254" t="s">
        <v>848</v>
      </c>
      <c r="J187" s="254"/>
      <c r="K187" s="300"/>
    </row>
    <row r="188" spans="2:11" s="1" customFormat="1" ht="15" customHeight="1">
      <c r="B188" s="277"/>
      <c r="C188" s="254" t="s">
        <v>851</v>
      </c>
      <c r="D188" s="254"/>
      <c r="E188" s="254"/>
      <c r="F188" s="275" t="s">
        <v>773</v>
      </c>
      <c r="G188" s="254"/>
      <c r="H188" s="254" t="s">
        <v>852</v>
      </c>
      <c r="I188" s="254" t="s">
        <v>848</v>
      </c>
      <c r="J188" s="254"/>
      <c r="K188" s="300"/>
    </row>
    <row r="189" spans="2:11" s="1" customFormat="1" ht="15" customHeight="1">
      <c r="B189" s="277"/>
      <c r="C189" s="313" t="s">
        <v>853</v>
      </c>
      <c r="D189" s="254"/>
      <c r="E189" s="254"/>
      <c r="F189" s="275" t="s">
        <v>773</v>
      </c>
      <c r="G189" s="254"/>
      <c r="H189" s="254" t="s">
        <v>854</v>
      </c>
      <c r="I189" s="254" t="s">
        <v>855</v>
      </c>
      <c r="J189" s="314" t="s">
        <v>856</v>
      </c>
      <c r="K189" s="300"/>
    </row>
    <row r="190" spans="2:11" s="17" customFormat="1" ht="15" customHeight="1">
      <c r="B190" s="315"/>
      <c r="C190" s="316" t="s">
        <v>857</v>
      </c>
      <c r="D190" s="317"/>
      <c r="E190" s="317"/>
      <c r="F190" s="318" t="s">
        <v>773</v>
      </c>
      <c r="G190" s="317"/>
      <c r="H190" s="317" t="s">
        <v>858</v>
      </c>
      <c r="I190" s="317" t="s">
        <v>855</v>
      </c>
      <c r="J190" s="319" t="s">
        <v>856</v>
      </c>
      <c r="K190" s="320"/>
    </row>
    <row r="191" spans="2:11" s="1" customFormat="1" ht="15" customHeight="1">
      <c r="B191" s="277"/>
      <c r="C191" s="313" t="s">
        <v>41</v>
      </c>
      <c r="D191" s="254"/>
      <c r="E191" s="254"/>
      <c r="F191" s="275" t="s">
        <v>767</v>
      </c>
      <c r="G191" s="254"/>
      <c r="H191" s="251" t="s">
        <v>859</v>
      </c>
      <c r="I191" s="254" t="s">
        <v>860</v>
      </c>
      <c r="J191" s="254"/>
      <c r="K191" s="300"/>
    </row>
    <row r="192" spans="2:11" s="1" customFormat="1" ht="15" customHeight="1">
      <c r="B192" s="277"/>
      <c r="C192" s="313" t="s">
        <v>861</v>
      </c>
      <c r="D192" s="254"/>
      <c r="E192" s="254"/>
      <c r="F192" s="275" t="s">
        <v>767</v>
      </c>
      <c r="G192" s="254"/>
      <c r="H192" s="254" t="s">
        <v>862</v>
      </c>
      <c r="I192" s="254" t="s">
        <v>802</v>
      </c>
      <c r="J192" s="254"/>
      <c r="K192" s="300"/>
    </row>
    <row r="193" spans="2:11" s="1" customFormat="1" ht="15" customHeight="1">
      <c r="B193" s="277"/>
      <c r="C193" s="313" t="s">
        <v>863</v>
      </c>
      <c r="D193" s="254"/>
      <c r="E193" s="254"/>
      <c r="F193" s="275" t="s">
        <v>767</v>
      </c>
      <c r="G193" s="254"/>
      <c r="H193" s="254" t="s">
        <v>864</v>
      </c>
      <c r="I193" s="254" t="s">
        <v>802</v>
      </c>
      <c r="J193" s="254"/>
      <c r="K193" s="300"/>
    </row>
    <row r="194" spans="2:11" s="1" customFormat="1" ht="15" customHeight="1">
      <c r="B194" s="277"/>
      <c r="C194" s="313" t="s">
        <v>865</v>
      </c>
      <c r="D194" s="254"/>
      <c r="E194" s="254"/>
      <c r="F194" s="275" t="s">
        <v>773</v>
      </c>
      <c r="G194" s="254"/>
      <c r="H194" s="254" t="s">
        <v>866</v>
      </c>
      <c r="I194" s="254" t="s">
        <v>802</v>
      </c>
      <c r="J194" s="254"/>
      <c r="K194" s="300"/>
    </row>
    <row r="195" spans="2:11" s="1" customFormat="1" ht="15" customHeight="1">
      <c r="B195" s="306"/>
      <c r="C195" s="321"/>
      <c r="D195" s="286"/>
      <c r="E195" s="286"/>
      <c r="F195" s="286"/>
      <c r="G195" s="286"/>
      <c r="H195" s="286"/>
      <c r="I195" s="286"/>
      <c r="J195" s="286"/>
      <c r="K195" s="307"/>
    </row>
    <row r="196" spans="2:11" s="1" customFormat="1" ht="18.75" customHeight="1">
      <c r="B196" s="288"/>
      <c r="C196" s="298"/>
      <c r="D196" s="298"/>
      <c r="E196" s="298"/>
      <c r="F196" s="308"/>
      <c r="G196" s="298"/>
      <c r="H196" s="298"/>
      <c r="I196" s="298"/>
      <c r="J196" s="298"/>
      <c r="K196" s="288"/>
    </row>
    <row r="197" spans="2:11" s="1" customFormat="1" ht="18.75" customHeight="1">
      <c r="B197" s="288"/>
      <c r="C197" s="298"/>
      <c r="D197" s="298"/>
      <c r="E197" s="298"/>
      <c r="F197" s="308"/>
      <c r="G197" s="298"/>
      <c r="H197" s="298"/>
      <c r="I197" s="298"/>
      <c r="J197" s="298"/>
      <c r="K197" s="288"/>
    </row>
    <row r="198" spans="2:11" s="1" customFormat="1" ht="18.75" customHeight="1">
      <c r="B198" s="261"/>
      <c r="C198" s="261"/>
      <c r="D198" s="261"/>
      <c r="E198" s="261"/>
      <c r="F198" s="261"/>
      <c r="G198" s="261"/>
      <c r="H198" s="261"/>
      <c r="I198" s="261"/>
      <c r="J198" s="261"/>
      <c r="K198" s="261"/>
    </row>
    <row r="199" spans="2:11" s="1" customFormat="1" ht="13.5">
      <c r="B199" s="243"/>
      <c r="C199" s="244"/>
      <c r="D199" s="244"/>
      <c r="E199" s="244"/>
      <c r="F199" s="244"/>
      <c r="G199" s="244"/>
      <c r="H199" s="244"/>
      <c r="I199" s="244"/>
      <c r="J199" s="244"/>
      <c r="K199" s="245"/>
    </row>
    <row r="200" spans="2:11" s="1" customFormat="1" ht="21">
      <c r="B200" s="246"/>
      <c r="C200" s="381" t="s">
        <v>867</v>
      </c>
      <c r="D200" s="381"/>
      <c r="E200" s="381"/>
      <c r="F200" s="381"/>
      <c r="G200" s="381"/>
      <c r="H200" s="381"/>
      <c r="I200" s="381"/>
      <c r="J200" s="381"/>
      <c r="K200" s="247"/>
    </row>
    <row r="201" spans="2:11" s="1" customFormat="1" ht="25.5" customHeight="1">
      <c r="B201" s="246"/>
      <c r="C201" s="322" t="s">
        <v>868</v>
      </c>
      <c r="D201" s="322"/>
      <c r="E201" s="322"/>
      <c r="F201" s="322" t="s">
        <v>869</v>
      </c>
      <c r="G201" s="323"/>
      <c r="H201" s="384" t="s">
        <v>870</v>
      </c>
      <c r="I201" s="384"/>
      <c r="J201" s="384"/>
      <c r="K201" s="247"/>
    </row>
    <row r="202" spans="2:11" s="1" customFormat="1" ht="5.25" customHeight="1">
      <c r="B202" s="277"/>
      <c r="C202" s="272"/>
      <c r="D202" s="272"/>
      <c r="E202" s="272"/>
      <c r="F202" s="272"/>
      <c r="G202" s="298"/>
      <c r="H202" s="272"/>
      <c r="I202" s="272"/>
      <c r="J202" s="272"/>
      <c r="K202" s="300"/>
    </row>
    <row r="203" spans="2:11" s="1" customFormat="1" ht="15" customHeight="1">
      <c r="B203" s="277"/>
      <c r="C203" s="254" t="s">
        <v>860</v>
      </c>
      <c r="D203" s="254"/>
      <c r="E203" s="254"/>
      <c r="F203" s="275" t="s">
        <v>42</v>
      </c>
      <c r="G203" s="254"/>
      <c r="H203" s="385" t="s">
        <v>871</v>
      </c>
      <c r="I203" s="385"/>
      <c r="J203" s="385"/>
      <c r="K203" s="300"/>
    </row>
    <row r="204" spans="2:11" s="1" customFormat="1" ht="15" customHeight="1">
      <c r="B204" s="277"/>
      <c r="C204" s="254"/>
      <c r="D204" s="254"/>
      <c r="E204" s="254"/>
      <c r="F204" s="275" t="s">
        <v>43</v>
      </c>
      <c r="G204" s="254"/>
      <c r="H204" s="385" t="s">
        <v>872</v>
      </c>
      <c r="I204" s="385"/>
      <c r="J204" s="385"/>
      <c r="K204" s="300"/>
    </row>
    <row r="205" spans="2:11" s="1" customFormat="1" ht="15" customHeight="1">
      <c r="B205" s="277"/>
      <c r="C205" s="254"/>
      <c r="D205" s="254"/>
      <c r="E205" s="254"/>
      <c r="F205" s="275" t="s">
        <v>46</v>
      </c>
      <c r="G205" s="254"/>
      <c r="H205" s="385" t="s">
        <v>873</v>
      </c>
      <c r="I205" s="385"/>
      <c r="J205" s="385"/>
      <c r="K205" s="300"/>
    </row>
    <row r="206" spans="2:11" s="1" customFormat="1" ht="15" customHeight="1">
      <c r="B206" s="277"/>
      <c r="C206" s="254"/>
      <c r="D206" s="254"/>
      <c r="E206" s="254"/>
      <c r="F206" s="275" t="s">
        <v>44</v>
      </c>
      <c r="G206" s="254"/>
      <c r="H206" s="385" t="s">
        <v>874</v>
      </c>
      <c r="I206" s="385"/>
      <c r="J206" s="385"/>
      <c r="K206" s="300"/>
    </row>
    <row r="207" spans="2:11" s="1" customFormat="1" ht="15" customHeight="1">
      <c r="B207" s="277"/>
      <c r="C207" s="254"/>
      <c r="D207" s="254"/>
      <c r="E207" s="254"/>
      <c r="F207" s="275" t="s">
        <v>45</v>
      </c>
      <c r="G207" s="254"/>
      <c r="H207" s="385" t="s">
        <v>875</v>
      </c>
      <c r="I207" s="385"/>
      <c r="J207" s="385"/>
      <c r="K207" s="300"/>
    </row>
    <row r="208" spans="2:11" s="1" customFormat="1" ht="15" customHeight="1">
      <c r="B208" s="277"/>
      <c r="C208" s="254"/>
      <c r="D208" s="254"/>
      <c r="E208" s="254"/>
      <c r="F208" s="275"/>
      <c r="G208" s="254"/>
      <c r="H208" s="254"/>
      <c r="I208" s="254"/>
      <c r="J208" s="254"/>
      <c r="K208" s="300"/>
    </row>
    <row r="209" spans="2:11" s="1" customFormat="1" ht="15" customHeight="1">
      <c r="B209" s="277"/>
      <c r="C209" s="254" t="s">
        <v>814</v>
      </c>
      <c r="D209" s="254"/>
      <c r="E209" s="254"/>
      <c r="F209" s="275" t="s">
        <v>78</v>
      </c>
      <c r="G209" s="254"/>
      <c r="H209" s="385" t="s">
        <v>876</v>
      </c>
      <c r="I209" s="385"/>
      <c r="J209" s="385"/>
      <c r="K209" s="300"/>
    </row>
    <row r="210" spans="2:11" s="1" customFormat="1" ht="15" customHeight="1">
      <c r="B210" s="277"/>
      <c r="C210" s="254"/>
      <c r="D210" s="254"/>
      <c r="E210" s="254"/>
      <c r="F210" s="275" t="s">
        <v>709</v>
      </c>
      <c r="G210" s="254"/>
      <c r="H210" s="385" t="s">
        <v>710</v>
      </c>
      <c r="I210" s="385"/>
      <c r="J210" s="385"/>
      <c r="K210" s="300"/>
    </row>
    <row r="211" spans="2:11" s="1" customFormat="1" ht="15" customHeight="1">
      <c r="B211" s="277"/>
      <c r="C211" s="254"/>
      <c r="D211" s="254"/>
      <c r="E211" s="254"/>
      <c r="F211" s="275" t="s">
        <v>707</v>
      </c>
      <c r="G211" s="254"/>
      <c r="H211" s="385" t="s">
        <v>877</v>
      </c>
      <c r="I211" s="385"/>
      <c r="J211" s="385"/>
      <c r="K211" s="300"/>
    </row>
    <row r="212" spans="2:11" s="1" customFormat="1" ht="15" customHeight="1">
      <c r="B212" s="324"/>
      <c r="C212" s="254"/>
      <c r="D212" s="254"/>
      <c r="E212" s="254"/>
      <c r="F212" s="275" t="s">
        <v>711</v>
      </c>
      <c r="G212" s="313"/>
      <c r="H212" s="386" t="s">
        <v>712</v>
      </c>
      <c r="I212" s="386"/>
      <c r="J212" s="386"/>
      <c r="K212" s="325"/>
    </row>
    <row r="213" spans="2:11" s="1" customFormat="1" ht="15" customHeight="1">
      <c r="B213" s="324"/>
      <c r="C213" s="254"/>
      <c r="D213" s="254"/>
      <c r="E213" s="254"/>
      <c r="F213" s="275" t="s">
        <v>713</v>
      </c>
      <c r="G213" s="313"/>
      <c r="H213" s="386" t="s">
        <v>878</v>
      </c>
      <c r="I213" s="386"/>
      <c r="J213" s="386"/>
      <c r="K213" s="325"/>
    </row>
    <row r="214" spans="2:11" s="1" customFormat="1" ht="15" customHeight="1">
      <c r="B214" s="324"/>
      <c r="C214" s="254"/>
      <c r="D214" s="254"/>
      <c r="E214" s="254"/>
      <c r="F214" s="275"/>
      <c r="G214" s="313"/>
      <c r="H214" s="304"/>
      <c r="I214" s="304"/>
      <c r="J214" s="304"/>
      <c r="K214" s="325"/>
    </row>
    <row r="215" spans="2:11" s="1" customFormat="1" ht="15" customHeight="1">
      <c r="B215" s="324"/>
      <c r="C215" s="254" t="s">
        <v>838</v>
      </c>
      <c r="D215" s="254"/>
      <c r="E215" s="254"/>
      <c r="F215" s="275">
        <v>1</v>
      </c>
      <c r="G215" s="313"/>
      <c r="H215" s="386" t="s">
        <v>879</v>
      </c>
      <c r="I215" s="386"/>
      <c r="J215" s="386"/>
      <c r="K215" s="325"/>
    </row>
    <row r="216" spans="2:11" s="1" customFormat="1" ht="15" customHeight="1">
      <c r="B216" s="324"/>
      <c r="C216" s="254"/>
      <c r="D216" s="254"/>
      <c r="E216" s="254"/>
      <c r="F216" s="275">
        <v>2</v>
      </c>
      <c r="G216" s="313"/>
      <c r="H216" s="386" t="s">
        <v>880</v>
      </c>
      <c r="I216" s="386"/>
      <c r="J216" s="386"/>
      <c r="K216" s="325"/>
    </row>
    <row r="217" spans="2:11" s="1" customFormat="1" ht="15" customHeight="1">
      <c r="B217" s="324"/>
      <c r="C217" s="254"/>
      <c r="D217" s="254"/>
      <c r="E217" s="254"/>
      <c r="F217" s="275">
        <v>3</v>
      </c>
      <c r="G217" s="313"/>
      <c r="H217" s="386" t="s">
        <v>881</v>
      </c>
      <c r="I217" s="386"/>
      <c r="J217" s="386"/>
      <c r="K217" s="325"/>
    </row>
    <row r="218" spans="2:11" s="1" customFormat="1" ht="15" customHeight="1">
      <c r="B218" s="324"/>
      <c r="C218" s="254"/>
      <c r="D218" s="254"/>
      <c r="E218" s="254"/>
      <c r="F218" s="275">
        <v>4</v>
      </c>
      <c r="G218" s="313"/>
      <c r="H218" s="386" t="s">
        <v>882</v>
      </c>
      <c r="I218" s="386"/>
      <c r="J218" s="386"/>
      <c r="K218" s="325"/>
    </row>
    <row r="219" spans="2:11" s="1" customFormat="1" ht="12.75" customHeight="1">
      <c r="B219" s="326"/>
      <c r="C219" s="327"/>
      <c r="D219" s="327"/>
      <c r="E219" s="327"/>
      <c r="F219" s="327"/>
      <c r="G219" s="327"/>
      <c r="H219" s="327"/>
      <c r="I219" s="327"/>
      <c r="J219" s="327"/>
      <c r="K219" s="32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SO 1 - 201_143 - Údržba H...</vt:lpstr>
      <vt:lpstr>SO 2 - 201_329 - Údržba H...</vt:lpstr>
      <vt:lpstr>SO 3 - 213_120 - Údržba H...</vt:lpstr>
      <vt:lpstr>SO 4 - 201_013 - Údržba H...</vt:lpstr>
      <vt:lpstr>Pokyny pro vyplnění</vt:lpstr>
      <vt:lpstr>'Rekapitulace stavby'!Názvy_tisku</vt:lpstr>
      <vt:lpstr>'SO 1 - 201_143 - Údržba H...'!Názvy_tisku</vt:lpstr>
      <vt:lpstr>'SO 2 - 201_329 - Údržba H...'!Názvy_tisku</vt:lpstr>
      <vt:lpstr>'SO 3 - 213_120 - Údržba H...'!Názvy_tisku</vt:lpstr>
      <vt:lpstr>'SO 4 - 201_013 - Údržba H...'!Názvy_tisku</vt:lpstr>
      <vt:lpstr>'Pokyny pro vyplnění'!Oblast_tisku</vt:lpstr>
      <vt:lpstr>'Rekapitulace stavby'!Oblast_tisku</vt:lpstr>
      <vt:lpstr>'SO 1 - 201_143 - Údržba H...'!Oblast_tisku</vt:lpstr>
      <vt:lpstr>'SO 2 - 201_329 - Údržba H...'!Oblast_tisku</vt:lpstr>
      <vt:lpstr>'SO 3 - 213_120 - Údržba H...'!Oblast_tisku</vt:lpstr>
      <vt:lpstr>'SO 4 - 201_013 - Údržba H...'!Oblast_tisku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Vilím Pavel Ing.</dc:creator>
  <cp:lastModifiedBy>Novotná Blanka</cp:lastModifiedBy>
  <dcterms:created xsi:type="dcterms:W3CDTF">2024-09-19T11:12:54Z</dcterms:created>
  <dcterms:modified xsi:type="dcterms:W3CDTF">2024-10-08T06:12:30Z</dcterms:modified>
</cp:coreProperties>
</file>