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ichalsedlar/Library/Mobile Documents/com~apple~CloudDocs/PRACE/spu ostrava/DOKUMENTACE DPS/VV a rozpocet/"/>
    </mc:Choice>
  </mc:AlternateContent>
  <xr:revisionPtr revIDLastSave="0" documentId="8_{B3C02F00-C5F6-1C46-A0B5-83B0C842BDC0}" xr6:coauthVersionLast="47" xr6:coauthVersionMax="47" xr10:uidLastSave="{00000000-0000-0000-0000-000000000000}"/>
  <bookViews>
    <workbookView xWindow="0" yWindow="780" windowWidth="34560" windowHeight="20480" activeTab="1" xr2:uid="{00000000-000D-0000-FFFF-FFFF00000000}"/>
  </bookViews>
  <sheets>
    <sheet name="Pokyny pro vyplnění" sheetId="11" r:id="rId1"/>
    <sheet name="REKAPITULACE CELKOVÁ" sheetId="16" r:id="rId2"/>
    <sheet name="A+B REKAPITULACE" sheetId="1" r:id="rId3"/>
    <sheet name="VzorPolozky" sheetId="10" state="hidden" r:id="rId4"/>
    <sheet name="A_VRN" sheetId="12" r:id="rId5"/>
    <sheet name="A_ASR" sheetId="13" r:id="rId6"/>
    <sheet name="B_ZTI" sheetId="14" r:id="rId7"/>
    <sheet name="D_ESI" sheetId="17" r:id="rId8"/>
    <sheet name="H_UT" sheetId="18" r:id="rId9"/>
  </sheets>
  <externalReferences>
    <externalReference r:id="rId10"/>
    <externalReference r:id="rId11"/>
  </externalReferences>
  <definedNames>
    <definedName name="CelkemDPHVypocet" localSheetId="2">'A+B REKAPITULACE'!$H$46</definedName>
    <definedName name="CenaCelkem" localSheetId="1">[1]A_ASR_REKAPITULACE!$G$29</definedName>
    <definedName name="CenaCelkem">'A+B REKAPITULACE'!$G$29</definedName>
    <definedName name="CenaCelkemBezDPH">'A+B REKAPITULACE'!$G$28</definedName>
    <definedName name="CenaCelkemVypocet" localSheetId="2">'A+B REKAPITULACE'!$I$46</definedName>
    <definedName name="cisloobjektu">'A+B REKAPITULACE'!$D$3</definedName>
    <definedName name="CisloRozpoctu">'[2]Krycí list'!$C$2</definedName>
    <definedName name="CisloStavby" localSheetId="2">'A+B REKAPITULACE'!$D$2</definedName>
    <definedName name="cislostavby">'[2]Krycí list'!$A$7</definedName>
    <definedName name="CisloStavebnihoRozpoctu">'A+B REKAPITULACE'!$D$4</definedName>
    <definedName name="dadresa">'A+B REKAPITULACE'!$D$12:$G$12</definedName>
    <definedName name="DIČ" localSheetId="2">'A+B REKAPITULACE'!$I$12</definedName>
    <definedName name="dmisto">'A+B REKAPITULACE'!$E$13:$G$13</definedName>
    <definedName name="DPHSni" localSheetId="1">[1]A_ASR_REKAPITULACE!$G$24</definedName>
    <definedName name="DPHSni">'A+B REKAPITULACE'!$G$24</definedName>
    <definedName name="DPHZakl" localSheetId="1">[1]A_ASR_REKAPITULACE!$G$26</definedName>
    <definedName name="DPHZakl">'A+B REKAPITULACE'!$G$26</definedName>
    <definedName name="dpsc" localSheetId="2">'A+B REKAPITULACE'!$D$13</definedName>
    <definedName name="IČO" localSheetId="2">'A+B REKAPITULACE'!$I$11</definedName>
    <definedName name="Mena" localSheetId="1">[1]A_ASR_REKAPITULACE!$J$29</definedName>
    <definedName name="Mena">'A+B REKAPITULACE'!$J$29</definedName>
    <definedName name="MistoStavby">'A+B REKAPITULACE'!$D$4</definedName>
    <definedName name="nazevobjektu">'A+B REKAPITULACE'!$E$3</definedName>
    <definedName name="NazevRozpoctu">'[2]Krycí list'!$D$2</definedName>
    <definedName name="NazevStavby" localSheetId="2">'A+B REKAPITULACE'!$E$2</definedName>
    <definedName name="nazevstavby">'[2]Krycí list'!$C$7</definedName>
    <definedName name="NazevStavebnihoRozpoctu">'A+B REKAPITULACE'!$E$4</definedName>
    <definedName name="_xlnm.Print_Titles" localSheetId="5">A_ASR!$1:$7</definedName>
    <definedName name="_xlnm.Print_Titles" localSheetId="4">A_VRN!$1:$7</definedName>
    <definedName name="_xlnm.Print_Titles" localSheetId="6">B_ZTI!$1:$7</definedName>
    <definedName name="oadresa">'A+B REKAPITULACE'!$D$6</definedName>
    <definedName name="Objednatel" localSheetId="2">'A+B REKAPITULACE'!$D$5</definedName>
    <definedName name="Objekt" localSheetId="2">'A+B REKAPITULACE'!$B$38</definedName>
    <definedName name="_xlnm.Print_Area" localSheetId="5">A_ASR!$A$1:$Y$759</definedName>
    <definedName name="_xlnm.Print_Area" localSheetId="4">A_VRN!$A$1:$Y$35</definedName>
    <definedName name="_xlnm.Print_Area" localSheetId="2">'A+B REKAPITULACE'!$A$1:$J$105</definedName>
    <definedName name="_xlnm.Print_Area" localSheetId="6">B_ZTI!$A$1:$Y$29</definedName>
    <definedName name="odic" localSheetId="2">'A+B REKAPITULACE'!$I$6</definedName>
    <definedName name="oico" localSheetId="2">'A+B REKAPITULACE'!$I$5</definedName>
    <definedName name="omisto" localSheetId="2">'A+B REKAPITULACE'!$E$7</definedName>
    <definedName name="onazev" localSheetId="2">'A+B REKAPITULACE'!$D$6</definedName>
    <definedName name="opsc" localSheetId="2">'A+B REKAPITULACE'!$D$7</definedName>
    <definedName name="padresa">'A+B REKAPITULACE'!$D$9</definedName>
    <definedName name="pdic">'A+B REKAPITULACE'!$I$9</definedName>
    <definedName name="pico">'A+B REKAPITULACE'!$I$8</definedName>
    <definedName name="pmisto">'A+B REKAPITULACE'!$E$10</definedName>
    <definedName name="PocetMJ">#REF!</definedName>
    <definedName name="PoptavkaID">'A+B REKAPITULACE'!$A$1</definedName>
    <definedName name="pPSC">'A+B REKAPITULACE'!$D$10</definedName>
    <definedName name="Projektant">'A+B REKAPITULACE'!$D$8</definedName>
    <definedName name="SazbaDPH1" localSheetId="2">'A+B REKAPITULACE'!$E$23</definedName>
    <definedName name="SazbaDPH1">'[2]Krycí list'!$C$30</definedName>
    <definedName name="SazbaDPH2" localSheetId="2">'A+B REKAPITULACE'!$E$25</definedName>
    <definedName name="SazbaDPH2">'[2]Krycí list'!$C$32</definedName>
    <definedName name="SloupecCC">#REF!</definedName>
    <definedName name="SloupecCisloPol" localSheetId="1">#REF!</definedName>
    <definedName name="SloupecCisloPol">#REF!</definedName>
    <definedName name="SloupecJC" localSheetId="1">#REF!</definedName>
    <definedName name="SloupecJC">#REF!</definedName>
    <definedName name="SloupecMJ" localSheetId="1">#REF!</definedName>
    <definedName name="SloupecMJ">#REF!</definedName>
    <definedName name="SloupecMnozstvi" localSheetId="1">#REF!</definedName>
    <definedName name="SloupecMnozstvi">#REF!</definedName>
    <definedName name="SloupecNazPol" localSheetId="1">#REF!</definedName>
    <definedName name="SloupecNazPol">#REF!</definedName>
    <definedName name="SloupecPC" localSheetId="1">#REF!</definedName>
    <definedName name="SloupecPC">#REF!</definedName>
    <definedName name="Vypracoval">'A+B REKAPITULACE'!$D$14</definedName>
    <definedName name="Z_B7E7C763_C459_487D_8ABA_5CFDDFBD5A84_.wvu.Cols" localSheetId="2" hidden="1">'A+B REKAPITULACE'!$A:$A</definedName>
    <definedName name="Z_B7E7C763_C459_487D_8ABA_5CFDDFBD5A84_.wvu.PrintArea" localSheetId="2" hidden="1">'A+B REKAPITULACE'!$B$1:$J$36</definedName>
    <definedName name="ZakladDPHSni" localSheetId="1">[1]A_ASR_REKAPITULACE!$G$23</definedName>
    <definedName name="ZakladDPHSni">'A+B REKAPITULACE'!$G$23</definedName>
    <definedName name="ZakladDPHSniVypocet" localSheetId="2">'A+B REKAPITULACE'!$F$46</definedName>
    <definedName name="ZakladDPHZakl" localSheetId="1">[1]A_ASR_REKAPITULACE!$G$25</definedName>
    <definedName name="ZakladDPHZakl">'A+B REKAPITULACE'!$G$25</definedName>
    <definedName name="ZakladDPHZaklVypocet" localSheetId="2">'A+B REKAPITULACE'!$G$46</definedName>
    <definedName name="ZaObjednatele">'A+B REKAPITULACE'!$G$34</definedName>
    <definedName name="Zaokrouhleni">'A+B REKAPITULACE'!$G$27</definedName>
    <definedName name="ZaZhotovitele">'A+B REKAPITULACE'!$D$34</definedName>
    <definedName name="Zhotovitel">'A+B REKAPITULACE'!$D$11:$G$11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6" l="1"/>
  <c r="C8" i="16"/>
  <c r="I19" i="1"/>
  <c r="G745" i="13"/>
  <c r="G40" i="13"/>
  <c r="G39" i="13"/>
  <c r="G8" i="12"/>
  <c r="Q19" i="12"/>
  <c r="O19" i="12"/>
  <c r="K19" i="12"/>
  <c r="I19" i="12"/>
  <c r="G19" i="12"/>
  <c r="M19" i="12" s="1"/>
  <c r="Q44" i="13"/>
  <c r="O44" i="13"/>
  <c r="K44" i="13"/>
  <c r="I44" i="13"/>
  <c r="G44" i="13"/>
  <c r="M44" i="13" s="1"/>
  <c r="G17" i="14"/>
  <c r="G8" i="14"/>
  <c r="G124" i="13"/>
  <c r="G121" i="13"/>
  <c r="C6" i="16"/>
  <c r="G24" i="18" l="1"/>
  <c r="G23" i="18"/>
  <c r="G22" i="18"/>
  <c r="G21" i="18"/>
  <c r="G20" i="18"/>
  <c r="G19" i="18"/>
  <c r="G18" i="18"/>
  <c r="G17" i="18"/>
  <c r="G16" i="18"/>
  <c r="G15" i="18"/>
  <c r="G14" i="18"/>
  <c r="G11" i="18"/>
  <c r="G26" i="18" s="1"/>
  <c r="C7" i="16" s="1"/>
  <c r="G10" i="18"/>
  <c r="G8" i="18"/>
  <c r="G13" i="18"/>
  <c r="G12" i="18"/>
  <c r="G9" i="18"/>
  <c r="G15" i="17"/>
  <c r="BA22" i="14"/>
  <c r="BA20" i="14"/>
  <c r="BA18" i="14"/>
  <c r="G9" i="14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9" i="14"/>
  <c r="M19" i="14" s="1"/>
  <c r="I19" i="14"/>
  <c r="K19" i="14"/>
  <c r="O19" i="14"/>
  <c r="Q19" i="14"/>
  <c r="V19" i="14"/>
  <c r="G21" i="14"/>
  <c r="M21" i="14" s="1"/>
  <c r="I21" i="14"/>
  <c r="K21" i="14"/>
  <c r="O21" i="14"/>
  <c r="Q21" i="14"/>
  <c r="V21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AE28" i="14"/>
  <c r="F45" i="1" s="1"/>
  <c r="BA367" i="13"/>
  <c r="BA366" i="13"/>
  <c r="G9" i="13"/>
  <c r="I9" i="13"/>
  <c r="K9" i="13"/>
  <c r="O9" i="13"/>
  <c r="Q9" i="13"/>
  <c r="V9" i="13"/>
  <c r="G11" i="13"/>
  <c r="M11" i="13" s="1"/>
  <c r="I11" i="13"/>
  <c r="K11" i="13"/>
  <c r="O11" i="13"/>
  <c r="Q11" i="13"/>
  <c r="V11" i="13"/>
  <c r="G16" i="13"/>
  <c r="M16" i="13" s="1"/>
  <c r="I16" i="13"/>
  <c r="K16" i="13"/>
  <c r="O16" i="13"/>
  <c r="Q16" i="13"/>
  <c r="V16" i="13"/>
  <c r="G23" i="13"/>
  <c r="M23" i="13" s="1"/>
  <c r="I23" i="13"/>
  <c r="K23" i="13"/>
  <c r="O23" i="13"/>
  <c r="Q23" i="13"/>
  <c r="V23" i="13"/>
  <c r="G28" i="13"/>
  <c r="M28" i="13" s="1"/>
  <c r="I28" i="13"/>
  <c r="K28" i="13"/>
  <c r="O28" i="13"/>
  <c r="Q28" i="13"/>
  <c r="V28" i="13"/>
  <c r="G32" i="13"/>
  <c r="M32" i="13" s="1"/>
  <c r="I32" i="13"/>
  <c r="K32" i="13"/>
  <c r="O32" i="13"/>
  <c r="Q32" i="13"/>
  <c r="V32" i="13"/>
  <c r="G36" i="13"/>
  <c r="M36" i="13" s="1"/>
  <c r="I36" i="13"/>
  <c r="K36" i="13"/>
  <c r="O36" i="13"/>
  <c r="Q36" i="13"/>
  <c r="V36" i="13"/>
  <c r="I40" i="13"/>
  <c r="K40" i="13"/>
  <c r="O40" i="13"/>
  <c r="Q40" i="13"/>
  <c r="V40" i="13"/>
  <c r="G46" i="13"/>
  <c r="I46" i="13"/>
  <c r="K46" i="13"/>
  <c r="O46" i="13"/>
  <c r="Q46" i="13"/>
  <c r="V46" i="13"/>
  <c r="G54" i="13"/>
  <c r="M54" i="13" s="1"/>
  <c r="I54" i="13"/>
  <c r="K54" i="13"/>
  <c r="O54" i="13"/>
  <c r="Q54" i="13"/>
  <c r="V54" i="13"/>
  <c r="G61" i="13"/>
  <c r="I61" i="13"/>
  <c r="K61" i="13"/>
  <c r="O61" i="13"/>
  <c r="Q61" i="13"/>
  <c r="V61" i="13"/>
  <c r="G63" i="13"/>
  <c r="M63" i="13" s="1"/>
  <c r="I63" i="13"/>
  <c r="K63" i="13"/>
  <c r="O63" i="13"/>
  <c r="Q63" i="13"/>
  <c r="V63" i="13"/>
  <c r="O68" i="13"/>
  <c r="G70" i="13"/>
  <c r="I70" i="13"/>
  <c r="I69" i="13" s="1"/>
  <c r="K70" i="13"/>
  <c r="K69" i="13" s="1"/>
  <c r="O70" i="13"/>
  <c r="O69" i="13" s="1"/>
  <c r="Q70" i="13"/>
  <c r="Q69" i="13" s="1"/>
  <c r="V70" i="13"/>
  <c r="V69" i="13" s="1"/>
  <c r="G73" i="13"/>
  <c r="I73" i="13"/>
  <c r="K73" i="13"/>
  <c r="O73" i="13"/>
  <c r="Q73" i="13"/>
  <c r="V73" i="13"/>
  <c r="G81" i="13"/>
  <c r="M81" i="13" s="1"/>
  <c r="I81" i="13"/>
  <c r="K81" i="13"/>
  <c r="O81" i="13"/>
  <c r="Q81" i="13"/>
  <c r="V81" i="13"/>
  <c r="G84" i="13"/>
  <c r="M84" i="13" s="1"/>
  <c r="I84" i="13"/>
  <c r="K84" i="13"/>
  <c r="O84" i="13"/>
  <c r="Q84" i="13"/>
  <c r="V84" i="13"/>
  <c r="G86" i="13"/>
  <c r="M86" i="13" s="1"/>
  <c r="I86" i="13"/>
  <c r="K86" i="13"/>
  <c r="O86" i="13"/>
  <c r="Q86" i="13"/>
  <c r="V86" i="13"/>
  <c r="G101" i="13"/>
  <c r="I101" i="13"/>
  <c r="K101" i="13"/>
  <c r="O101" i="13"/>
  <c r="Q101" i="13"/>
  <c r="V101" i="13"/>
  <c r="G104" i="13"/>
  <c r="M104" i="13" s="1"/>
  <c r="I104" i="13"/>
  <c r="K104" i="13"/>
  <c r="O104" i="13"/>
  <c r="Q104" i="13"/>
  <c r="V104" i="13"/>
  <c r="G107" i="13"/>
  <c r="M107" i="13" s="1"/>
  <c r="I107" i="13"/>
  <c r="K107" i="13"/>
  <c r="O107" i="13"/>
  <c r="Q107" i="13"/>
  <c r="V107" i="13"/>
  <c r="G111" i="13"/>
  <c r="I111" i="13"/>
  <c r="K111" i="13"/>
  <c r="O111" i="13"/>
  <c r="Q111" i="13"/>
  <c r="V111" i="13"/>
  <c r="G112" i="13"/>
  <c r="M112" i="13" s="1"/>
  <c r="I112" i="13"/>
  <c r="K112" i="13"/>
  <c r="O112" i="13"/>
  <c r="Q112" i="13"/>
  <c r="V112" i="13"/>
  <c r="G118" i="13"/>
  <c r="M118" i="13" s="1"/>
  <c r="I118" i="13"/>
  <c r="K118" i="13"/>
  <c r="O118" i="13"/>
  <c r="Q118" i="13"/>
  <c r="V118" i="13"/>
  <c r="G126" i="13"/>
  <c r="I126" i="13"/>
  <c r="I125" i="13" s="1"/>
  <c r="K126" i="13"/>
  <c r="K125" i="13" s="1"/>
  <c r="O126" i="13"/>
  <c r="O125" i="13" s="1"/>
  <c r="Q126" i="13"/>
  <c r="Q125" i="13" s="1"/>
  <c r="V126" i="13"/>
  <c r="V125" i="13" s="1"/>
  <c r="G132" i="13"/>
  <c r="I132" i="13"/>
  <c r="K132" i="13"/>
  <c r="O132" i="13"/>
  <c r="Q132" i="13"/>
  <c r="V132" i="13"/>
  <c r="G148" i="13"/>
  <c r="M148" i="13" s="1"/>
  <c r="I148" i="13"/>
  <c r="K148" i="13"/>
  <c r="O148" i="13"/>
  <c r="Q148" i="13"/>
  <c r="V148" i="13"/>
  <c r="G170" i="13"/>
  <c r="M170" i="13" s="1"/>
  <c r="I170" i="13"/>
  <c r="K170" i="13"/>
  <c r="O170" i="13"/>
  <c r="Q170" i="13"/>
  <c r="V170" i="13"/>
  <c r="G174" i="13"/>
  <c r="M174" i="13" s="1"/>
  <c r="I174" i="13"/>
  <c r="K174" i="13"/>
  <c r="O174" i="13"/>
  <c r="Q174" i="13"/>
  <c r="V174" i="13"/>
  <c r="G178" i="13"/>
  <c r="M178" i="13" s="1"/>
  <c r="I178" i="13"/>
  <c r="K178" i="13"/>
  <c r="O178" i="13"/>
  <c r="Q178" i="13"/>
  <c r="V178" i="13"/>
  <c r="G181" i="13"/>
  <c r="M181" i="13" s="1"/>
  <c r="I181" i="13"/>
  <c r="K181" i="13"/>
  <c r="O181" i="13"/>
  <c r="Q181" i="13"/>
  <c r="V181" i="13"/>
  <c r="G186" i="13"/>
  <c r="M186" i="13" s="1"/>
  <c r="I186" i="13"/>
  <c r="K186" i="13"/>
  <c r="O186" i="13"/>
  <c r="Q186" i="13"/>
  <c r="V186" i="13"/>
  <c r="G191" i="13"/>
  <c r="M191" i="13" s="1"/>
  <c r="I191" i="13"/>
  <c r="K191" i="13"/>
  <c r="O191" i="13"/>
  <c r="Q191" i="13"/>
  <c r="V191" i="13"/>
  <c r="G194" i="13"/>
  <c r="M194" i="13" s="1"/>
  <c r="I194" i="13"/>
  <c r="K194" i="13"/>
  <c r="O194" i="13"/>
  <c r="Q194" i="13"/>
  <c r="V194" i="13"/>
  <c r="G200" i="13"/>
  <c r="I200" i="13"/>
  <c r="K200" i="13"/>
  <c r="O200" i="13"/>
  <c r="Q200" i="13"/>
  <c r="V200" i="13"/>
  <c r="G205" i="13"/>
  <c r="I205" i="13"/>
  <c r="K205" i="13"/>
  <c r="O205" i="13"/>
  <c r="Q205" i="13"/>
  <c r="V205" i="13"/>
  <c r="G233" i="13"/>
  <c r="M233" i="13" s="1"/>
  <c r="I233" i="13"/>
  <c r="K233" i="13"/>
  <c r="O233" i="13"/>
  <c r="Q233" i="13"/>
  <c r="V233" i="13"/>
  <c r="G241" i="13"/>
  <c r="M241" i="13" s="1"/>
  <c r="I241" i="13"/>
  <c r="K241" i="13"/>
  <c r="O241" i="13"/>
  <c r="Q241" i="13"/>
  <c r="V241" i="13"/>
  <c r="G249" i="13"/>
  <c r="M249" i="13" s="1"/>
  <c r="I249" i="13"/>
  <c r="K249" i="13"/>
  <c r="O249" i="13"/>
  <c r="Q249" i="13"/>
  <c r="V249" i="13"/>
  <c r="G253" i="13"/>
  <c r="M253" i="13" s="1"/>
  <c r="I253" i="13"/>
  <c r="K253" i="13"/>
  <c r="O253" i="13"/>
  <c r="Q253" i="13"/>
  <c r="V253" i="13"/>
  <c r="G284" i="13"/>
  <c r="M284" i="13" s="1"/>
  <c r="I284" i="13"/>
  <c r="K284" i="13"/>
  <c r="O284" i="13"/>
  <c r="Q284" i="13"/>
  <c r="V284" i="13"/>
  <c r="G315" i="13"/>
  <c r="M315" i="13" s="1"/>
  <c r="I315" i="13"/>
  <c r="K315" i="13"/>
  <c r="O315" i="13"/>
  <c r="Q315" i="13"/>
  <c r="V315" i="13"/>
  <c r="G363" i="13"/>
  <c r="M363" i="13" s="1"/>
  <c r="I363" i="13"/>
  <c r="K363" i="13"/>
  <c r="O363" i="13"/>
  <c r="Q363" i="13"/>
  <c r="V363" i="13"/>
  <c r="G365" i="13"/>
  <c r="M365" i="13" s="1"/>
  <c r="I365" i="13"/>
  <c r="K365" i="13"/>
  <c r="O365" i="13"/>
  <c r="Q365" i="13"/>
  <c r="V365" i="13"/>
  <c r="G370" i="13"/>
  <c r="M370" i="13" s="1"/>
  <c r="I370" i="13"/>
  <c r="K370" i="13"/>
  <c r="O370" i="13"/>
  <c r="Q370" i="13"/>
  <c r="V370" i="13"/>
  <c r="G379" i="13"/>
  <c r="M379" i="13" s="1"/>
  <c r="I379" i="13"/>
  <c r="K379" i="13"/>
  <c r="O379" i="13"/>
  <c r="Q379" i="13"/>
  <c r="V379" i="13"/>
  <c r="G384" i="13"/>
  <c r="M384" i="13" s="1"/>
  <c r="I384" i="13"/>
  <c r="K384" i="13"/>
  <c r="O384" i="13"/>
  <c r="Q384" i="13"/>
  <c r="V384" i="13"/>
  <c r="G393" i="13"/>
  <c r="M393" i="13" s="1"/>
  <c r="I393" i="13"/>
  <c r="K393" i="13"/>
  <c r="O393" i="13"/>
  <c r="Q393" i="13"/>
  <c r="V393" i="13"/>
  <c r="G398" i="13"/>
  <c r="M398" i="13" s="1"/>
  <c r="I398" i="13"/>
  <c r="K398" i="13"/>
  <c r="O398" i="13"/>
  <c r="Q398" i="13"/>
  <c r="V398" i="13"/>
  <c r="G408" i="13"/>
  <c r="M408" i="13" s="1"/>
  <c r="I408" i="13"/>
  <c r="K408" i="13"/>
  <c r="O408" i="13"/>
  <c r="Q408" i="13"/>
  <c r="V408" i="13"/>
  <c r="G413" i="13"/>
  <c r="M413" i="13" s="1"/>
  <c r="I413" i="13"/>
  <c r="K413" i="13"/>
  <c r="O413" i="13"/>
  <c r="Q413" i="13"/>
  <c r="V413" i="13"/>
  <c r="G421" i="13"/>
  <c r="M421" i="13" s="1"/>
  <c r="I421" i="13"/>
  <c r="K421" i="13"/>
  <c r="O421" i="13"/>
  <c r="Q421" i="13"/>
  <c r="V421" i="13"/>
  <c r="G435" i="13"/>
  <c r="M435" i="13" s="1"/>
  <c r="I435" i="13"/>
  <c r="K435" i="13"/>
  <c r="O435" i="13"/>
  <c r="Q435" i="13"/>
  <c r="V435" i="13"/>
  <c r="G442" i="13"/>
  <c r="M442" i="13" s="1"/>
  <c r="I442" i="13"/>
  <c r="K442" i="13"/>
  <c r="O442" i="13"/>
  <c r="Q442" i="13"/>
  <c r="V442" i="13"/>
  <c r="G450" i="13"/>
  <c r="M450" i="13" s="1"/>
  <c r="I450" i="13"/>
  <c r="K450" i="13"/>
  <c r="O450" i="13"/>
  <c r="Q450" i="13"/>
  <c r="V450" i="13"/>
  <c r="G456" i="13"/>
  <c r="M456" i="13" s="1"/>
  <c r="I456" i="13"/>
  <c r="K456" i="13"/>
  <c r="O456" i="13"/>
  <c r="Q456" i="13"/>
  <c r="V456" i="13"/>
  <c r="G462" i="13"/>
  <c r="I462" i="13"/>
  <c r="K462" i="13"/>
  <c r="O462" i="13"/>
  <c r="Q462" i="13"/>
  <c r="V462" i="13"/>
  <c r="G467" i="13"/>
  <c r="I467" i="13"/>
  <c r="K467" i="13"/>
  <c r="O467" i="13"/>
  <c r="Q467" i="13"/>
  <c r="V467" i="13"/>
  <c r="G473" i="13"/>
  <c r="I473" i="13"/>
  <c r="K473" i="13"/>
  <c r="O473" i="13"/>
  <c r="Q473" i="13"/>
  <c r="V473" i="13"/>
  <c r="G481" i="13"/>
  <c r="M481" i="13" s="1"/>
  <c r="I481" i="13"/>
  <c r="K481" i="13"/>
  <c r="O481" i="13"/>
  <c r="Q481" i="13"/>
  <c r="V481" i="13"/>
  <c r="G485" i="13"/>
  <c r="M485" i="13" s="1"/>
  <c r="I485" i="13"/>
  <c r="K485" i="13"/>
  <c r="O485" i="13"/>
  <c r="Q485" i="13"/>
  <c r="V485" i="13"/>
  <c r="G489" i="13"/>
  <c r="M489" i="13" s="1"/>
  <c r="I489" i="13"/>
  <c r="K489" i="13"/>
  <c r="O489" i="13"/>
  <c r="Q489" i="13"/>
  <c r="V489" i="13"/>
  <c r="G493" i="13"/>
  <c r="M493" i="13" s="1"/>
  <c r="I493" i="13"/>
  <c r="K493" i="13"/>
  <c r="O493" i="13"/>
  <c r="Q493" i="13"/>
  <c r="V493" i="13"/>
  <c r="G500" i="13"/>
  <c r="M500" i="13" s="1"/>
  <c r="I500" i="13"/>
  <c r="K500" i="13"/>
  <c r="O500" i="13"/>
  <c r="Q500" i="13"/>
  <c r="V500" i="13"/>
  <c r="G503" i="13"/>
  <c r="M503" i="13" s="1"/>
  <c r="I503" i="13"/>
  <c r="K503" i="13"/>
  <c r="O503" i="13"/>
  <c r="Q503" i="13"/>
  <c r="V503" i="13"/>
  <c r="G508" i="13"/>
  <c r="M508" i="13" s="1"/>
  <c r="I508" i="13"/>
  <c r="K508" i="13"/>
  <c r="O508" i="13"/>
  <c r="Q508" i="13"/>
  <c r="V508" i="13"/>
  <c r="G512" i="13"/>
  <c r="M512" i="13" s="1"/>
  <c r="I512" i="13"/>
  <c r="K512" i="13"/>
  <c r="O512" i="13"/>
  <c r="Q512" i="13"/>
  <c r="V512" i="13"/>
  <c r="G515" i="13"/>
  <c r="M515" i="13" s="1"/>
  <c r="I515" i="13"/>
  <c r="K515" i="13"/>
  <c r="O515" i="13"/>
  <c r="Q515" i="13"/>
  <c r="V515" i="13"/>
  <c r="G518" i="13"/>
  <c r="M518" i="13" s="1"/>
  <c r="I518" i="13"/>
  <c r="K518" i="13"/>
  <c r="O518" i="13"/>
  <c r="Q518" i="13"/>
  <c r="V518" i="13"/>
  <c r="G524" i="13"/>
  <c r="M524" i="13" s="1"/>
  <c r="I524" i="13"/>
  <c r="K524" i="13"/>
  <c r="O524" i="13"/>
  <c r="Q524" i="13"/>
  <c r="V524" i="13"/>
  <c r="G527" i="13"/>
  <c r="M527" i="13" s="1"/>
  <c r="I527" i="13"/>
  <c r="K527" i="13"/>
  <c r="O527" i="13"/>
  <c r="Q527" i="13"/>
  <c r="V527" i="13"/>
  <c r="G530" i="13"/>
  <c r="M530" i="13" s="1"/>
  <c r="I530" i="13"/>
  <c r="K530" i="13"/>
  <c r="O530" i="13"/>
  <c r="Q530" i="13"/>
  <c r="V530" i="13"/>
  <c r="G533" i="13"/>
  <c r="M533" i="13" s="1"/>
  <c r="I533" i="13"/>
  <c r="K533" i="13"/>
  <c r="O533" i="13"/>
  <c r="Q533" i="13"/>
  <c r="V533" i="13"/>
  <c r="G536" i="13"/>
  <c r="M536" i="13" s="1"/>
  <c r="I536" i="13"/>
  <c r="K536" i="13"/>
  <c r="O536" i="13"/>
  <c r="Q536" i="13"/>
  <c r="V536" i="13"/>
  <c r="G539" i="13"/>
  <c r="M539" i="13" s="1"/>
  <c r="I539" i="13"/>
  <c r="K539" i="13"/>
  <c r="O539" i="13"/>
  <c r="Q539" i="13"/>
  <c r="V539" i="13"/>
  <c r="G542" i="13"/>
  <c r="M542" i="13" s="1"/>
  <c r="I542" i="13"/>
  <c r="K542" i="13"/>
  <c r="O542" i="13"/>
  <c r="Q542" i="13"/>
  <c r="V542" i="13"/>
  <c r="G545" i="13"/>
  <c r="M545" i="13" s="1"/>
  <c r="I545" i="13"/>
  <c r="K545" i="13"/>
  <c r="O545" i="13"/>
  <c r="Q545" i="13"/>
  <c r="V545" i="13"/>
  <c r="G548" i="13"/>
  <c r="M548" i="13" s="1"/>
  <c r="I548" i="13"/>
  <c r="K548" i="13"/>
  <c r="O548" i="13"/>
  <c r="Q548" i="13"/>
  <c r="V548" i="13"/>
  <c r="G551" i="13"/>
  <c r="M551" i="13" s="1"/>
  <c r="I551" i="13"/>
  <c r="K551" i="13"/>
  <c r="O551" i="13"/>
  <c r="Q551" i="13"/>
  <c r="V551" i="13"/>
  <c r="G557" i="13"/>
  <c r="I557" i="13"/>
  <c r="K557" i="13"/>
  <c r="O557" i="13"/>
  <c r="Q557" i="13"/>
  <c r="V557" i="13"/>
  <c r="G566" i="13"/>
  <c r="I566" i="13"/>
  <c r="K566" i="13"/>
  <c r="O566" i="13"/>
  <c r="Q566" i="13"/>
  <c r="V566" i="13"/>
  <c r="G569" i="13"/>
  <c r="M569" i="13" s="1"/>
  <c r="I569" i="13"/>
  <c r="K569" i="13"/>
  <c r="O569" i="13"/>
  <c r="Q569" i="13"/>
  <c r="V569" i="13"/>
  <c r="G573" i="13"/>
  <c r="M573" i="13" s="1"/>
  <c r="I573" i="13"/>
  <c r="K573" i="13"/>
  <c r="O573" i="13"/>
  <c r="Q573" i="13"/>
  <c r="V573" i="13"/>
  <c r="G577" i="13"/>
  <c r="M577" i="13" s="1"/>
  <c r="I577" i="13"/>
  <c r="K577" i="13"/>
  <c r="O577" i="13"/>
  <c r="Q577" i="13"/>
  <c r="V577" i="13"/>
  <c r="G593" i="13"/>
  <c r="M593" i="13" s="1"/>
  <c r="I593" i="13"/>
  <c r="K593" i="13"/>
  <c r="O593" i="13"/>
  <c r="Q593" i="13"/>
  <c r="V593" i="13"/>
  <c r="G600" i="13"/>
  <c r="M600" i="13" s="1"/>
  <c r="I600" i="13"/>
  <c r="K600" i="13"/>
  <c r="O600" i="13"/>
  <c r="Q600" i="13"/>
  <c r="V600" i="13"/>
  <c r="G605" i="13"/>
  <c r="M605" i="13" s="1"/>
  <c r="I605" i="13"/>
  <c r="K605" i="13"/>
  <c r="O605" i="13"/>
  <c r="Q605" i="13"/>
  <c r="V605" i="13"/>
  <c r="G609" i="13"/>
  <c r="M609" i="13" s="1"/>
  <c r="I609" i="13"/>
  <c r="K609" i="13"/>
  <c r="O609" i="13"/>
  <c r="Q609" i="13"/>
  <c r="V609" i="13"/>
  <c r="G611" i="13"/>
  <c r="M611" i="13" s="1"/>
  <c r="I611" i="13"/>
  <c r="K611" i="13"/>
  <c r="O611" i="13"/>
  <c r="Q611" i="13"/>
  <c r="V611" i="13"/>
  <c r="G614" i="13"/>
  <c r="M614" i="13" s="1"/>
  <c r="I614" i="13"/>
  <c r="K614" i="13"/>
  <c r="O614" i="13"/>
  <c r="Q614" i="13"/>
  <c r="V614" i="13"/>
  <c r="G620" i="13"/>
  <c r="I620" i="13"/>
  <c r="K620" i="13"/>
  <c r="O620" i="13"/>
  <c r="Q620" i="13"/>
  <c r="V620" i="13"/>
  <c r="G630" i="13"/>
  <c r="I630" i="13"/>
  <c r="K630" i="13"/>
  <c r="O630" i="13"/>
  <c r="Q630" i="13"/>
  <c r="V630" i="13"/>
  <c r="G637" i="13"/>
  <c r="M637" i="13" s="1"/>
  <c r="I637" i="13"/>
  <c r="K637" i="13"/>
  <c r="O637" i="13"/>
  <c r="Q637" i="13"/>
  <c r="V637" i="13"/>
  <c r="G641" i="13"/>
  <c r="M641" i="13" s="1"/>
  <c r="I641" i="13"/>
  <c r="K641" i="13"/>
  <c r="O641" i="13"/>
  <c r="Q641" i="13"/>
  <c r="V641" i="13"/>
  <c r="G647" i="13"/>
  <c r="M647" i="13" s="1"/>
  <c r="I647" i="13"/>
  <c r="K647" i="13"/>
  <c r="O647" i="13"/>
  <c r="Q647" i="13"/>
  <c r="V647" i="13"/>
  <c r="G651" i="13"/>
  <c r="M651" i="13" s="1"/>
  <c r="I651" i="13"/>
  <c r="K651" i="13"/>
  <c r="O651" i="13"/>
  <c r="Q651" i="13"/>
  <c r="V651" i="13"/>
  <c r="G655" i="13"/>
  <c r="M655" i="13" s="1"/>
  <c r="I655" i="13"/>
  <c r="K655" i="13"/>
  <c r="O655" i="13"/>
  <c r="Q655" i="13"/>
  <c r="V655" i="13"/>
  <c r="G658" i="13"/>
  <c r="M658" i="13" s="1"/>
  <c r="I658" i="13"/>
  <c r="K658" i="13"/>
  <c r="O658" i="13"/>
  <c r="Q658" i="13"/>
  <c r="V658" i="13"/>
  <c r="G666" i="13"/>
  <c r="M666" i="13" s="1"/>
  <c r="I666" i="13"/>
  <c r="K666" i="13"/>
  <c r="O666" i="13"/>
  <c r="Q666" i="13"/>
  <c r="V666" i="13"/>
  <c r="G671" i="13"/>
  <c r="M671" i="13" s="1"/>
  <c r="I671" i="13"/>
  <c r="K671" i="13"/>
  <c r="O671" i="13"/>
  <c r="Q671" i="13"/>
  <c r="V671" i="13"/>
  <c r="G675" i="13"/>
  <c r="M675" i="13" s="1"/>
  <c r="I675" i="13"/>
  <c r="K675" i="13"/>
  <c r="O675" i="13"/>
  <c r="Q675" i="13"/>
  <c r="V675" i="13"/>
  <c r="G681" i="13"/>
  <c r="M681" i="13" s="1"/>
  <c r="I681" i="13"/>
  <c r="K681" i="13"/>
  <c r="O681" i="13"/>
  <c r="Q681" i="13"/>
  <c r="V681" i="13"/>
  <c r="G687" i="13"/>
  <c r="M687" i="13" s="1"/>
  <c r="I687" i="13"/>
  <c r="K687" i="13"/>
  <c r="O687" i="13"/>
  <c r="Q687" i="13"/>
  <c r="V687" i="13"/>
  <c r="G690" i="13"/>
  <c r="M690" i="13" s="1"/>
  <c r="I690" i="13"/>
  <c r="K690" i="13"/>
  <c r="O690" i="13"/>
  <c r="Q690" i="13"/>
  <c r="V690" i="13"/>
  <c r="G697" i="13"/>
  <c r="I697" i="13"/>
  <c r="K697" i="13"/>
  <c r="O697" i="13"/>
  <c r="Q697" i="13"/>
  <c r="V697" i="13"/>
  <c r="G700" i="13"/>
  <c r="M700" i="13" s="1"/>
  <c r="I700" i="13"/>
  <c r="K700" i="13"/>
  <c r="O700" i="13"/>
  <c r="Q700" i="13"/>
  <c r="V700" i="13"/>
  <c r="G701" i="13"/>
  <c r="M701" i="13" s="1"/>
  <c r="I701" i="13"/>
  <c r="K701" i="13"/>
  <c r="O701" i="13"/>
  <c r="Q701" i="13"/>
  <c r="V701" i="13"/>
  <c r="G705" i="13"/>
  <c r="I705" i="13"/>
  <c r="I704" i="13" s="1"/>
  <c r="K705" i="13"/>
  <c r="K704" i="13" s="1"/>
  <c r="O705" i="13"/>
  <c r="O704" i="13" s="1"/>
  <c r="Q705" i="13"/>
  <c r="Q704" i="13" s="1"/>
  <c r="V705" i="13"/>
  <c r="V704" i="13" s="1"/>
  <c r="G710" i="13"/>
  <c r="I710" i="13"/>
  <c r="K710" i="13"/>
  <c r="O710" i="13"/>
  <c r="Q710" i="13"/>
  <c r="V710" i="13"/>
  <c r="G712" i="13"/>
  <c r="M712" i="13" s="1"/>
  <c r="I712" i="13"/>
  <c r="K712" i="13"/>
  <c r="O712" i="13"/>
  <c r="Q712" i="13"/>
  <c r="V712" i="13"/>
  <c r="G715" i="13"/>
  <c r="I715" i="13"/>
  <c r="K715" i="13"/>
  <c r="O715" i="13"/>
  <c r="Q715" i="13"/>
  <c r="V715" i="13"/>
  <c r="G719" i="13"/>
  <c r="M719" i="13" s="1"/>
  <c r="I719" i="13"/>
  <c r="K719" i="13"/>
  <c r="O719" i="13"/>
  <c r="Q719" i="13"/>
  <c r="V719" i="13"/>
  <c r="G722" i="13"/>
  <c r="M722" i="13" s="1"/>
  <c r="I722" i="13"/>
  <c r="K722" i="13"/>
  <c r="O722" i="13"/>
  <c r="Q722" i="13"/>
  <c r="V722" i="13"/>
  <c r="G724" i="13"/>
  <c r="M724" i="13" s="1"/>
  <c r="I724" i="13"/>
  <c r="K724" i="13"/>
  <c r="O724" i="13"/>
  <c r="Q724" i="13"/>
  <c r="V724" i="13"/>
  <c r="G732" i="13"/>
  <c r="M732" i="13" s="1"/>
  <c r="I732" i="13"/>
  <c r="K732" i="13"/>
  <c r="O732" i="13"/>
  <c r="Q732" i="13"/>
  <c r="V732" i="13"/>
  <c r="G736" i="13"/>
  <c r="M736" i="13" s="1"/>
  <c r="I736" i="13"/>
  <c r="K736" i="13"/>
  <c r="O736" i="13"/>
  <c r="Q736" i="13"/>
  <c r="V736" i="13"/>
  <c r="G740" i="13"/>
  <c r="M740" i="13" s="1"/>
  <c r="I740" i="13"/>
  <c r="K740" i="13"/>
  <c r="O740" i="13"/>
  <c r="Q740" i="13"/>
  <c r="V740" i="13"/>
  <c r="M745" i="13"/>
  <c r="I745" i="13"/>
  <c r="K745" i="13"/>
  <c r="O745" i="13"/>
  <c r="Q745" i="13"/>
  <c r="V745" i="13"/>
  <c r="G749" i="13"/>
  <c r="M749" i="13" s="1"/>
  <c r="I749" i="13"/>
  <c r="K749" i="13"/>
  <c r="O749" i="13"/>
  <c r="Q749" i="13"/>
  <c r="V749" i="13"/>
  <c r="G753" i="13"/>
  <c r="M753" i="13" s="1"/>
  <c r="I753" i="13"/>
  <c r="K753" i="13"/>
  <c r="O753" i="13"/>
  <c r="Q753" i="13"/>
  <c r="V753" i="13"/>
  <c r="AE758" i="13"/>
  <c r="F44" i="1" s="1"/>
  <c r="BA32" i="12"/>
  <c r="BA31" i="12"/>
  <c r="BA26" i="12"/>
  <c r="BA24" i="12"/>
  <c r="BA16" i="12"/>
  <c r="BA14" i="12"/>
  <c r="BA12" i="12"/>
  <c r="BA10" i="12"/>
  <c r="G9" i="12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I17" i="12"/>
  <c r="K17" i="12"/>
  <c r="M17" i="12"/>
  <c r="O17" i="12"/>
  <c r="Q17" i="12"/>
  <c r="V17" i="12"/>
  <c r="G21" i="12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V20" i="12" s="1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8" i="12"/>
  <c r="I28" i="12"/>
  <c r="K28" i="12"/>
  <c r="M28" i="12"/>
  <c r="O28" i="12"/>
  <c r="Q28" i="12"/>
  <c r="V28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AE34" i="12"/>
  <c r="F40" i="1" s="1"/>
  <c r="I18" i="1"/>
  <c r="AZ72" i="1"/>
  <c r="AZ70" i="1"/>
  <c r="AZ69" i="1"/>
  <c r="AZ68" i="1"/>
  <c r="AZ67" i="1"/>
  <c r="AZ66" i="1"/>
  <c r="AZ65" i="1"/>
  <c r="AZ64" i="1"/>
  <c r="AZ63" i="1"/>
  <c r="AZ62" i="1"/>
  <c r="AZ59" i="1"/>
  <c r="AZ58" i="1"/>
  <c r="AZ57" i="1"/>
  <c r="AZ56" i="1"/>
  <c r="AZ55" i="1"/>
  <c r="AZ54" i="1"/>
  <c r="AZ53" i="1"/>
  <c r="AZ52" i="1"/>
  <c r="AZ51" i="1"/>
  <c r="H42" i="1"/>
  <c r="J28" i="1"/>
  <c r="J26" i="1"/>
  <c r="G38" i="1"/>
  <c r="F38" i="1"/>
  <c r="J23" i="1"/>
  <c r="J24" i="1"/>
  <c r="J25" i="1"/>
  <c r="J27" i="1"/>
  <c r="E24" i="1"/>
  <c r="E26" i="1"/>
  <c r="M9" i="12" l="1"/>
  <c r="I20" i="12"/>
  <c r="G20" i="12"/>
  <c r="G34" i="12" s="1"/>
  <c r="G8" i="13"/>
  <c r="G110" i="13"/>
  <c r="M132" i="13"/>
  <c r="M131" i="13" s="1"/>
  <c r="G131" i="13"/>
  <c r="M620" i="13"/>
  <c r="G619" i="13"/>
  <c r="M715" i="13"/>
  <c r="G714" i="13"/>
  <c r="M710" i="13"/>
  <c r="M709" i="13" s="1"/>
  <c r="G709" i="13"/>
  <c r="M473" i="13"/>
  <c r="M472" i="13" s="1"/>
  <c r="G472" i="13"/>
  <c r="I93" i="1" s="1"/>
  <c r="M101" i="13"/>
  <c r="G100" i="13"/>
  <c r="I84" i="1" s="1"/>
  <c r="G69" i="13"/>
  <c r="I82" i="1" s="1"/>
  <c r="M40" i="13"/>
  <c r="M39" i="13" s="1"/>
  <c r="M630" i="13"/>
  <c r="G629" i="13"/>
  <c r="I96" i="1" s="1"/>
  <c r="M462" i="13"/>
  <c r="G461" i="13"/>
  <c r="M697" i="13"/>
  <c r="M696" i="13" s="1"/>
  <c r="G696" i="13"/>
  <c r="G125" i="13"/>
  <c r="I86" i="1" s="1"/>
  <c r="M73" i="13"/>
  <c r="M72" i="13" s="1"/>
  <c r="G72" i="13"/>
  <c r="M200" i="13"/>
  <c r="G199" i="13"/>
  <c r="I91" i="1" s="1"/>
  <c r="M46" i="13"/>
  <c r="G45" i="13"/>
  <c r="I80" i="1" s="1"/>
  <c r="M557" i="13"/>
  <c r="G556" i="13"/>
  <c r="M705" i="13"/>
  <c r="M704" i="13" s="1"/>
  <c r="G704" i="13"/>
  <c r="I104" i="1"/>
  <c r="I20" i="1" s="1"/>
  <c r="I103" i="1"/>
  <c r="AF34" i="12"/>
  <c r="G40" i="1" s="1"/>
  <c r="H40" i="1" s="1"/>
  <c r="I40" i="1" s="1"/>
  <c r="K461" i="13"/>
  <c r="I461" i="13"/>
  <c r="M126" i="13"/>
  <c r="M125" i="13" s="1"/>
  <c r="K709" i="13"/>
  <c r="O709" i="13"/>
  <c r="K100" i="13"/>
  <c r="I85" i="1"/>
  <c r="V556" i="13"/>
  <c r="K695" i="13"/>
  <c r="I110" i="13"/>
  <c r="M70" i="13"/>
  <c r="M69" i="13" s="1"/>
  <c r="V695" i="13"/>
  <c r="I100" i="13"/>
  <c r="I45" i="13"/>
  <c r="O39" i="13"/>
  <c r="M100" i="13"/>
  <c r="K714" i="13"/>
  <c r="V199" i="13"/>
  <c r="I92" i="1"/>
  <c r="V703" i="13"/>
  <c r="I619" i="13"/>
  <c r="V461" i="13"/>
  <c r="O131" i="13"/>
  <c r="O100" i="13"/>
  <c r="I78" i="1"/>
  <c r="V619" i="13"/>
  <c r="I703" i="13"/>
  <c r="I695" i="13"/>
  <c r="Q461" i="13"/>
  <c r="K68" i="13"/>
  <c r="Q696" i="13"/>
  <c r="Q709" i="13"/>
  <c r="K619" i="13"/>
  <c r="V110" i="13"/>
  <c r="I68" i="13"/>
  <c r="M9" i="13"/>
  <c r="M8" i="13" s="1"/>
  <c r="K8" i="13"/>
  <c r="O20" i="12"/>
  <c r="V709" i="13"/>
  <c r="I709" i="13"/>
  <c r="Q556" i="13"/>
  <c r="O461" i="13"/>
  <c r="V8" i="12"/>
  <c r="Q199" i="13"/>
  <c r="Q100" i="13"/>
  <c r="O45" i="13"/>
  <c r="F41" i="1"/>
  <c r="O696" i="13"/>
  <c r="V131" i="13"/>
  <c r="I72" i="13"/>
  <c r="K45" i="13"/>
  <c r="K39" i="13"/>
  <c r="M17" i="14"/>
  <c r="K8" i="14"/>
  <c r="Q20" i="12"/>
  <c r="O629" i="13"/>
  <c r="I556" i="13"/>
  <c r="Q472" i="13"/>
  <c r="I714" i="13"/>
  <c r="I88" i="1"/>
  <c r="I8" i="14"/>
  <c r="F43" i="1"/>
  <c r="Q8" i="12"/>
  <c r="O8" i="12"/>
  <c r="Q131" i="13"/>
  <c r="I39" i="13"/>
  <c r="M703" i="13"/>
  <c r="Q110" i="13"/>
  <c r="V72" i="13"/>
  <c r="O17" i="14"/>
  <c r="O110" i="13"/>
  <c r="Q72" i="13"/>
  <c r="V39" i="13"/>
  <c r="V17" i="14"/>
  <c r="V8" i="14"/>
  <c r="Q714" i="13"/>
  <c r="K703" i="13"/>
  <c r="O703" i="13"/>
  <c r="I472" i="13"/>
  <c r="M467" i="13"/>
  <c r="M461" i="13" s="1"/>
  <c r="M111" i="13"/>
  <c r="M110" i="13" s="1"/>
  <c r="O72" i="13"/>
  <c r="V68" i="13"/>
  <c r="Q39" i="13"/>
  <c r="Q8" i="13"/>
  <c r="I25" i="14"/>
  <c r="K17" i="14"/>
  <c r="V714" i="13"/>
  <c r="Q703" i="13"/>
  <c r="I696" i="13"/>
  <c r="I629" i="13"/>
  <c r="K472" i="13"/>
  <c r="M21" i="12"/>
  <c r="M20" i="12" s="1"/>
  <c r="K20" i="12"/>
  <c r="O714" i="13"/>
  <c r="V696" i="13"/>
  <c r="O695" i="13"/>
  <c r="V629" i="13"/>
  <c r="O619" i="13"/>
  <c r="K110" i="13"/>
  <c r="K72" i="13"/>
  <c r="Q68" i="13"/>
  <c r="O8" i="13"/>
  <c r="I17" i="14"/>
  <c r="O8" i="14"/>
  <c r="Q629" i="13"/>
  <c r="O556" i="13"/>
  <c r="V472" i="13"/>
  <c r="V25" i="14"/>
  <c r="Q25" i="14"/>
  <c r="F39" i="1"/>
  <c r="K8" i="12"/>
  <c r="K696" i="13"/>
  <c r="I97" i="1"/>
  <c r="K629" i="13"/>
  <c r="I95" i="1"/>
  <c r="O472" i="13"/>
  <c r="I199" i="13"/>
  <c r="K199" i="13"/>
  <c r="V8" i="13"/>
  <c r="I8" i="13"/>
  <c r="Q17" i="14"/>
  <c r="AF28" i="14"/>
  <c r="I8" i="12"/>
  <c r="Q695" i="13"/>
  <c r="Q619" i="13"/>
  <c r="I94" i="1"/>
  <c r="K131" i="13"/>
  <c r="V45" i="13"/>
  <c r="K25" i="14"/>
  <c r="K556" i="13"/>
  <c r="O199" i="13"/>
  <c r="I131" i="13"/>
  <c r="V100" i="13"/>
  <c r="Q45" i="13"/>
  <c r="O25" i="14"/>
  <c r="Q8" i="14"/>
  <c r="G14" i="17"/>
  <c r="M25" i="14"/>
  <c r="I89" i="1"/>
  <c r="M8" i="14"/>
  <c r="M629" i="13"/>
  <c r="M714" i="13"/>
  <c r="M68" i="13"/>
  <c r="M695" i="13"/>
  <c r="M619" i="13"/>
  <c r="M566" i="13"/>
  <c r="M556" i="13" s="1"/>
  <c r="M205" i="13"/>
  <c r="M61" i="13"/>
  <c r="I81" i="1"/>
  <c r="I102" i="1"/>
  <c r="I83" i="1"/>
  <c r="I79" i="1"/>
  <c r="I101" i="1"/>
  <c r="I99" i="1"/>
  <c r="I98" i="1"/>
  <c r="I90" i="1"/>
  <c r="I100" i="1"/>
  <c r="AF758" i="13"/>
  <c r="M8" i="12"/>
  <c r="M45" i="13" l="1"/>
  <c r="M199" i="13"/>
  <c r="G41" i="1"/>
  <c r="H41" i="1" s="1"/>
  <c r="I41" i="1" s="1"/>
  <c r="I17" i="1"/>
  <c r="H43" i="1"/>
  <c r="I43" i="1" s="1"/>
  <c r="G28" i="14"/>
  <c r="C5" i="16" s="1"/>
  <c r="I87" i="1"/>
  <c r="I105" i="1" s="1"/>
  <c r="I16" i="1"/>
  <c r="G758" i="13"/>
  <c r="C4" i="16" s="1"/>
  <c r="G39" i="1"/>
  <c r="H45" i="1"/>
  <c r="I45" i="1" s="1"/>
  <c r="F46" i="1"/>
  <c r="G16" i="17"/>
  <c r="I21" i="1" l="1"/>
  <c r="J100" i="1"/>
  <c r="J84" i="1"/>
  <c r="J78" i="1"/>
  <c r="J90" i="1"/>
  <c r="J98" i="1"/>
  <c r="J94" i="1"/>
  <c r="J99" i="1"/>
  <c r="J95" i="1"/>
  <c r="J92" i="1"/>
  <c r="J104" i="1"/>
  <c r="J97" i="1"/>
  <c r="J103" i="1"/>
  <c r="J83" i="1"/>
  <c r="J102" i="1"/>
  <c r="J80" i="1"/>
  <c r="J91" i="1"/>
  <c r="J101" i="1"/>
  <c r="J81" i="1"/>
  <c r="J89" i="1"/>
  <c r="J88" i="1"/>
  <c r="J96" i="1"/>
  <c r="J82" i="1"/>
  <c r="J87" i="1"/>
  <c r="J79" i="1"/>
  <c r="J93" i="1"/>
  <c r="J86" i="1"/>
  <c r="J85" i="1"/>
  <c r="H44" i="1"/>
  <c r="I44" i="1" s="1"/>
  <c r="H39" i="1"/>
  <c r="G23" i="1"/>
  <c r="A23" i="1" s="1"/>
  <c r="A24" i="1" s="1"/>
  <c r="G24" i="1" s="1"/>
  <c r="G25" i="1" l="1"/>
  <c r="G26" i="1"/>
  <c r="G29" i="1" s="1"/>
  <c r="C11" i="16"/>
  <c r="C13" i="16" s="1"/>
  <c r="G28" i="1"/>
  <c r="J105" i="1"/>
  <c r="I39" i="1"/>
  <c r="A27" i="1" l="1"/>
  <c r="A29" i="1" s="1"/>
  <c r="G27" i="1" s="1"/>
  <c r="A25" i="1"/>
  <c r="A26" i="1" s="1"/>
  <c r="J39" i="1"/>
  <c r="J46" i="1" s="1"/>
  <c r="J45" i="1"/>
  <c r="J41" i="1"/>
  <c r="J40" i="1"/>
  <c r="J43" i="1"/>
  <c r="J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4099CBEF-283A-4A08-9CD4-0851663DFA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087EBFE-3F89-4919-B392-9BBA3DDEDDD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3B8BDC35-6BBD-4059-9EDF-F392A98A1C0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FDF7815-9BAC-4A36-971B-E8CE12272B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</author>
  </authors>
  <commentList>
    <comment ref="S6" authorId="0" shapeId="0" xr:uid="{05744BA4-C8BC-4AFA-8203-43635CC406D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A29412A-9C1F-4997-97C5-FC21DAB82B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<sst xmlns="http://schemas.openxmlformats.org/spreadsheetml/2006/main" count="3012" uniqueCount="883">
  <si>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</si>
  <si>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</si>
  <si>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</si>
  <si>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</si>
  <si>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</si>
  <si>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</si>
  <si>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</si>
  <si>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</si>
  <si>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</si>
  <si>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</si>
  <si>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</si>
  <si>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</si>
  <si>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</si>
  <si>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</si>
  <si>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</si>
  <si>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</si>
  <si>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</si>
  <si>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</si>
  <si>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</si>
  <si>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</si>
  <si>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</si>
  <si>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</si>
  <si>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</si>
  <si>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</si>
  <si>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</si>
  <si>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</si>
  <si>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</si>
  <si>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</si>
  <si>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</si>
  <si>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</si>
  <si>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</si>
  <si>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</si>
  <si>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</si>
  <si>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</si>
  <si>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</si>
  <si>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</si>
  <si>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</si>
  <si>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</si>
  <si>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</si>
  <si>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</si>
  <si>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</si>
  <si>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</si>
  <si>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</si>
  <si>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2023_1128</t>
  </si>
  <si>
    <t>Půdní vestavba kanceláří a nové zastřešení SPÚ Ostrava</t>
  </si>
  <si>
    <t>Státní pozemkový úřad</t>
  </si>
  <si>
    <t>Husinecká 1024/11a</t>
  </si>
  <si>
    <t>Praha-Žižkov</t>
  </si>
  <si>
    <t>13000</t>
  </si>
  <si>
    <t>01312774</t>
  </si>
  <si>
    <t>Stavba</t>
  </si>
  <si>
    <t>Ostatní a vedlejší náklady</t>
  </si>
  <si>
    <t>D.0</t>
  </si>
  <si>
    <t>Stavební objekt</t>
  </si>
  <si>
    <t>SO 01</t>
  </si>
  <si>
    <t>SPÚ Ostrava</t>
  </si>
  <si>
    <t>D.1.1</t>
  </si>
  <si>
    <t>Architektonicko-stavební a stavebně-konstrukční část</t>
  </si>
  <si>
    <t>D.1.4.1</t>
  </si>
  <si>
    <t>Zdravotechnika</t>
  </si>
  <si>
    <t>Celkem za stavbu</t>
  </si>
  <si>
    <t>CZK</t>
  </si>
  <si>
    <t>#POPS</t>
  </si>
  <si>
    <t>Popis stavby: 2023_1128 - Půdní vestavba kanceláří a nové zastřešení SPÚ Ostrava</t>
  </si>
  <si>
    <t>#POPO</t>
  </si>
  <si>
    <t>Popis objektu: SO 00 - Ostatní a vedlejší náklady</t>
  </si>
  <si>
    <t>#POPR</t>
  </si>
  <si>
    <t>Popis rozpočtu: D.0 - Ostatní a vedlejší náklady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</si>
  <si>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</si>
  <si>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</si>
  <si>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</si>
  <si>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</si>
  <si>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</si>
  <si>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</si>
  <si>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Jsou-li v soupisu prací uvedeny odkazy na obchodní firmy, názvy nebo specifická označení výrobků apod., jsou</t>
  </si>
  <si>
    <t>takové odkazy pouze informativní a zhotoviteli umožňují v souladu se zákonem č. 134/2016 Sb. a příslušných paragrafů</t>
  </si>
  <si>
    <t>použít i jiných kvalitativně a technicky obdobných, případně kvalitnějších řešení.</t>
  </si>
  <si>
    <t>Popis objektu: SO 01 - SPÚ Ostrava</t>
  </si>
  <si>
    <t>Popis rozpočtu: D.1.1 - Architektonicko-stavební a stavebně-konstrukční část</t>
  </si>
  <si>
    <t>Popis rozpočtu: D.1.4.1 - Zdravotechnika</t>
  </si>
  <si>
    <t>Pokud není výslovně uvedeno jinak tak jsou všechny položky typu D+M (dodávka a montáž).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</si>
  <si>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</si>
  <si>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</si>
  <si>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</si>
  <si>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</si>
  <si>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</si>
  <si>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</si>
  <si>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</si>
  <si>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</si>
  <si>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</si>
  <si>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</si>
  <si>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</si>
  <si>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</si>
  <si>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</si>
  <si>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</si>
  <si>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</si>
  <si>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</si>
  <si>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</si>
  <si>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</si>
  <si>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</si>
  <si>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</si>
  <si>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A01</t>
  </si>
  <si>
    <t>Vnitřní kanalizace</t>
  </si>
  <si>
    <t>A02</t>
  </si>
  <si>
    <t>Vnitřní vodovod</t>
  </si>
  <si>
    <t>A05</t>
  </si>
  <si>
    <t>Zařizovací předměty</t>
  </si>
  <si>
    <t>713</t>
  </si>
  <si>
    <t>Izolace tepelné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</si>
  <si>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</si>
  <si>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</si>
  <si>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</si>
  <si>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</si>
  <si>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</si>
  <si>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</si>
  <si>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</si>
  <si>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</si>
  <si>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</si>
  <si>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</si>
  <si>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</si>
  <si>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</si>
  <si>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</si>
  <si>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</si>
  <si>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</si>
  <si>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</si>
  <si>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</si>
  <si>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</si>
  <si>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</si>
  <si>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</si>
  <si>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</si>
  <si>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</si>
  <si>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</si>
  <si>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</si>
  <si>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</si>
  <si>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</si>
  <si>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</si>
  <si>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</si>
  <si>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</si>
  <si>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</si>
  <si>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 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</si>
  <si>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</si>
  <si>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</si>
  <si>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</si>
  <si>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</si>
  <si>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</si>
  <si>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</si>
  <si>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</si>
  <si>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</si>
  <si>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</si>
  <si>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</si>
  <si>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</si>
  <si>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</si>
  <si>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</si>
  <si>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</si>
  <si>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</si>
  <si>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</si>
  <si>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</si>
  <si>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</si>
  <si>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</si>
  <si>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</si>
  <si>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</si>
  <si>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</si>
  <si>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</si>
  <si>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</si>
  <si>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</si>
  <si>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</si>
  <si>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</si>
  <si>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</si>
  <si>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</si>
  <si>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</si>
  <si>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23/ II</t>
  </si>
  <si>
    <t>Indiv</t>
  </si>
  <si>
    <t>VRN</t>
  </si>
  <si>
    <t>Běžná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</si>
  <si>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</si>
  <si>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</si>
  <si>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</si>
  <si>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</si>
  <si>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</si>
  <si>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</si>
  <si>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</si>
  <si>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</si>
  <si>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</si>
  <si>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</si>
  <si>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</si>
  <si>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</si>
  <si>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</si>
  <si>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</si>
  <si>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</si>
  <si>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</si>
  <si>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</si>
  <si>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</si>
  <si>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</si>
  <si>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</si>
  <si>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</si>
  <si>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 R</t>
  </si>
  <si>
    <t>Předání a převzetí díla</t>
  </si>
  <si>
    <t>Náklady zhotovitele, které vzniknou v souvislosti s povinnostmi zhotovitele při předání a převzetí díla.</t>
  </si>
  <si>
    <t>004111010R</t>
  </si>
  <si>
    <t xml:space="preserve">Průzkumné práce </t>
  </si>
  <si>
    <t>005211030R</t>
  </si>
  <si>
    <t xml:space="preserve">Dočasná dopravní opatření 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</si>
  <si>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</si>
  <si>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</si>
  <si>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</si>
  <si>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</si>
  <si>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</si>
  <si>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</si>
  <si>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SUM</t>
  </si>
  <si>
    <t>END</t>
  </si>
  <si>
    <t>Položkový soupis prací a dodávek</t>
  </si>
  <si>
    <t>342265112RT5</t>
  </si>
  <si>
    <t>Úprava podkroví sádrokartonem na plochách svislých na ocelový rošt 1x deska, standard, bez izolace</t>
  </si>
  <si>
    <t>m2</t>
  </si>
  <si>
    <t>801-1</t>
  </si>
  <si>
    <t>Práce</t>
  </si>
  <si>
    <t>POL1_</t>
  </si>
  <si>
    <t>deskami ze sádrokartonu tl. 12,5 mm, s vloženou tepelnou izolací a parotěsnou zábranou,</t>
  </si>
  <si>
    <t>SPI</t>
  </si>
  <si>
    <t xml:space="preserve">viz půdorys 4.NP - nový stav : </t>
  </si>
  <si>
    <t>VV</t>
  </si>
  <si>
    <t xml:space="preserve">řez E-E : </t>
  </si>
  <si>
    <t>342265112RT7</t>
  </si>
  <si>
    <t>Úprava podkroví sádrokartonem na plochách svislých na ocelový rošt 1x deska, impregnovaná, bez izolace</t>
  </si>
  <si>
    <t>4.02-4.04 : 1,550*1,105</t>
  </si>
  <si>
    <t>1,200*1,105</t>
  </si>
  <si>
    <t>342265122RT5</t>
  </si>
  <si>
    <t>Úprava podkroví sádrokartonem na plochách šikmých na ocelový rošt 1x deska, tloušťky 12,5 mm, standard, bez izolace</t>
  </si>
  <si>
    <t>4.02-4.04 : 3,000*(14,520-1,105)</t>
  </si>
  <si>
    <t>6,650*(14,520-1,105)</t>
  </si>
  <si>
    <t>4.07-4.09 : 5,800*9,030*2</t>
  </si>
  <si>
    <t>342265122RT7</t>
  </si>
  <si>
    <t>Úprava podkroví sádrokartonem na plochách šikmých na ocelový rošt 1x deska, tloušťky 12,5 mm, impregnovaná, bez izolace</t>
  </si>
  <si>
    <t>4.02-4.04 : 3,000*1,105</t>
  </si>
  <si>
    <t>6,650*1,105</t>
  </si>
  <si>
    <t>342265132RT5</t>
  </si>
  <si>
    <t>Úprava podkroví sádrokartonem na plochách vodorovných na ocelový rošt 1x deska, tloušťky 12,5 mm, standard, bez izolace</t>
  </si>
  <si>
    <t>deskami ze sádrokartonu tl. 12,5 mm, s případně vloženou tepelnou izolací a parotěsnou zábranou,</t>
  </si>
  <si>
    <t>4.02-4.04 : 0,500*14,520</t>
  </si>
  <si>
    <t>342R001</t>
  </si>
  <si>
    <t>D+M příplatek za další desku standard tl. 12,5 mm</t>
  </si>
  <si>
    <t>Vlastní</t>
  </si>
  <si>
    <t>Odkaz na mn. položky pořadí 1 : 65,73925</t>
  </si>
  <si>
    <t>Odkaz na mn. položky pořadí 3 : 234,20275</t>
  </si>
  <si>
    <t>Odkaz na mn. položky pořadí 5 : 7,26000</t>
  </si>
  <si>
    <t>342R002</t>
  </si>
  <si>
    <t>D+M příplatek za další desku standard impreg. tl. 12,5 mm</t>
  </si>
  <si>
    <t>Odkaz na mn. položky pořadí 2 : 3,03875</t>
  </si>
  <si>
    <t>Odkaz na mn. položky pořadí 4 : 10,66325</t>
  </si>
  <si>
    <t xml:space="preserve">řez A-A : </t>
  </si>
  <si>
    <t>kus</t>
  </si>
  <si>
    <t>4.02 : 1,000</t>
  </si>
  <si>
    <t>342018522R02</t>
  </si>
  <si>
    <t>Příčka SDK tl.210 mm, ocel.kce,2x oplášť.,RB 12,5</t>
  </si>
  <si>
    <t>4.06 : 52,400</t>
  </si>
  <si>
    <t>417321414R00</t>
  </si>
  <si>
    <t>Železobeton ztužujících pásů a věnců třídy C 25/30</t>
  </si>
  <si>
    <t>m3</t>
  </si>
  <si>
    <t>XC1</t>
  </si>
  <si>
    <t xml:space="preserve">viz statika - konstrukce krovu : </t>
  </si>
  <si>
    <t>V1 : 0,400*0,250*58,300</t>
  </si>
  <si>
    <t>V2 : 0,250*0,250*4,600</t>
  </si>
  <si>
    <t>V3 : 0,500*0,250*4,400</t>
  </si>
  <si>
    <t>V4 : 0,450*0,250*8,500</t>
  </si>
  <si>
    <t>V5 : 0,300*0,250*2,500</t>
  </si>
  <si>
    <t>417351115R00</t>
  </si>
  <si>
    <t>Bednění bočnic ztužujících pásů a věnců včetně vzpěr zřízení</t>
  </si>
  <si>
    <t>V1 : 0,500*2*58,300</t>
  </si>
  <si>
    <t>V2 : 0,500*2*4,600</t>
  </si>
  <si>
    <t>V3 : 0,500*2*4,400</t>
  </si>
  <si>
    <t>V4 : 0,500*2*8,500</t>
  </si>
  <si>
    <t>V5 : 0,500*2*2,500</t>
  </si>
  <si>
    <t>417351116R00</t>
  </si>
  <si>
    <t>Bednění bočnic ztužujících pásů a věnců včetně vzpěr odstranění</t>
  </si>
  <si>
    <t>Odkaz na mn. položky pořadí 17 : 78,30000</t>
  </si>
  <si>
    <t>417361821R00</t>
  </si>
  <si>
    <t>Výztuž ztužujících pásů a věnců z betonářské oceli 10 505(R)</t>
  </si>
  <si>
    <t>t</t>
  </si>
  <si>
    <t>Včetně distančních prvků.</t>
  </si>
  <si>
    <t>V1-V5 : 330,400/1000</t>
  </si>
  <si>
    <t>Koeficient : 0,05</t>
  </si>
  <si>
    <t>612421331RT2</t>
  </si>
  <si>
    <t>Oprava vnitřních vápenných omítek stěn v množství opravované plochy přes 10 do 30 %,  štukových</t>
  </si>
  <si>
    <t>801-4</t>
  </si>
  <si>
    <t>Včetně pomocného pracovního lešení o výšce podlahy do 1900 mm a pro zatížení do 1,5 kPa.</t>
  </si>
  <si>
    <t>941941032R00</t>
  </si>
  <si>
    <t>Montáž lešení lehkého pracovního řadového s podlahami šířky od 0,80 do 1,00 m, výšky přes 10 do 30 m</t>
  </si>
  <si>
    <t>800-3</t>
  </si>
  <si>
    <t>včetně kotvení</t>
  </si>
  <si>
    <t>Včetně kotvení lešení.</t>
  </si>
  <si>
    <t xml:space="preserve">viz. výkresy pohledů - nový stav : </t>
  </si>
  <si>
    <t>severní : 30,740*13,000</t>
  </si>
  <si>
    <t>jižní : 16,470*13,000+8,200*13,000</t>
  </si>
  <si>
    <t>západní : 13,650*13,000</t>
  </si>
  <si>
    <t>východní : 11,200*13,000</t>
  </si>
  <si>
    <t>941941192R00</t>
  </si>
  <si>
    <t>Montáž lešení lehkého pracovního řadového s podlahami příplatek za každý další i započatý měsíc použití lešení  šířky šířky od 0,80 do 1,00 m a výšky přes 10 do 30 m</t>
  </si>
  <si>
    <t>Odkaz na mn. položky pořadí 23 : 1043,38000</t>
  </si>
  <si>
    <t>941941832R00</t>
  </si>
  <si>
    <t>Demontáž lešení lehkého řadového s podlahami šířky od 0,8 do 1 m, výšky přes 10 do 30 m</t>
  </si>
  <si>
    <t>941955003R00</t>
  </si>
  <si>
    <t>Lešení lehké pracovní pomocné pomocné, o výšce lešeňové podlahy přes 1,9 do 2,5 m</t>
  </si>
  <si>
    <t>4.01 : 26,540</t>
  </si>
  <si>
    <t>4.02 : 18,200</t>
  </si>
  <si>
    <t>4.03 : 36,170</t>
  </si>
  <si>
    <t>4.04 : 4,790</t>
  </si>
  <si>
    <t>4.05 : 3,540</t>
  </si>
  <si>
    <t>4.06 : 22,280</t>
  </si>
  <si>
    <t>4.07 : 38,770</t>
  </si>
  <si>
    <t>4.08 : 35,910</t>
  </si>
  <si>
    <t>4.09 : 33,490</t>
  </si>
  <si>
    <t>4.10 : 9,620</t>
  </si>
  <si>
    <t>4.11 : 11,150</t>
  </si>
  <si>
    <t>4.12 : 25,030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</si>
  <si>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</si>
  <si>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</si>
  <si>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369,550</t>
  </si>
  <si>
    <t>953981202R00</t>
  </si>
  <si>
    <t>Chemické kotvy do betonu, do cihelného zdiva do betonu, hloubky 90 mm, M 10, malta pro chemické kotvy dvousložková do plných materiálů</t>
  </si>
  <si>
    <t>28,000</t>
  </si>
  <si>
    <t>953981203R00</t>
  </si>
  <si>
    <t>Chemické kotvy do betonu, do cihelného zdiva do betonu, hloubky 110 mm, M 12, malta pro chemické kotvy dvousložková do plných materiálů</t>
  </si>
  <si>
    <t>76,000</t>
  </si>
  <si>
    <t>962032231R00</t>
  </si>
  <si>
    <t>Bourání zdiva nadzákladového z cihel pálených nebo vápenopískových, na maltu vápenou nebo vápenocementovou</t>
  </si>
  <si>
    <t>801-3</t>
  </si>
  <si>
    <t xml:space="preserve">viz půdorys 4.NP - bourání : 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</si>
  <si>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</si>
  <si>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</si>
  <si>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</si>
  <si>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4.05 : 1,000</t>
  </si>
  <si>
    <t>4.06 : 1,000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</si>
  <si>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</si>
  <si>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</si>
  <si>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4.02 : 0,800*1,970</t>
  </si>
  <si>
    <t>999281111R00</t>
  </si>
  <si>
    <t xml:space="preserve">Přesun hmot pro opravy a údržbu objektů pro opravy a údržbu dosavadních objektů včetně vnějších plášťů  výšky do 25 m,  </t>
  </si>
  <si>
    <t>Přesun hmot</t>
  </si>
  <si>
    <t>POL7_</t>
  </si>
  <si>
    <t>oborů 801, 803, 811 a 812</t>
  </si>
  <si>
    <t xml:space="preserve">Hmotnosti z položek s pořadovými čísly: : </t>
  </si>
  <si>
    <t xml:space="preserve">1,2,3,4,5,8,9,10,11,13,14,15,16,17,19,20,21,22,23,24,26,27,28,29,30,33,34, : </t>
  </si>
  <si>
    <t>Součet: : 61,50076</t>
  </si>
  <si>
    <t>713111130RT2</t>
  </si>
  <si>
    <t>Montáž tepelné izolace stropů vložené mezi krokve, dvouvrstvá</t>
  </si>
  <si>
    <t>800-713</t>
  </si>
  <si>
    <t xml:space="preserve">viz půdorys střechy - nový stav : </t>
  </si>
  <si>
    <t xml:space="preserve">skladba S1 : </t>
  </si>
  <si>
    <t xml:space="preserve">22 st. : </t>
  </si>
  <si>
    <t>103,180/cosx(22)</t>
  </si>
  <si>
    <t>-1,000*1,500*7</t>
  </si>
  <si>
    <t xml:space="preserve">29 st. : </t>
  </si>
  <si>
    <t>88,700/cosx(29)</t>
  </si>
  <si>
    <t>-1,000*1,500*4</t>
  </si>
  <si>
    <t>-0,850*1,000*3</t>
  </si>
  <si>
    <t xml:space="preserve">33 st. : </t>
  </si>
  <si>
    <t>132,500/cosx(33)</t>
  </si>
  <si>
    <t>-1,000*1,500*2</t>
  </si>
  <si>
    <t>-1,000*1,200*8</t>
  </si>
  <si>
    <t xml:space="preserve">51 st. : </t>
  </si>
  <si>
    <t>35,560/cosx(51)</t>
  </si>
  <si>
    <t>713111211R00</t>
  </si>
  <si>
    <t>Montáž tepelné izolace stropů parotěsná zábrana krovů spodem s přelepením spojů, bez dodávky fólie</t>
  </si>
  <si>
    <t>93,600/cosx(22)</t>
  </si>
  <si>
    <t>Začátek provozního součtu</t>
  </si>
  <si>
    <t xml:space="preserve">  -1,000*1,500*7</t>
  </si>
  <si>
    <t>Konec provozního součtu</t>
  </si>
  <si>
    <t>83,270/cosx(29)</t>
  </si>
  <si>
    <t xml:space="preserve">  -1,000*1,500*4</t>
  </si>
  <si>
    <t xml:space="preserve">  -0,850*1,000*3</t>
  </si>
  <si>
    <t>121,260/cosx(33)</t>
  </si>
  <si>
    <t xml:space="preserve">  -1,000*1,500*2</t>
  </si>
  <si>
    <t xml:space="preserve">  -1,000*1,200*8</t>
  </si>
  <si>
    <t>29,800/cosx(51)</t>
  </si>
  <si>
    <t>713121121R00</t>
  </si>
  <si>
    <t>Montáž tepelné izolace podlah  dvouvrstvá, bez dodávky materiálu</t>
  </si>
  <si>
    <t xml:space="preserve">skladba P1 : </t>
  </si>
  <si>
    <t>4.01-4.05 : 100,460</t>
  </si>
  <si>
    <t>713191100RT9</t>
  </si>
  <si>
    <t>Izolace tepelné běžných konstrukcí - doplňky položení separační fólie, včetně dodávky PE fólie, Fólie hladká separační</t>
  </si>
  <si>
    <t>63151376.AR</t>
  </si>
  <si>
    <t>Výrobek izolační pro budovy z minerální vlny (MW) tvar: deska; tloušťka d = 140,0 mm; OH = 30 kg/m3; lambda = 0,037 W/(m.K); RtF: A1</t>
  </si>
  <si>
    <t>SPCM</t>
  </si>
  <si>
    <t>Specifikace</t>
  </si>
  <si>
    <t>POL3_</t>
  </si>
  <si>
    <t>Odkaz na mn. položky pořadí 36 : 395,54226*2</t>
  </si>
  <si>
    <t>63151444R</t>
  </si>
  <si>
    <t>Výrobek izolační pro budovy z minerální vlny (MW) tvar: deska; tloušťka d = 50,0 mm; vlákna: podélná; OH = 130 kg/m3; lambda = 0,036 W/(m.K); RtF: A1</t>
  </si>
  <si>
    <t>631514501R</t>
  </si>
  <si>
    <t>Výrobek izolační pro budovy z minerální vlny (MW) tvar: deska; tloušťka d = 50,0 mm; vlákna: podélná; OH = 150 kg/m3; lambda = 0,037 W/(m.K); pevnost v tlaku CS 40 kPa; RtF: A1</t>
  </si>
  <si>
    <t>67352452R</t>
  </si>
  <si>
    <t>fólie izolační střešní vzduchotěsná; parotěsná; tloušťka 0,25 mm; plošná hmotnost 140 g/m2; PE; kašírování PE fólie; µ = 200 000,0; sd 45,00 až 55,00 m</t>
  </si>
  <si>
    <t>Odkaz na mn. položky pořadí 37 : 388,09659</t>
  </si>
  <si>
    <t>Koeficient : 0,10</t>
  </si>
  <si>
    <t>998713103R00</t>
  </si>
  <si>
    <t>Přesun hmot pro izolace tepelné v objektech výšky do 24 m</t>
  </si>
  <si>
    <t>50 m vodorovně</t>
  </si>
  <si>
    <t xml:space="preserve">36,37,39,40,41,42,43, : </t>
  </si>
  <si>
    <t>Součet: : 5,23044</t>
  </si>
  <si>
    <t>762332110R00</t>
  </si>
  <si>
    <t>Vázané konstrukce krovů montáž  střech pultových, sedlových, valbových, stanových čtvercového nebo obdélníkového půdorysu z řeziva, průřezové plochy do 120 cm2</t>
  </si>
  <si>
    <t>m</t>
  </si>
  <si>
    <t>800-762</t>
  </si>
  <si>
    <t xml:space="preserve">výkaz materiálu - řezivo : </t>
  </si>
  <si>
    <t>KL1 : 6,200*20</t>
  </si>
  <si>
    <t>S2 : 1,040*1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</si>
  <si>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</si>
  <si>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</si>
  <si>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>KR1 : 0,800*1</t>
  </si>
  <si>
    <t>KR2 : 1,850*1</t>
  </si>
  <si>
    <t>KR3 : 2,145*7</t>
  </si>
  <si>
    <t>KR4 : 2,950*1</t>
  </si>
  <si>
    <t>KR5 : 3,550*18</t>
  </si>
  <si>
    <t>KR6 : 4,000*1</t>
  </si>
  <si>
    <t>KR7 : 5,100*1</t>
  </si>
  <si>
    <t>KR8 : 6,150*1</t>
  </si>
  <si>
    <t>KR9 : 6,520*20</t>
  </si>
  <si>
    <t>KR10 : 7,350*18</t>
  </si>
  <si>
    <t>KV1 : 0,800*1</t>
  </si>
  <si>
    <t>KV2 : 1,550*1</t>
  </si>
  <si>
    <t>KV3 : 2,450*1</t>
  </si>
  <si>
    <t>KV4 : 2,790*6</t>
  </si>
  <si>
    <t>KV5 : 3,300*1</t>
  </si>
  <si>
    <t>KV6 : 3,720*8</t>
  </si>
  <si>
    <t>KV7 : 3,800*2</t>
  </si>
  <si>
    <t>KV8 : 5,800*1</t>
  </si>
  <si>
    <t>PO1 : 1,350*3</t>
  </si>
  <si>
    <t>PO2 : 3,450*2</t>
  </si>
  <si>
    <t>PO3 : 3,700*4</t>
  </si>
  <si>
    <t>PO4 : 3,800*3</t>
  </si>
  <si>
    <t>PO5 : 4,700*2</t>
  </si>
  <si>
    <t>S1 : 1,110*4</t>
  </si>
  <si>
    <t>VA1 : 13,190*2</t>
  </si>
  <si>
    <t>762332130R00</t>
  </si>
  <si>
    <t>Vázané konstrukce krovů montáž  střech pultových, sedlových, valbových, stanových čtvercového nebo obdélníkového půdorysu z řeziva, průřezové plochy přes 120 do 288 cm2</t>
  </si>
  <si>
    <t>KV9 : 2,790*1</t>
  </si>
  <si>
    <t>KV10 : 3,720*2</t>
  </si>
  <si>
    <t>KV11 : 4,150*1</t>
  </si>
  <si>
    <t>VA2 : 7,650*1</t>
  </si>
  <si>
    <t>VA3 : 8,300*1</t>
  </si>
  <si>
    <t>762332140R00</t>
  </si>
  <si>
    <t>Vázané konstrukce krovů montáž  střech pultových, sedlových, valbových, stanových čtvercového nebo obdélníkového půdorysu z řeziva, průřezové plochy přes 288 do 450 cm2</t>
  </si>
  <si>
    <t>KU1 : 9,300*1</t>
  </si>
  <si>
    <t>KV12 : 3,720*2</t>
  </si>
  <si>
    <t>KV13 : 5,500*1</t>
  </si>
  <si>
    <t>VA4 : 7,650*1</t>
  </si>
  <si>
    <t>VA5 : 8,300*1</t>
  </si>
  <si>
    <t>762341620RT3</t>
  </si>
  <si>
    <t>Montáž bednění okapových říms, krajnic, závětrných prken, a žaluzií ve spádu nebo rovnoběžně s okapem z palubek , pero - drážka, včetně dodávky palubek tl. 19 mm</t>
  </si>
  <si>
    <t>bednění</t>
  </si>
  <si>
    <t>řez B-B : (0,300+0,200)*11,200</t>
  </si>
  <si>
    <t>762342203RT4</t>
  </si>
  <si>
    <t>Montáž laťování střech o sklonu do 60° při vzdálenost latí přes 220 do 360 mm, včetně dodávky latí 40/60 mm</t>
  </si>
  <si>
    <t>Mezisoučet</t>
  </si>
  <si>
    <t>762342204R00</t>
  </si>
  <si>
    <t>Montáž kontralatí přibitím, bez dodávky řeziva</t>
  </si>
  <si>
    <t>762395000R00</t>
  </si>
  <si>
    <t>Spojovací a ochranné prostředky svory, prkna, hřebíky, pásová ocel, vruty, impregnace</t>
  </si>
  <si>
    <t>11,850</t>
  </si>
  <si>
    <t>řez B-B : (0,300+0,200)*11,200*0,019</t>
  </si>
  <si>
    <t xml:space="preserve">latě : </t>
  </si>
  <si>
    <t xml:space="preserve">  22 st. : </t>
  </si>
  <si>
    <t xml:space="preserve">  103,180/cosx(22)</t>
  </si>
  <si>
    <t xml:space="preserve">  29 st. : </t>
  </si>
  <si>
    <t xml:space="preserve">  88,700/cosx(29)</t>
  </si>
  <si>
    <t xml:space="preserve">  33 st. : </t>
  </si>
  <si>
    <t xml:space="preserve">  132,500/cosx(33)</t>
  </si>
  <si>
    <t xml:space="preserve">  51 st. : </t>
  </si>
  <si>
    <t xml:space="preserve">  35,560/cosx(51)</t>
  </si>
  <si>
    <t xml:space="preserve">  Mezisoučet</t>
  </si>
  <si>
    <t>398,09226*0,00733</t>
  </si>
  <si>
    <t xml:space="preserve">kontralatě : </t>
  </si>
  <si>
    <t xml:space="preserve">  KR1-KR10 : 0,800*1+1,850*1+2,154*7+2,950*1+3,550*18+4,000*1+5,100*1+6,150*1+6,520*20+7,350*18</t>
  </si>
  <si>
    <t xml:space="preserve">  KV1-KV13 : 0,800*1+1,550*1+2,450*1+2,790*6+3,300*1+3,720*8+3,800*2+5,800*1+2,790*1+3,720*2+4,150*1+3,720*2+5,500*1</t>
  </si>
  <si>
    <t>0,040*0,060*457,8480*2</t>
  </si>
  <si>
    <t xml:space="preserve">  93,600/cosx(22)</t>
  </si>
  <si>
    <t xml:space="preserve">  83,270/cosx(29)</t>
  </si>
  <si>
    <t xml:space="preserve">  121,260/cosx(33)</t>
  </si>
  <si>
    <t xml:space="preserve">  29,800/cosx(51)</t>
  </si>
  <si>
    <t>358,99659*0,00733</t>
  </si>
  <si>
    <t>762911121R00</t>
  </si>
  <si>
    <t xml:space="preserve">Impregnace řeziva tlakovakuová, ochrana proti dřevokazným houbám, plísním a dřevokaznému hmyzu </t>
  </si>
  <si>
    <t>Odkaz na mn. položky pořadí 52 : 19,70353</t>
  </si>
  <si>
    <t>762900030RAB</t>
  </si>
  <si>
    <t>Demontáž krovů s bedněním, s laťováním</t>
  </si>
  <si>
    <t>AP-PSV</t>
  </si>
  <si>
    <t>Agregovaná položka</t>
  </si>
  <si>
    <t>POL2_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</si>
  <si>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</si>
  <si>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Svislé přemístění ze 2. NP, nebo 1. PP, vodorovné vnitrostaveništní přemístění do 30 m, odvoz na skládku do 10 km. Bez poplatku za skládku.</t>
  </si>
  <si>
    <t xml:space="preserve">viz půdorys střechy - bourání : </t>
  </si>
  <si>
    <t>365,000</t>
  </si>
  <si>
    <t>60510055R</t>
  </si>
  <si>
    <t>Lať dřevina: SM; jakost: I; tl. = 40 mm; šířka = 60 mm</t>
  </si>
  <si>
    <t>KR1-KR10 : 0,800*1+1,850*1+2,154*7+2,950*1+3,550*18+4,000*1+5,100*1+6,150*1+6,520*20+7,350*18</t>
  </si>
  <si>
    <t>KV1-KV13 : 0,800*1+1,550*1+2,450*1+2,790*6+3,300*1+3,720*8+3,800*2+5,800*1+2,790*1+3,720*2+4,150*1+3,720*2+5,500*1</t>
  </si>
  <si>
    <t>457,8480</t>
  </si>
  <si>
    <t>605152001R</t>
  </si>
  <si>
    <t>Hranolek dřevina: SM</t>
  </si>
  <si>
    <t>S2 : 0,100*0,100*1,040*1</t>
  </si>
  <si>
    <t>60515229R</t>
  </si>
  <si>
    <t>Hranol dřevina: SM</t>
  </si>
  <si>
    <t>PO1 : 0,140*0,140*1,350*3</t>
  </si>
  <si>
    <t>PO2 : 0,140*0,140*3,450*2</t>
  </si>
  <si>
    <t>PO3 : 0,140*0,140*3,700*4</t>
  </si>
  <si>
    <t>PO4 : 0,140*0,140*3,800*3</t>
  </si>
  <si>
    <t>S1 : 0,140*0,140*1,110*4</t>
  </si>
  <si>
    <t>60515230R</t>
  </si>
  <si>
    <t>PO5 : 0,140*0,140*4,700*2</t>
  </si>
  <si>
    <t>60515247R</t>
  </si>
  <si>
    <t>KR1 : 0,100*0,160*0,800*1</t>
  </si>
  <si>
    <t>KR2 : 0,100*0,160*1,850*1</t>
  </si>
  <si>
    <t>KR3 : 0,100*0,160*2,145*7</t>
  </si>
  <si>
    <t>KR4 : 0,100*0,160*2,950*1</t>
  </si>
  <si>
    <t>KR5 : 0,100*0,160*3,550*18</t>
  </si>
  <si>
    <t>KR6 : 0,100*0,160*4,000*1</t>
  </si>
  <si>
    <t>60515248R</t>
  </si>
  <si>
    <t>KR7 : 0,100*0,160*5,100*1</t>
  </si>
  <si>
    <t>60515249R</t>
  </si>
  <si>
    <t>KL1 : 0,060*0,160*6,200*20</t>
  </si>
  <si>
    <t>KR8 : 0,100*0,160*6,150*1</t>
  </si>
  <si>
    <t>KR9 : 0,100*0,160*6,520*20</t>
  </si>
  <si>
    <t>KR10 : 0,100*0,160*7,350*18</t>
  </si>
  <si>
    <t>60515278R</t>
  </si>
  <si>
    <t>KV1 : 0,100*0,200*0,800*1</t>
  </si>
  <si>
    <t>KV2 : 0,100*0,200*1,550*1</t>
  </si>
  <si>
    <t>KV3 : 0,100*0,200*2,450*1</t>
  </si>
  <si>
    <t>KV4 : 0,100*0,200*2,790*6</t>
  </si>
  <si>
    <t>KV5 : 0,100*0,200*3,300*1</t>
  </si>
  <si>
    <t>KV6 : 0,100*0,200*3,720*8</t>
  </si>
  <si>
    <t>KV7 : 0,100*0,200*3,800*2</t>
  </si>
  <si>
    <t>KV9 : 0,120*0,200*2,790*1</t>
  </si>
  <si>
    <t>KV10 : 0,120*0,200*3,720*2</t>
  </si>
  <si>
    <t>KV12 : 0,160*0,200*3,720*2</t>
  </si>
  <si>
    <t>60515280R</t>
  </si>
  <si>
    <t>KV8 : 0,100*0,200*5,800*1</t>
  </si>
  <si>
    <t>KV11 : 0,120*0,200*4,150*1</t>
  </si>
  <si>
    <t>KV13 : 0,160*0,200*5,500*1</t>
  </si>
  <si>
    <t>60515281R</t>
  </si>
  <si>
    <t>KU1 : 0,160*0,200*9,300*1</t>
  </si>
  <si>
    <t>VA1 : 0,100*0,170*13,190*2</t>
  </si>
  <si>
    <t>VA2 : 0,140*0,200*7,650*1</t>
  </si>
  <si>
    <t>VA3 : 0,140*0,200*8,300*1</t>
  </si>
  <si>
    <t>60515285.AR</t>
  </si>
  <si>
    <t>VA4 : 0,140*0,240*7,650*1</t>
  </si>
  <si>
    <t>VA5 : 0,140*0,240*8,300*1</t>
  </si>
  <si>
    <t>998762103R00</t>
  </si>
  <si>
    <t>Přesun hmot pro konstrukce tesařské v objektech výšky do 24 m</t>
  </si>
  <si>
    <t xml:space="preserve">45,46,47,48,49,50,52,53,55,56,57,58,59,60,61,62,63,64,65, : </t>
  </si>
  <si>
    <t>Součet: : 13,08987</t>
  </si>
  <si>
    <t>763614221RW6</t>
  </si>
  <si>
    <t>Montáž podlahy, z desek tl. nad 18 mm, na sraz, sponkováním, včetně dodávky desky dřevoštěpkové</t>
  </si>
  <si>
    <t>800-763</t>
  </si>
  <si>
    <t>vč. dodávky a montáže spojovacího materiálu</t>
  </si>
  <si>
    <t>998763101R00</t>
  </si>
  <si>
    <t>Přesun hmot dřevostaveb v objektech výšky do 6 m</t>
  </si>
  <si>
    <t xml:space="preserve">67, : </t>
  </si>
  <si>
    <t>Součet: : 2,74658</t>
  </si>
  <si>
    <t>764252604R00</t>
  </si>
  <si>
    <t>Žlaby z titanzinkového plechu podokapní půlkulatý žlab, RŠ 333 mm,  , povrch přírodní  TiZn, povrch lesklý</t>
  </si>
  <si>
    <t>800-764</t>
  </si>
  <si>
    <t>včetně dilatace a spojovacích prostředků.</t>
  </si>
  <si>
    <t xml:space="preserve">viz výpis klempířských výrobků : </t>
  </si>
  <si>
    <t>01 : 15,450</t>
  </si>
  <si>
    <t>11,200</t>
  </si>
  <si>
    <t>7,175</t>
  </si>
  <si>
    <t>02 : 15,565</t>
  </si>
  <si>
    <t>09 : 4,550*2</t>
  </si>
  <si>
    <t>764292611R00</t>
  </si>
  <si>
    <t>Ostatní střešní prvky z titanzinkového plechu oplechování hřebene sedlové střechy s odvětráním,  , pro falcovanou střechu, povrch přírodní TiZn, povrch lesklý</t>
  </si>
  <si>
    <t>včetně dodávky plechových tabulí, svitků a spojovacích prostředků.</t>
  </si>
  <si>
    <t>17 : 1,700*2</t>
  </si>
  <si>
    <t>764521670R00</t>
  </si>
  <si>
    <t>Oplechování říms a ozdobných prvků z titanzinkového plechu oplechování římsy celoplošným lepením, RŠ 500 mm, povrch přírodní TiZn, povrch lesklý</t>
  </si>
  <si>
    <t>včetně dodávky plechových tabulí a svitků, včetně spojovacích prostředků a těsnící hmoty.</t>
  </si>
  <si>
    <t>10 : 16,100*1</t>
  </si>
  <si>
    <t>764531640R00</t>
  </si>
  <si>
    <t>Oplechování zdí a nadezdívek z titanzinkového plechu oplechování atiky celoplošným lepením, RŠ 500 mm, tl.plechu 0,7 mm, povrch přírodní TiZn, povrch lesklý</t>
  </si>
  <si>
    <t>spojovacích prostředků a těsnící hmoty. Včetně dodávky plechových tabulí a svitků.</t>
  </si>
  <si>
    <t>12 : 7,500*3</t>
  </si>
  <si>
    <t>764551603R00</t>
  </si>
  <si>
    <t>Odpadní trouby z titanzinkového plechu kruhový svod, D 80 mm, povrchová úprava přírodní TiZn, povrch lesklý</t>
  </si>
  <si>
    <t>včetně objímek a spojovacího materiálu.</t>
  </si>
  <si>
    <t>07 : 13,000*2</t>
  </si>
  <si>
    <t>08 : 13,600*2</t>
  </si>
  <si>
    <t>18 : 12,500*1</t>
  </si>
  <si>
    <t>19 : 12,500*2</t>
  </si>
  <si>
    <t>764321821R00</t>
  </si>
  <si>
    <t>Demontáž oplechování říms pod nadřímsovým žlabem, rš 500 mm, sklonu přes 30 do 45°</t>
  </si>
  <si>
    <t>16,100*1</t>
  </si>
  <si>
    <t>764352810R00</t>
  </si>
  <si>
    <t>Demontáž žlabů podokapních půlkruhových rovných, rš 330 mm, sklonu do 30°</t>
  </si>
  <si>
    <t>15,450+11,200+7,175</t>
  </si>
  <si>
    <t>15,565</t>
  </si>
  <si>
    <t>4,550*2</t>
  </si>
  <si>
    <t>764392841R00</t>
  </si>
  <si>
    <t>Demontáž ostatních prvků střešních úžlabí, rš 500 mm, sklonu přes 30 do 45°</t>
  </si>
  <si>
    <t>2,400*2</t>
  </si>
  <si>
    <t>8,500*1</t>
  </si>
  <si>
    <t>764410880R00</t>
  </si>
  <si>
    <t>Demontáž oplechování parapetů rš od 400 do 600 mm</t>
  </si>
  <si>
    <t>1,700*1</t>
  </si>
  <si>
    <t>764430840R00</t>
  </si>
  <si>
    <t>Demontáž oplechování zdí a nadezdívek rš od 330 do 500 mm</t>
  </si>
  <si>
    <t>7,500*3</t>
  </si>
  <si>
    <t>764454801R00</t>
  </si>
  <si>
    <t>Demontáž odpadních trub nebo součástí trub kruhových , o průměru 75 a 100 mm</t>
  </si>
  <si>
    <t>13,000*2</t>
  </si>
  <si>
    <t>13,600*2</t>
  </si>
  <si>
    <t>12,500*1</t>
  </si>
  <si>
    <t>12,500*2</t>
  </si>
  <si>
    <t>764R001</t>
  </si>
  <si>
    <t>03 D+M oplechování střechy v místě podstřešního žlabu, TiZn Rheinzink, tl. 0,8 mm, rš 1350 mm, délka 7800 mm - podrobný popis viz PD</t>
  </si>
  <si>
    <t>3,000</t>
  </si>
  <si>
    <t>764R002</t>
  </si>
  <si>
    <t>04 D+M oplechování horní hrany střechy vikýře včetně spojovacích prvků, TiZn Rheinzink, tl. 0,8 mm, rš 200 mm, délka 6000 mm - podrobný popis viz PD</t>
  </si>
  <si>
    <t>1,000</t>
  </si>
  <si>
    <t>764R003</t>
  </si>
  <si>
    <t>05 D+M úžlabní plech včetně spojovacích prvků, TiZn Rheinzink, tl. 0,8 mm, rš 500 mm, délka 2400 mm, podrobný popis viz PD</t>
  </si>
  <si>
    <t>2,000</t>
  </si>
  <si>
    <t>764R004</t>
  </si>
  <si>
    <t>06 D+M oplechování vrchní části střešního okna, TiZn Rheinzink, tl. 0,8 mm, rš 500 mm, délka 1700 mm, podrobný popis viz PD</t>
  </si>
  <si>
    <t>764R005</t>
  </si>
  <si>
    <t>11 D+M oplechování horní části střešního štítu, TiZn Rheinzink, tl. 0,8mm, rš 1000 mm, délka 5500 mm, podrobný popis viz PD</t>
  </si>
  <si>
    <t>764R006</t>
  </si>
  <si>
    <t>13 D+M úžlabní lem kolem střešního štítu, TiZn Rheinzink, tl. 0,8 mm, rš 500 mm, délka 8000 mm, podrobný popis viz PD</t>
  </si>
  <si>
    <t>764R007</t>
  </si>
  <si>
    <t>14 D+M úžlabí střechy mezi sedlovou a pultovou střechou, TiZn Rheinzink, tl. 0,8 mm, rš 500 mm, délka 8500 mm - podrobný popis viz PD</t>
  </si>
  <si>
    <t>764R008</t>
  </si>
  <si>
    <t>15 D+M nárožní oplechování rohu střešního vikýře, TiZn Rheinzink, tl. 0,8 mm, rš 200 mm, délka 2500 mm - podrobný popis viz PD</t>
  </si>
  <si>
    <t>764R009</t>
  </si>
  <si>
    <t>20 D+M oplechování komína (jižní část - pultová střecha), TiZn Rheinzink, tl. 0,8 mm, rš 500 mm, délka 8000 mm - podrobný popis viz PD</t>
  </si>
  <si>
    <t>998764103R00</t>
  </si>
  <si>
    <t>Přesun hmot pro konstrukce klempířské v objektech výšky do 24 m</t>
  </si>
  <si>
    <t xml:space="preserve">69,70,71,72,73, : </t>
  </si>
  <si>
    <t>Součet: : 0,48696</t>
  </si>
  <si>
    <t>765321812R00</t>
  </si>
  <si>
    <t>Demontáž vláknocementové krytiny ze čtverců nebo šablon, na bednění s lepenkou, do suti</t>
  </si>
  <si>
    <t>800-765</t>
  </si>
  <si>
    <t>15,470*6,660/cosx(22)</t>
  </si>
  <si>
    <t>87,765/cosx(22)</t>
  </si>
  <si>
    <t>131,500/cosx(33)</t>
  </si>
  <si>
    <t>15,470*2,300/cosx(51)</t>
  </si>
  <si>
    <t>765328811R00</t>
  </si>
  <si>
    <t>Demontáž vláknocementové krytiny hřebenů a nároží, krytiny hladké, do suti</t>
  </si>
  <si>
    <t>15,490+13,760</t>
  </si>
  <si>
    <t>765321840R00</t>
  </si>
  <si>
    <t>Demontáž vláknocementové krytiny příplatek k ceně za sklon přes 30 do 45° pro demontáž krytiny ze čtverců nebo šablon , do suti</t>
  </si>
  <si>
    <t>765321841R00</t>
  </si>
  <si>
    <t>Demontáž vláknocementové krytiny příplatek k ceně za sklon přes 45 do 60° pro demontáž krytiny ze čtverců nebo šablon , do suti</t>
  </si>
  <si>
    <t>765322611R00</t>
  </si>
  <si>
    <t>Krytina vláknocementová,  čtverci nebo šablonami složitá, jednoduché krytí, na laťování</t>
  </si>
  <si>
    <t>Dodávka a montáž krytiny a spojovacích prostředků.</t>
  </si>
  <si>
    <t>765322690R00</t>
  </si>
  <si>
    <t>Krytina vláknocementová,  čtverci nebo šablonami doplňky, příplatek za sklon pro střechy od 30°do 45°</t>
  </si>
  <si>
    <t>765322691R00</t>
  </si>
  <si>
    <t>Krytina vláknocementová,  čtverci nebo šablonami doplňky, příplatek za sklon pro střechy od 45°do 60°</t>
  </si>
  <si>
    <t>765328521R00</t>
  </si>
  <si>
    <t>Krytina vláknocementová,  čtverci nebo šablonami doplňky, hřeben</t>
  </si>
  <si>
    <t>Dodávka a montáž hřebenáče, hřebenovéí latě  a spojovacích prostředků.</t>
  </si>
  <si>
    <t>765328540R00</t>
  </si>
  <si>
    <t>Krytina z vláknocementových vlnovek doplňky, příplatek za sklon pro doplňky od 30°do 45°</t>
  </si>
  <si>
    <t>Odkaz na mn. položky pořadí 97 : 29,25000</t>
  </si>
  <si>
    <t>765799311RK4</t>
  </si>
  <si>
    <t>Fólie parotěsné, difúzní a vodotěsné Fólie podstřešní difuzní na krokve, s přelepením spojů, Fólie hladká hydroizolační</t>
  </si>
  <si>
    <t>Dodávka a montáž fólie, spojovací pásky včetně spojovacích prostředků.</t>
  </si>
  <si>
    <t>Odkaz na mn. položky pořadí 94 : 398,09226</t>
  </si>
  <si>
    <t>998765103R00</t>
  </si>
  <si>
    <t>Přesun hmot pro krytiny tvrdé v objektech výšky do 24 m</t>
  </si>
  <si>
    <t xml:space="preserve">94,97,99, : </t>
  </si>
  <si>
    <t>Součet: : 5,82472</t>
  </si>
  <si>
    <t>- HLADKÉ, POVRCH CPL, ODSTÍN DUB PŘÍRODNÍ</t>
  </si>
  <si>
    <t>- OCELOVÁ LAKOVANÁ ZÁRUBEŇ, BARVA BÍLÁ-RAL 9010</t>
  </si>
  <si>
    <t>- BEZ PRAHU</t>
  </si>
  <si>
    <t>- ZÁMEK: VLOŽKA FAB</t>
  </si>
  <si>
    <t xml:space="preserve">viz tabulka dveří : </t>
  </si>
  <si>
    <t>766R004</t>
  </si>
  <si>
    <t>D04 D+M dřevěné dveře, jednokřídlové, otočné, plné, 800x1970 mm, PO - podrobný popis viz PD</t>
  </si>
  <si>
    <t>- TLOUŠŤKA STĚNY: 210 MM, SDK</t>
  </si>
  <si>
    <t>- POŽÁRNÍ ODOLNOST : EW 15 DP3</t>
  </si>
  <si>
    <t>767995103R00</t>
  </si>
  <si>
    <t>Výroba a montáž atypických kovovových doplňků staveb hmotnosti přes 10 do 20 kg</t>
  </si>
  <si>
    <t>kg</t>
  </si>
  <si>
    <t>800-767</t>
  </si>
  <si>
    <t>O1 HEB180 : 56,320</t>
  </si>
  <si>
    <t>O2 HEB180 : 72,700</t>
  </si>
  <si>
    <t>P1 P10 : 49,460</t>
  </si>
  <si>
    <t>P2 P10 : 88,310</t>
  </si>
  <si>
    <t>P3 P10 : 19,630</t>
  </si>
  <si>
    <t>767995104R00</t>
  </si>
  <si>
    <t>Výroba a montáž atypických kovovových doplňků staveb hmotnosti přes 20 do 50 kg</t>
  </si>
  <si>
    <t>O4 U160 : 220,750</t>
  </si>
  <si>
    <t>OS1 U160 : 328,100</t>
  </si>
  <si>
    <t>767995105R00</t>
  </si>
  <si>
    <t>Výroba a montáž atypických kovovových doplňků staveb hmotnosti přes 50 do 100 kg</t>
  </si>
  <si>
    <t>O5 U160 : 542,050</t>
  </si>
  <si>
    <t>O6 U160 : 650,920</t>
  </si>
  <si>
    <t>O7 U220 : 610,340</t>
  </si>
  <si>
    <t>OS2 U160 : 402,570</t>
  </si>
  <si>
    <t>767995106R00</t>
  </si>
  <si>
    <t>Výroba a montáž atypických kovovových doplňků staveb hmotnosti přes 100 do 250 kg</t>
  </si>
  <si>
    <t>O8 U220 : 291,650</t>
  </si>
  <si>
    <t>O9 U220 : 456,880</t>
  </si>
  <si>
    <t>767995107R00</t>
  </si>
  <si>
    <t>Výroba a montáž atypických kovovových doplňků staveb hmotnosti přes 250 do 500 kg</t>
  </si>
  <si>
    <t>O3 HEB180 : 1302,530</t>
  </si>
  <si>
    <t>O10 U240 : 1751,630</t>
  </si>
  <si>
    <t>767R002</t>
  </si>
  <si>
    <t>D+M povrchová úprava ocelové konstrukce nátěrovým systém</t>
  </si>
  <si>
    <t>O1-P3 : 6843,840</t>
  </si>
  <si>
    <t>13384440R</t>
  </si>
  <si>
    <t>Tyč ocelová válcovaná za tepla průřez: U; značka: S235JR (1.0038); h = 160 mm; b = 65 mm; s = 7,5 mm; t = 10,5 mm</t>
  </si>
  <si>
    <t>O4 : 220,750/1000</t>
  </si>
  <si>
    <t>O5 : 542,050/1000</t>
  </si>
  <si>
    <t>O6 : 650,920/1000</t>
  </si>
  <si>
    <t>OS1 : 328,100/1000</t>
  </si>
  <si>
    <t>OS2 : 402,570/1000</t>
  </si>
  <si>
    <t>13483420R</t>
  </si>
  <si>
    <t>Tyč ocelová válcovaná za tepla průřez: U; značka: S235JR (1.0038); h = 220 mm; b = 80 mm; s = 9,0 mm; t = 12,5 mm</t>
  </si>
  <si>
    <t>O7 : 610,340/1000</t>
  </si>
  <si>
    <t>O8 : 291,650/1000</t>
  </si>
  <si>
    <t>O9 : 456,880/1000</t>
  </si>
  <si>
    <t>13483425R</t>
  </si>
  <si>
    <t>Tyč ocelová válcovaná za tepla průřez: U; značka: S235JR (1.0038); h = 240 mm; b = 85 mm; s = 9,5 mm; t = 13,0 mm</t>
  </si>
  <si>
    <t>O10 : 1751,630/1000</t>
  </si>
  <si>
    <t>13487110R</t>
  </si>
  <si>
    <t>Tyč ocelová válcovaná za tepla průřez: HEB; značka: S235JR (1.0038); h = 180 mm; b = 180 mm; s = 8,5 mm; t = 14,0 mm</t>
  </si>
  <si>
    <t>O1 : 56,320/1000</t>
  </si>
  <si>
    <t>O2 : 72,700/1000</t>
  </si>
  <si>
    <t>O3 : 1302,530/1000</t>
  </si>
  <si>
    <t>13611228R</t>
  </si>
  <si>
    <t>Výrobek plochý ocelový válcovaný za tepla - plech; hladký; tl. = 10,00 mm</t>
  </si>
  <si>
    <t>P1 : 49,460/1000</t>
  </si>
  <si>
    <t>P2 : 88,310/1000</t>
  </si>
  <si>
    <t>P3 : 19,630/1000</t>
  </si>
  <si>
    <t>55399999R</t>
  </si>
  <si>
    <t>výrobek kovový zámečnický, atypický</t>
  </si>
  <si>
    <t>O1-P3 : 6843,840*0,07</t>
  </si>
  <si>
    <t>998767103R00</t>
  </si>
  <si>
    <t>Přesun hmot pro kovové stavební doplňk. konstrukce v objektech výšky do 24 m</t>
  </si>
  <si>
    <t xml:space="preserve">110,111,112,113,114,116,117,118,119,120,121, : </t>
  </si>
  <si>
    <t>Součet: : 8,21647</t>
  </si>
  <si>
    <t>776101121R00</t>
  </si>
  <si>
    <t>Přípravné práce penetrace podkladu</t>
  </si>
  <si>
    <t>800-775</t>
  </si>
  <si>
    <t>položky neobsahují žádný materiál</t>
  </si>
  <si>
    <t>Odkaz na mn. položky pořadí 134 : 234,88000</t>
  </si>
  <si>
    <t>776572100R00</t>
  </si>
  <si>
    <t>Položení povlakových podlah textilních montáž   lepených, z pásů textilních</t>
  </si>
  <si>
    <t>58556573R</t>
  </si>
  <si>
    <t>Penetrace akrylátová; funkce: proti tvorbě skvrn, úprava savosti, adhezní můstek; podklad: minerální; ředidlo: voda (disperzní)</t>
  </si>
  <si>
    <t>Odkaz na mn. položky pořadí 132 : 234,88000*0,18</t>
  </si>
  <si>
    <t>783726200R00</t>
  </si>
  <si>
    <t>Nátěry tesařských konstrukcí lazurovací lazurovací, 2x lak</t>
  </si>
  <si>
    <t>800-783</t>
  </si>
  <si>
    <t>včetně montáže, dodávkya demontáže lešení.</t>
  </si>
  <si>
    <t>784191101R00</t>
  </si>
  <si>
    <t>Příprava povrchu Penetrace (napouštění) podkladu disperzní, jednonásobná, Penetrace akrylátová; funkce: zpevnění povrchu, úprava savosti; ředidlo: voda (disperzní)</t>
  </si>
  <si>
    <t>800-784</t>
  </si>
  <si>
    <t>Odkaz na mn. položky pořadí 149 : 177,90230</t>
  </si>
  <si>
    <t>784195212R00</t>
  </si>
  <si>
    <t>Malby z malířských směsí otěruvzdorných,  , bělost 82 %, dvojnásobné</t>
  </si>
  <si>
    <t>Odkaz na mn. položky pořadí 22 : 177,90230</t>
  </si>
  <si>
    <t>979990105R00</t>
  </si>
  <si>
    <t>Poplatek za skládku za uložení, cihelné výrobky,  , skupina 17 01 02 z Katalogu odpadů</t>
  </si>
  <si>
    <t>Odkaz na dem. hmot. položky pořadí 30 : 21,10464</t>
  </si>
  <si>
    <t>Odkaz na dem. hmot. položky pořadí 31 : 18,56590</t>
  </si>
  <si>
    <t>Odkaz na dem. hmot. položky pořadí 34 : 2,99952</t>
  </si>
  <si>
    <t>979990107R00</t>
  </si>
  <si>
    <t>Poplatek za skládku za uložení, směs betonu, cihel a dřeva,  , skupina 17 09 04 z Katalogu odpadů</t>
  </si>
  <si>
    <t>Odkaz na dem. hmot. položky pořadí 90 : 5,86759</t>
  </si>
  <si>
    <t>Odkaz na dem. hmot. položky pořadí 91 : 0,05850</t>
  </si>
  <si>
    <t>979990161R00</t>
  </si>
  <si>
    <t>Poplatek za skládku za uložení, dřevo,  , skupina 17 02 01 z Katalogu odpadů</t>
  </si>
  <si>
    <t>Odkaz na dem. hmot. položky pořadí 54 : 19,79760</t>
  </si>
  <si>
    <t>979999997R03</t>
  </si>
  <si>
    <t>Poplatek za skládku čistá suť</t>
  </si>
  <si>
    <t>Kalkul</t>
  </si>
  <si>
    <t>Odkaz na dem. hmot. položky pořadí 33 : 0,11978</t>
  </si>
  <si>
    <t>Odkaz na dem. hmot. položky pořadí 74 : 0,06859</t>
  </si>
  <si>
    <t>Odkaz na dem. hmot. položky pořadí 75 : 0,19653</t>
  </si>
  <si>
    <t>Odkaz na dem. hmot. položky pořadí 76 : 0,04083</t>
  </si>
  <si>
    <t>Odkaz na dem. hmot. položky pořadí 77 : 0,00488</t>
  </si>
  <si>
    <t>Odkaz na dem. hmot. položky pořadí 78 : 0,05175</t>
  </si>
  <si>
    <t>Odkaz na dem. hmot. položky pořadí 79 : 0,20498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</si>
  <si>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</si>
  <si>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</si>
  <si>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</si>
  <si>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</si>
  <si>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</si>
  <si>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30,31,33,34,74,75,76,77,78,79,90,91, : </t>
  </si>
  <si>
    <t>Součet: : 49,28348</t>
  </si>
  <si>
    <t>979011121R00</t>
  </si>
  <si>
    <t>Svislá doprava suti a vybouraných hmot příplatek za každé další podlaží</t>
  </si>
  <si>
    <t>Součet: : 98,56695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</si>
  <si>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</si>
  <si>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</si>
  <si>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</si>
  <si>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</si>
  <si>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</si>
  <si>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689,96865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</si>
  <si>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</si>
  <si>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</si>
  <si>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</si>
  <si>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</si>
  <si>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A01.3</t>
  </si>
  <si>
    <t>Potrubí HT připojovací, včetně všech tvarovek a upevňovacího materiálu. Dodávka a montáž - D 110 x 2, ,7 mm</t>
  </si>
  <si>
    <t>A01.4</t>
  </si>
  <si>
    <t>Vsazení odbočky potrubí plastové hrdlové D110</t>
  </si>
  <si>
    <t>ks</t>
  </si>
  <si>
    <t>A01.5</t>
  </si>
  <si>
    <t>Vyvedení odpadních výustek - D 40 x 1,8</t>
  </si>
  <si>
    <t>A01.9</t>
  </si>
  <si>
    <t>Zkouška těsnosti kanalizace v objektech vodou - do DN 125</t>
  </si>
  <si>
    <t>A01.10</t>
  </si>
  <si>
    <t>Zkouška těsnosti kanalizace v objektech kouřem - do DN 300</t>
  </si>
  <si>
    <t>A01.11</t>
  </si>
  <si>
    <t>Hzs-zkousky v ramci montaz.praci, provedení technické prohlídky kanalizace</t>
  </si>
  <si>
    <t>h</t>
  </si>
  <si>
    <t>A01.12</t>
  </si>
  <si>
    <t>Zednické výpomoci hsv čl.13-2, Práce v tarifní třídě 4</t>
  </si>
  <si>
    <t>A01.13</t>
  </si>
  <si>
    <t>Přesun hmot pro vnitřní kanalizaci v objektech výšky do 24 m, vodorovně do 50 m</t>
  </si>
  <si>
    <t>Potrubí polypropylen PN20, polyfúzně svařované, včetně všech tvarovek a upevňovacího materiálu, včetně zednických výpomocí. Dodávka a montáž</t>
  </si>
  <si>
    <t>A02.2</t>
  </si>
  <si>
    <t>D 25 x 4.2 mm</t>
  </si>
  <si>
    <t>A02.3</t>
  </si>
  <si>
    <t>DN 25</t>
  </si>
  <si>
    <t>Potrubí ocelové závitové pozinkované, včetně všech tvarovek a upevňovacího materiálu, včetně zednických výpomocí. Dodávka a montáž</t>
  </si>
  <si>
    <t>A02.19</t>
  </si>
  <si>
    <t>A02.20</t>
  </si>
  <si>
    <t>Přesun hmot pro vnitřní vodovod v objektech výšky do 24 m</t>
  </si>
  <si>
    <t>A05.1</t>
  </si>
  <si>
    <t>Montáž klozetu závěsného</t>
  </si>
  <si>
    <t>POLOŽKA</t>
  </si>
  <si>
    <t>POPIS</t>
  </si>
  <si>
    <t>CELKOVÁ CENA</t>
  </si>
  <si>
    <t>A</t>
  </si>
  <si>
    <t>Architektonicko-stavební řešení</t>
  </si>
  <si>
    <t>B</t>
  </si>
  <si>
    <t>Zdravotně technické instalace</t>
  </si>
  <si>
    <t>D</t>
  </si>
  <si>
    <t>Elektro /silnoproud/</t>
  </si>
  <si>
    <t>H</t>
  </si>
  <si>
    <t>Vytápění</t>
  </si>
  <si>
    <t xml:space="preserve">CELKOVÁ CENA BEZ DPH </t>
  </si>
  <si>
    <t>21%</t>
  </si>
  <si>
    <t>CELKOVÁ CENA VČETNĚ DPH</t>
  </si>
  <si>
    <t>01</t>
  </si>
  <si>
    <t>Silnoproud + slaboproud</t>
  </si>
  <si>
    <t>množství</t>
  </si>
  <si>
    <t>cena / MJ</t>
  </si>
  <si>
    <t>M21_1</t>
  </si>
  <si>
    <t>Svítidla - dodávka</t>
  </si>
  <si>
    <t>M21_2</t>
  </si>
  <si>
    <t>Přístrojová instalace</t>
  </si>
  <si>
    <t>M21_3</t>
  </si>
  <si>
    <t>Kabely</t>
  </si>
  <si>
    <t>M21_4</t>
  </si>
  <si>
    <t>Nosný úložný materiál</t>
  </si>
  <si>
    <t>M21_5</t>
  </si>
  <si>
    <t>Rozváděč, rozváděčová výzbroj+záložní zdroj UPS</t>
  </si>
  <si>
    <t>M21_6</t>
  </si>
  <si>
    <t>Demontáže</t>
  </si>
  <si>
    <t>M21_7</t>
  </si>
  <si>
    <t>CELKOVÁ CENA BEZ DPH</t>
  </si>
  <si>
    <t>Poznámky uchazeče k zadání</t>
  </si>
  <si>
    <t>Délky kabeláži se mohou lišit dle koordinace s profesemi!!!</t>
  </si>
  <si>
    <t>H) Vytápění a chlazení</t>
  </si>
  <si>
    <t>Popis položky :</t>
  </si>
  <si>
    <t>jednotka</t>
  </si>
  <si>
    <t>JC</t>
  </si>
  <si>
    <t>CC</t>
  </si>
  <si>
    <t>CENA CELKEM bez DPH</t>
  </si>
  <si>
    <t>soub</t>
  </si>
  <si>
    <t>Bleskosvod komplet s instalací</t>
  </si>
  <si>
    <t>Vybourání zdi kotelny, sihelná stěna z cihel plných tl 15cm, opatřena vápenocementovou maltou</t>
  </si>
  <si>
    <t>Dekontáž technologie kotelny / kotle, rozvody ut/</t>
  </si>
  <si>
    <t>kpl</t>
  </si>
  <si>
    <t>Rekapitulace - Půdní vestavba a nové zastřešení SPÚ Ostrava</t>
  </si>
  <si>
    <t xml:space="preserve">Demolice stávací stěny zděné </t>
  </si>
  <si>
    <t>Demontáž instalace původní kotelny</t>
  </si>
  <si>
    <t>Půdní vestavba a nové zastřešení SPÚ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</si>
</sst>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"/>
    <numFmt numFmtId="165" formatCode="#,##0.00000"/>
    <numFmt numFmtId="166" formatCode="0.000"/>
    <numFmt numFmtId="167" formatCode="_-* #,##0.00\ [$Kč-405]_-;\-* #,##0.00\ [$Kč-405]_-;_-* &quot;-&quot;??\ [$Kč-405]_-;_-@_-"/>
    <numFmt numFmtId="168" formatCode="_-* #,##0\ [$Kč-405]_-;\-* #,##0\ [$Kč-405]_-;_-* &quot;-&quot;??\ [$Kč-405]_-;_-@_-"/>
    <numFmt numFmtId="169" formatCode="0.0"/>
    <numFmt numFmtId="170" formatCode="#,##0.0&quot; &quot;[$Kč-405]"/>
    <numFmt numFmtId="171" formatCode="#,##0.0\ [$Kč-405]"/>
  </numFmts>
  <fonts count="37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rgb="FFDE3801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11"/>
      <name val="Arial CE"/>
      <family val="2"/>
      <charset val="238"/>
    </font>
    <font>
      <sz val="8"/>
      <name val="Helvetic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3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5" fillId="0" borderId="0" applyFont="0" applyFill="0" applyBorder="0" applyAlignment="0" applyProtection="0"/>
    <xf numFmtId="0" fontId="26" fillId="0" borderId="0"/>
    <xf numFmtId="0" fontId="27" fillId="0" borderId="0"/>
    <xf numFmtId="0" fontId="27" fillId="0" borderId="0"/>
  </cellStyleXfs>
  <cellXfs count="3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4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8" fillId="0" borderId="39" xfId="0" applyFont="1" applyBorder="1" applyAlignment="1">
      <alignment vertical="top"/>
    </xf>
    <xf numFmtId="49" fontId="18" fillId="0" borderId="40" xfId="0" applyNumberFormat="1" applyFont="1" applyBorder="1" applyAlignment="1">
      <alignment vertical="top"/>
    </xf>
    <xf numFmtId="0" fontId="18" fillId="0" borderId="40" xfId="0" applyFont="1" applyBorder="1" applyAlignment="1">
      <alignment horizontal="center" vertical="top" shrinkToFit="1"/>
    </xf>
    <xf numFmtId="165" fontId="18" fillId="0" borderId="40" xfId="0" applyNumberFormat="1" applyFont="1" applyBorder="1" applyAlignment="1">
      <alignment vertical="top" shrinkToFit="1"/>
    </xf>
    <xf numFmtId="4" fontId="18" fillId="4" borderId="40" xfId="0" applyNumberFormat="1" applyFont="1" applyFill="1" applyBorder="1" applyAlignment="1" applyProtection="1">
      <alignment vertical="top" shrinkToFit="1"/>
      <protection locked="0"/>
    </xf>
    <xf numFmtId="4" fontId="18" fillId="0" borderId="40" xfId="0" applyNumberFormat="1" applyFont="1" applyBorder="1" applyAlignment="1">
      <alignment vertical="top" shrinkToFit="1"/>
    </xf>
    <xf numFmtId="4" fontId="18" fillId="0" borderId="4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8" fillId="0" borderId="42" xfId="0" applyFont="1" applyBorder="1" applyAlignment="1">
      <alignment vertical="top"/>
    </xf>
    <xf numFmtId="49" fontId="18" fillId="0" borderId="43" xfId="0" applyNumberFormat="1" applyFont="1" applyBorder="1" applyAlignment="1">
      <alignment vertical="top"/>
    </xf>
    <xf numFmtId="0" fontId="18" fillId="0" borderId="43" xfId="0" applyFont="1" applyBorder="1" applyAlignment="1">
      <alignment horizontal="center" vertical="top" shrinkToFit="1"/>
    </xf>
    <xf numFmtId="165" fontId="18" fillId="0" borderId="43" xfId="0" applyNumberFormat="1" applyFont="1" applyBorder="1" applyAlignment="1">
      <alignment vertical="top" shrinkToFit="1"/>
    </xf>
    <xf numFmtId="4" fontId="18" fillId="4" borderId="43" xfId="0" applyNumberFormat="1" applyFont="1" applyFill="1" applyBorder="1" applyAlignment="1" applyProtection="1">
      <alignment vertical="top" shrinkToFit="1"/>
      <protection locked="0"/>
    </xf>
    <xf numFmtId="4" fontId="18" fillId="0" borderId="43" xfId="0" applyNumberFormat="1" applyFont="1" applyBorder="1" applyAlignment="1">
      <alignment vertical="top" shrinkToFit="1"/>
    </xf>
    <xf numFmtId="4" fontId="18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8" fillId="0" borderId="40" xfId="0" applyNumberFormat="1" applyFont="1" applyBorder="1" applyAlignment="1">
      <alignment horizontal="left" vertical="top" wrapText="1"/>
    </xf>
    <xf numFmtId="49" fontId="18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2" fillId="0" borderId="0" xfId="0" applyNumberFormat="1" applyFont="1" applyAlignment="1">
      <alignment horizontal="center" vertical="top" wrapText="1" shrinkToFit="1"/>
    </xf>
    <xf numFmtId="165" fontId="22" fillId="0" borderId="0" xfId="0" applyNumberFormat="1" applyFont="1" applyAlignment="1">
      <alignment vertical="top" wrapText="1" shrinkToFit="1"/>
    </xf>
    <xf numFmtId="165" fontId="23" fillId="0" borderId="0" xfId="0" applyNumberFormat="1" applyFont="1" applyAlignment="1">
      <alignment horizontal="center" vertical="top" wrapText="1" shrinkToFit="1"/>
    </xf>
    <xf numFmtId="165" fontId="23" fillId="0" borderId="0" xfId="0" applyNumberFormat="1" applyFont="1" applyAlignment="1">
      <alignment vertical="top" wrapText="1" shrinkToFit="1"/>
    </xf>
    <xf numFmtId="165" fontId="24" fillId="0" borderId="0" xfId="0" applyNumberFormat="1" applyFont="1" applyAlignment="1">
      <alignment horizontal="center" vertical="top" wrapText="1" shrinkToFit="1"/>
    </xf>
    <xf numFmtId="165" fontId="24" fillId="0" borderId="0" xfId="0" applyNumberFormat="1" applyFont="1" applyAlignment="1">
      <alignment vertical="top" wrapText="1" shrinkToFit="1"/>
    </xf>
    <xf numFmtId="165" fontId="25" fillId="0" borderId="0" xfId="0" applyNumberFormat="1" applyFont="1" applyAlignment="1">
      <alignment horizontal="center" vertical="top" wrapText="1" shrinkToFit="1"/>
    </xf>
    <xf numFmtId="165" fontId="25" fillId="0" borderId="0" xfId="0" applyNumberFormat="1" applyFont="1" applyAlignment="1">
      <alignment vertical="top" wrapText="1" shrinkToFit="1"/>
    </xf>
    <xf numFmtId="165" fontId="21" fillId="0" borderId="0" xfId="0" quotePrefix="1" applyNumberFormat="1" applyFont="1" applyAlignment="1">
      <alignment horizontal="left" vertical="top" wrapText="1"/>
    </xf>
    <xf numFmtId="165" fontId="22" fillId="0" borderId="0" xfId="0" quotePrefix="1" applyNumberFormat="1" applyFont="1" applyAlignment="1">
      <alignment horizontal="left" vertical="top" wrapText="1"/>
    </xf>
    <xf numFmtId="165" fontId="23" fillId="0" borderId="0" xfId="0" applyNumberFormat="1" applyFont="1" applyAlignment="1">
      <alignment horizontal="left" vertical="top" wrapText="1"/>
    </xf>
    <xf numFmtId="165" fontId="23" fillId="0" borderId="0" xfId="0" quotePrefix="1" applyNumberFormat="1" applyFont="1" applyAlignment="1">
      <alignment horizontal="left" vertical="top" wrapText="1"/>
    </xf>
    <xf numFmtId="165" fontId="24" fillId="0" borderId="0" xfId="0" quotePrefix="1" applyNumberFormat="1" applyFont="1" applyAlignment="1">
      <alignment horizontal="left" vertical="top" wrapText="1"/>
    </xf>
    <xf numFmtId="165" fontId="25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wrapText="1"/>
    </xf>
    <xf numFmtId="166" fontId="0" fillId="0" borderId="0" xfId="0" applyNumberFormat="1" applyAlignment="1">
      <alignment horizontal="center" vertical="center" wrapText="1"/>
    </xf>
    <xf numFmtId="49" fontId="29" fillId="6" borderId="45" xfId="0" applyNumberFormat="1" applyFont="1" applyFill="1" applyBorder="1" applyAlignment="1">
      <alignment horizontal="center" vertical="center" wrapText="1"/>
    </xf>
    <xf numFmtId="49" fontId="29" fillId="6" borderId="46" xfId="0" applyNumberFormat="1" applyFont="1" applyFill="1" applyBorder="1" applyAlignment="1">
      <alignment horizontal="center" vertical="center" wrapText="1"/>
    </xf>
    <xf numFmtId="166" fontId="29" fillId="6" borderId="47" xfId="0" applyNumberFormat="1" applyFont="1" applyFill="1" applyBorder="1" applyAlignment="1">
      <alignment horizontal="center" vertical="center" wrapText="1"/>
    </xf>
    <xf numFmtId="49" fontId="30" fillId="7" borderId="48" xfId="0" applyNumberFormat="1" applyFont="1" applyFill="1" applyBorder="1" applyAlignment="1">
      <alignment horizontal="center" vertical="center" wrapText="1"/>
    </xf>
    <xf numFmtId="49" fontId="30" fillId="0" borderId="37" xfId="0" applyNumberFormat="1" applyFont="1" applyBorder="1" applyAlignment="1">
      <alignment horizontal="left" vertical="center" wrapText="1"/>
    </xf>
    <xf numFmtId="167" fontId="30" fillId="0" borderId="49" xfId="0" applyNumberFormat="1" applyFont="1" applyBorder="1" applyAlignment="1">
      <alignment horizontal="left" vertical="center" wrapText="1"/>
    </xf>
    <xf numFmtId="167" fontId="30" fillId="0" borderId="49" xfId="0" applyNumberFormat="1" applyFont="1" applyBorder="1" applyAlignment="1">
      <alignment horizontal="center" vertical="center" wrapText="1"/>
    </xf>
    <xf numFmtId="49" fontId="30" fillId="7" borderId="50" xfId="0" applyNumberFormat="1" applyFont="1" applyFill="1" applyBorder="1" applyAlignment="1">
      <alignment horizontal="center" vertical="center" wrapText="1"/>
    </xf>
    <xf numFmtId="49" fontId="30" fillId="0" borderId="51" xfId="0" applyNumberFormat="1" applyFont="1" applyBorder="1" applyAlignment="1">
      <alignment horizontal="left" vertical="center" wrapText="1"/>
    </xf>
    <xf numFmtId="167" fontId="30" fillId="0" borderId="52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0" fontId="0" fillId="5" borderId="37" xfId="0" applyFill="1" applyBorder="1"/>
    <xf numFmtId="49" fontId="0" fillId="5" borderId="37" xfId="0" applyNumberFormat="1" applyFill="1" applyBorder="1"/>
    <xf numFmtId="0" fontId="0" fillId="5" borderId="37" xfId="0" applyFill="1" applyBorder="1" applyAlignment="1">
      <alignment horizontal="center"/>
    </xf>
    <xf numFmtId="0" fontId="0" fillId="5" borderId="34" xfId="0" applyFill="1" applyBorder="1"/>
    <xf numFmtId="0" fontId="18" fillId="0" borderId="42" xfId="0" applyFont="1" applyBorder="1" applyAlignment="1">
      <alignment horizontal="right" vertical="top"/>
    </xf>
    <xf numFmtId="49" fontId="18" fillId="0" borderId="42" xfId="0" applyNumberFormat="1" applyFont="1" applyBorder="1" applyAlignment="1">
      <alignment horizontal="right" vertical="top"/>
    </xf>
    <xf numFmtId="4" fontId="18" fillId="0" borderId="44" xfId="0" applyNumberFormat="1" applyFont="1" applyBorder="1" applyAlignment="1">
      <alignment vertical="center" shrinkToFit="1"/>
    </xf>
    <xf numFmtId="0" fontId="5" fillId="3" borderId="34" xfId="0" applyFont="1" applyFill="1" applyBorder="1" applyAlignment="1">
      <alignment vertical="top"/>
    </xf>
    <xf numFmtId="49" fontId="5" fillId="3" borderId="35" xfId="0" applyNumberFormat="1" applyFont="1" applyFill="1" applyBorder="1" applyAlignment="1">
      <alignment vertical="top"/>
    </xf>
    <xf numFmtId="49" fontId="5" fillId="3" borderId="35" xfId="0" applyNumberFormat="1" applyFont="1" applyFill="1" applyBorder="1" applyAlignment="1">
      <alignment horizontal="left" vertical="top" wrapText="1"/>
    </xf>
    <xf numFmtId="0" fontId="5" fillId="3" borderId="35" xfId="0" applyFont="1" applyFill="1" applyBorder="1" applyAlignment="1">
      <alignment horizontal="center" vertical="top"/>
    </xf>
    <xf numFmtId="0" fontId="5" fillId="3" borderId="35" xfId="0" applyFont="1" applyFill="1" applyBorder="1" applyAlignment="1">
      <alignment vertical="top"/>
    </xf>
    <xf numFmtId="167" fontId="5" fillId="3" borderId="36" xfId="0" applyNumberFormat="1" applyFont="1" applyFill="1" applyBorder="1" applyAlignment="1">
      <alignment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center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53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54" xfId="0" applyFill="1" applyBorder="1" applyAlignment="1" applyProtection="1">
      <alignment vertical="top" wrapText="1"/>
      <protection locked="0"/>
    </xf>
    <xf numFmtId="49" fontId="26" fillId="0" borderId="0" xfId="0" applyNumberFormat="1" applyFont="1" applyAlignment="1">
      <alignment wrapText="1"/>
    </xf>
    <xf numFmtId="16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9" borderId="37" xfId="0" applyFill="1" applyBorder="1"/>
    <xf numFmtId="49" fontId="32" fillId="9" borderId="37" xfId="0" applyNumberFormat="1" applyFont="1" applyFill="1" applyBorder="1" applyAlignment="1">
      <alignment wrapText="1"/>
    </xf>
    <xf numFmtId="170" fontId="0" fillId="9" borderId="37" xfId="0" applyNumberFormat="1" applyFill="1" applyBorder="1"/>
    <xf numFmtId="0" fontId="32" fillId="0" borderId="37" xfId="0" applyFont="1" applyBorder="1" applyAlignment="1">
      <alignment horizontal="center"/>
    </xf>
    <xf numFmtId="49" fontId="0" fillId="0" borderId="37" xfId="0" applyNumberFormat="1" applyBorder="1" applyAlignment="1">
      <alignment wrapText="1"/>
    </xf>
    <xf numFmtId="49" fontId="0" fillId="0" borderId="37" xfId="0" applyNumberFormat="1" applyBorder="1"/>
    <xf numFmtId="0" fontId="0" fillId="0" borderId="37" xfId="0" applyBorder="1"/>
    <xf numFmtId="0" fontId="0" fillId="0" borderId="37" xfId="0" applyBorder="1" applyAlignment="1">
      <alignment wrapText="1"/>
    </xf>
    <xf numFmtId="170" fontId="0" fillId="0" borderId="37" xfId="0" applyNumberFormat="1" applyBorder="1"/>
    <xf numFmtId="49" fontId="32" fillId="0" borderId="37" xfId="0" applyNumberFormat="1" applyFont="1" applyBorder="1" applyAlignment="1">
      <alignment wrapText="1"/>
    </xf>
    <xf numFmtId="49" fontId="27" fillId="0" borderId="37" xfId="0" applyNumberFormat="1" applyFont="1" applyBorder="1" applyAlignment="1">
      <alignment wrapText="1"/>
    </xf>
    <xf numFmtId="0" fontId="0" fillId="0" borderId="37" xfId="0" applyBorder="1" applyAlignment="1">
      <alignment horizontal="left"/>
    </xf>
    <xf numFmtId="0" fontId="26" fillId="0" borderId="37" xfId="0" applyFont="1" applyBorder="1" applyAlignment="1">
      <alignment vertical="top" wrapText="1"/>
    </xf>
    <xf numFmtId="49" fontId="27" fillId="0" borderId="37" xfId="0" applyNumberFormat="1" applyFont="1" applyBorder="1"/>
    <xf numFmtId="49" fontId="33" fillId="0" borderId="37" xfId="0" applyNumberFormat="1" applyFont="1" applyBorder="1" applyAlignment="1">
      <alignment wrapText="1"/>
    </xf>
    <xf numFmtId="0" fontId="34" fillId="10" borderId="55" xfId="0" applyFont="1" applyFill="1" applyBorder="1" applyAlignment="1">
      <alignment wrapText="1"/>
    </xf>
    <xf numFmtId="0" fontId="0" fillId="10" borderId="56" xfId="0" applyFill="1" applyBorder="1"/>
    <xf numFmtId="0" fontId="0" fillId="10" borderId="57" xfId="0" applyFill="1" applyBorder="1"/>
    <xf numFmtId="171" fontId="34" fillId="10" borderId="58" xfId="0" applyNumberFormat="1" applyFont="1" applyFill="1" applyBorder="1" applyAlignment="1">
      <alignment horizontal="right"/>
    </xf>
    <xf numFmtId="168" fontId="29" fillId="8" borderId="13" xfId="2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 wrapText="1"/>
    </xf>
    <xf numFmtId="49" fontId="35" fillId="0" borderId="0" xfId="0" applyNumberFormat="1" applyFont="1" applyAlignment="1">
      <alignment vertical="center" wrapText="1"/>
    </xf>
    <xf numFmtId="166" fontId="35" fillId="0" borderId="0" xfId="0" applyNumberFormat="1" applyFont="1" applyAlignment="1">
      <alignment vertical="center" wrapText="1"/>
    </xf>
    <xf numFmtId="49" fontId="29" fillId="8" borderId="11" xfId="0" applyNumberFormat="1" applyFont="1" applyFill="1" applyBorder="1" applyAlignment="1">
      <alignment vertical="center" wrapText="1"/>
    </xf>
    <xf numFmtId="49" fontId="35" fillId="8" borderId="7" xfId="0" applyNumberFormat="1" applyFont="1" applyFill="1" applyBorder="1" applyAlignment="1">
      <alignment vertical="center" wrapText="1"/>
    </xf>
    <xf numFmtId="49" fontId="29" fillId="8" borderId="11" xfId="0" applyNumberFormat="1" applyFont="1" applyFill="1" applyBorder="1" applyAlignment="1">
      <alignment vertical="center"/>
    </xf>
    <xf numFmtId="4" fontId="18" fillId="11" borderId="59" xfId="0" applyNumberFormat="1" applyFont="1" applyFill="1" applyBorder="1" applyAlignment="1" applyProtection="1">
      <alignment vertical="top" shrinkToFit="1"/>
      <protection locked="0"/>
    </xf>
    <xf numFmtId="0" fontId="19" fillId="0" borderId="18" xfId="0" applyFont="1" applyBorder="1" applyAlignment="1">
      <alignment horizontal="left" vertical="top" wrapText="1"/>
    </xf>
    <xf numFmtId="0" fontId="36" fillId="0" borderId="0" xfId="0" applyFont="1"/>
    <xf numFmtId="0" fontId="36" fillId="0" borderId="37" xfId="0" applyFont="1" applyBorder="1"/>
    <xf numFmtId="4" fontId="36" fillId="12" borderId="37" xfId="0" applyNumberFormat="1" applyFont="1" applyFill="1" applyBorder="1"/>
    <xf numFmtId="4" fontId="18" fillId="0" borderId="37" xfId="0" applyNumberFormat="1" applyFont="1" applyBorder="1" applyAlignment="1">
      <alignment vertical="top" shrinkToFit="1"/>
    </xf>
    <xf numFmtId="165" fontId="18" fillId="0" borderId="37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28" fillId="0" borderId="0" xfId="0" applyNumberFormat="1" applyFont="1" applyAlignment="1">
      <alignment horizontal="center" vertical="center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4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49" fontId="0" fillId="0" borderId="35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4" borderId="27" xfId="0" applyFill="1" applyBorder="1" applyAlignment="1" applyProtection="1">
      <alignment horizontal="left"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horizontal="left" vertical="top" wrapText="1"/>
      <protection locked="0"/>
    </xf>
    <xf numFmtId="49" fontId="31" fillId="0" borderId="0" xfId="0" applyNumberFormat="1" applyFont="1" applyAlignment="1">
      <alignment horizontal="center" vertical="center" wrapText="1"/>
    </xf>
  </cellXfs>
  <cellStyles count="6">
    <cellStyle name="Čárka 2" xfId="2" xr:uid="{4EBABB9F-97F7-4F95-B29F-48797D887F99}"/>
    <cellStyle name="Excel Built-in Normal" xfId="4" xr:uid="{265082F8-AED0-41D5-BEBA-0234D166D72A}"/>
    <cellStyle name="Normální" xfId="0" builtinId="0"/>
    <cellStyle name="normální 10" xfId="5" xr:uid="{3C5D9E1C-50F1-4E25-ADFD-9E75DFF3C121}"/>
    <cellStyle name="normální 2" xfId="1" xr:uid="{00000000-0005-0000-0000-000001000000}"/>
    <cellStyle name="Normální 2 12" xfId="3" xr:uid="{9500F172-7644-4650-9346-73A7ADF5DF0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_Jobs/_2023/SECCO/Zast&#345;e&#353;en&#237;%20haly%20objektu%20likvidace%20odpad&#367;/odevzd&#225;no/Stavebn&#237;%20&#250;pravy%20objektu%20Likvidace%20odpad&#367;%20RO.xlsx" TargetMode="External"/><Relationship Id="rId1" Type="http://schemas.openxmlformats.org/officeDocument/2006/relationships/externalLinkPath" Target="file:///C:/_Jobs/_2023/SECCO/Zast&#345;e&#353;en&#237;%20haly%20objektu%20likvidace%20odpad&#367;/odevzd&#225;no/Stavebn&#237;%20&#250;pravy%20objektu%20Likvidace%20odpad&#367;%20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TULNI LIST"/>
      <sheetName val="Pokyny pro vyplnění"/>
      <sheetName val="REKAPITULACE CELKOVÁ"/>
      <sheetName val="A_ASR_REKAPITULACE"/>
      <sheetName val="VzorPolozky"/>
      <sheetName val="A_VRN"/>
      <sheetName val="A_ASR"/>
      <sheetName val="B_ZTI"/>
      <sheetName val="D_ESI"/>
      <sheetName val="G_VZT"/>
      <sheetName val="H_UT"/>
    </sheetNames>
    <sheetDataSet>
      <sheetData sheetId="0"/>
      <sheetData sheetId="1"/>
      <sheetData sheetId="2"/>
      <sheetData sheetId="3">
        <row r="23">
          <cell r="G23">
            <v>0</v>
          </cell>
        </row>
        <row r="24">
          <cell r="G24">
            <v>0</v>
          </cell>
        </row>
        <row r="25">
          <cell r="G25">
            <v>3121267.72</v>
          </cell>
        </row>
        <row r="26">
          <cell r="G26">
            <v>655466</v>
          </cell>
        </row>
        <row r="29">
          <cell r="G29">
            <v>3776734</v>
          </cell>
          <cell r="J29" t="str">
            <v>CZK</v>
          </cell>
        </row>
      </sheetData>
      <sheetData sheetId="4"/>
      <sheetData sheetId="5"/>
      <sheetData sheetId="6"/>
      <sheetData sheetId="7">
        <row r="62">
          <cell r="G62">
            <v>246819.53166199996</v>
          </cell>
        </row>
      </sheetData>
      <sheetData sheetId="8">
        <row r="78">
          <cell r="G78">
            <v>1102668.0860000001</v>
          </cell>
        </row>
      </sheetData>
      <sheetData sheetId="9"/>
      <sheetData sheetId="10">
        <row r="26">
          <cell r="G26">
            <v>65650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/>
  </sheetViews>
  <sheetFormatPr baseColWidth="10" defaultColWidth="8.83203125" defaultRowHeight="13"/>
  <sheetData>
    <row r="1" spans="1:7">
      <c r="A1" s="21" t="s">
        <v>38</v>
      </c>
    </row>
    <row r="2" spans="1:7" ht="57.75" customHeight="1">
      <c r="A2" s="284" t="s">
        <v>39</v>
      </c>
      <c r="B2" s="284"/>
      <c r="C2" s="284"/>
      <c r="D2" s="284"/>
      <c r="E2" s="284"/>
      <c r="F2" s="284"/>
      <c r="G2" s="284"/>
    </row>
  </sheetData>
  <sheetProtection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EA3AA-6F0A-40B0-9D61-9B5D15C490E5}">
  <sheetPr codeName="List2"/>
  <dimension ref="A1:C13"/>
  <sheetViews>
    <sheetView tabSelected="1" workbookViewId="0">
      <selection activeCell="C9" sqref="C9"/>
    </sheetView>
  </sheetViews>
  <sheetFormatPr baseColWidth="10" defaultColWidth="9.1640625" defaultRowHeight="13"/>
  <cols>
    <col min="1" max="1" width="33.83203125" style="270" customWidth="1"/>
    <col min="2" max="2" width="84.6640625" style="270" customWidth="1"/>
    <col min="3" max="3" width="65" style="270" customWidth="1"/>
    <col min="4" max="16384" width="9.1640625" style="270"/>
  </cols>
  <sheetData>
    <row r="1" spans="1:3" ht="25">
      <c r="A1" s="285" t="s">
        <v>879</v>
      </c>
      <c r="B1" s="285"/>
      <c r="C1" s="285"/>
    </row>
    <row r="2" spans="1:3" ht="14" thickBot="1">
      <c r="A2" s="271"/>
      <c r="B2" s="271"/>
      <c r="C2" s="207"/>
    </row>
    <row r="3" spans="1:3" ht="15">
      <c r="A3" s="208" t="s">
        <v>834</v>
      </c>
      <c r="B3" s="209" t="s">
        <v>835</v>
      </c>
      <c r="C3" s="210" t="s">
        <v>836</v>
      </c>
    </row>
    <row r="4" spans="1:3" ht="34.5" customHeight="1">
      <c r="A4" s="211" t="s">
        <v>837</v>
      </c>
      <c r="B4" s="212" t="s">
        <v>838</v>
      </c>
      <c r="C4" s="213">
        <f>A_ASR!G758</f>
        <v>0</v>
      </c>
    </row>
    <row r="5" spans="1:3" ht="28.25" customHeight="1">
      <c r="A5" s="211" t="s">
        <v>839</v>
      </c>
      <c r="B5" s="212" t="s">
        <v>840</v>
      </c>
      <c r="C5" s="214">
        <f>B_ZTI!G28</f>
        <v>0</v>
      </c>
    </row>
    <row r="6" spans="1:3" ht="26" customHeight="1">
      <c r="A6" s="211" t="s">
        <v>841</v>
      </c>
      <c r="B6" s="212" t="s">
        <v>842</v>
      </c>
      <c r="C6" s="214">
        <f>D_ESI!G16</f>
        <v>0</v>
      </c>
    </row>
    <row r="7" spans="1:3" ht="27.5" customHeight="1" thickBot="1">
      <c r="A7" s="211" t="s">
        <v>843</v>
      </c>
      <c r="B7" s="212" t="s">
        <v>844</v>
      </c>
      <c r="C7" s="214">
        <f>H_UT!G26</f>
        <v>0</v>
      </c>
    </row>
    <row r="8" spans="1:3" ht="32.75" customHeight="1" thickBot="1">
      <c r="A8" s="215" t="s">
        <v>172</v>
      </c>
      <c r="B8" s="216" t="s">
        <v>172</v>
      </c>
      <c r="C8" s="217">
        <f>A_VRN!G34</f>
        <v>0</v>
      </c>
    </row>
    <row r="9" spans="1:3" ht="15" thickBot="1">
      <c r="A9" s="276" t="s">
        <v>845</v>
      </c>
      <c r="B9" s="275"/>
      <c r="C9" s="269">
        <f>C4+C5+C6+C7+C8</f>
        <v>0</v>
      </c>
    </row>
    <row r="10" spans="1:3" ht="15" thickBot="1">
      <c r="A10" s="272"/>
      <c r="B10" s="272"/>
      <c r="C10" s="273"/>
    </row>
    <row r="11" spans="1:3" ht="16" thickBot="1">
      <c r="A11" s="274" t="s">
        <v>151</v>
      </c>
      <c r="B11" s="275" t="s">
        <v>846</v>
      </c>
      <c r="C11" s="269">
        <f>C9*0.21</f>
        <v>0</v>
      </c>
    </row>
    <row r="12" spans="1:3" ht="15" thickBot="1">
      <c r="A12" s="272"/>
      <c r="B12" s="272"/>
      <c r="C12" s="273"/>
    </row>
    <row r="13" spans="1:3" ht="16" thickBot="1">
      <c r="A13" s="274" t="s">
        <v>847</v>
      </c>
      <c r="B13" s="275"/>
      <c r="C13" s="269">
        <f>C9+C11</f>
        <v>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08"/>
  <sheetViews>
    <sheetView showGridLines="0" topLeftCell="B1" zoomScaleNormal="100" zoomScaleSheetLayoutView="75" workbookViewId="0">
      <selection activeCell="I19" sqref="I19:J19"/>
    </sheetView>
  </sheetViews>
  <sheetFormatPr baseColWidth="10" defaultColWidth="9" defaultRowHeight="13"/>
  <cols>
    <col min="1" max="1" width="8.5" hidden="1" customWidth="1"/>
    <col min="2" max="2" width="13.5" customWidth="1"/>
    <col min="3" max="3" width="7.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" customWidth="1"/>
    <col min="11" max="11" width="4.33203125" customWidth="1"/>
    <col min="12" max="15" width="10.6640625" customWidth="1"/>
    <col min="52" max="52" width="94.5" customWidth="1"/>
  </cols>
  <sheetData>
    <row r="1" spans="1:15" ht="33.75" customHeight="1">
      <c r="A1" s="47" t="s">
        <v>36</v>
      </c>
      <c r="B1" s="321" t="s">
        <v>41</v>
      </c>
      <c r="C1" s="322"/>
      <c r="D1" s="322"/>
      <c r="E1" s="322"/>
      <c r="F1" s="322"/>
      <c r="G1" s="322"/>
      <c r="H1" s="322"/>
      <c r="I1" s="322"/>
      <c r="J1" s="323"/>
    </row>
    <row r="2" spans="1:15" ht="36" customHeight="1">
      <c r="A2" s="2"/>
      <c r="B2" s="76" t="s">
        <v>22</v>
      </c>
      <c r="C2" s="77"/>
      <c r="D2" s="78" t="s">
        <v>43</v>
      </c>
      <c r="E2" s="327" t="s">
        <v>882</v>
      </c>
      <c r="F2" s="328"/>
      <c r="G2" s="328"/>
      <c r="H2" s="328"/>
      <c r="I2" s="328"/>
      <c r="J2" s="329"/>
      <c r="O2" s="1"/>
    </row>
    <row r="3" spans="1:15" ht="27" hidden="1" customHeight="1">
      <c r="A3" s="2"/>
      <c r="B3" s="79"/>
      <c r="C3" s="77"/>
      <c r="D3" s="80"/>
      <c r="E3" s="330"/>
      <c r="F3" s="331"/>
      <c r="G3" s="331"/>
      <c r="H3" s="331"/>
      <c r="I3" s="331"/>
      <c r="J3" s="332"/>
    </row>
    <row r="4" spans="1:15" ht="23.25" customHeight="1">
      <c r="A4" s="2"/>
      <c r="B4" s="81"/>
      <c r="C4" s="82"/>
      <c r="D4" s="83"/>
      <c r="E4" s="311"/>
      <c r="F4" s="311"/>
      <c r="G4" s="311"/>
      <c r="H4" s="311"/>
      <c r="I4" s="311"/>
      <c r="J4" s="312"/>
    </row>
    <row r="5" spans="1:15" ht="24" customHeight="1">
      <c r="A5" s="2"/>
      <c r="B5" s="31" t="s">
        <v>42</v>
      </c>
      <c r="D5" s="315" t="s">
        <v>45</v>
      </c>
      <c r="E5" s="316"/>
      <c r="F5" s="316"/>
      <c r="G5" s="316"/>
      <c r="H5" s="18" t="s">
        <v>40</v>
      </c>
      <c r="I5" s="85" t="s">
        <v>49</v>
      </c>
      <c r="J5" s="8"/>
    </row>
    <row r="6" spans="1:15" ht="15.75" customHeight="1">
      <c r="A6" s="2"/>
      <c r="B6" s="28"/>
      <c r="C6" s="55"/>
      <c r="D6" s="317" t="s">
        <v>46</v>
      </c>
      <c r="E6" s="318"/>
      <c r="F6" s="318"/>
      <c r="G6" s="318"/>
      <c r="H6" s="18" t="s">
        <v>34</v>
      </c>
      <c r="I6" s="22"/>
      <c r="J6" s="8"/>
    </row>
    <row r="7" spans="1:15" ht="15.75" customHeight="1">
      <c r="A7" s="2"/>
      <c r="B7" s="29"/>
      <c r="C7" s="56"/>
      <c r="D7" s="84" t="s">
        <v>48</v>
      </c>
      <c r="E7" s="319" t="s">
        <v>47</v>
      </c>
      <c r="F7" s="320"/>
      <c r="G7" s="320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334"/>
      <c r="E11" s="334"/>
      <c r="F11" s="334"/>
      <c r="G11" s="334"/>
      <c r="H11" s="18" t="s">
        <v>40</v>
      </c>
      <c r="I11" s="86"/>
      <c r="J11" s="8"/>
    </row>
    <row r="12" spans="1:15" ht="15.75" customHeight="1">
      <c r="A12" s="2"/>
      <c r="B12" s="28"/>
      <c r="C12" s="55"/>
      <c r="D12" s="310"/>
      <c r="E12" s="310"/>
      <c r="F12" s="310"/>
      <c r="G12" s="310"/>
      <c r="H12" s="18" t="s">
        <v>34</v>
      </c>
      <c r="I12" s="86"/>
      <c r="J12" s="8"/>
    </row>
    <row r="13" spans="1:15" ht="15.75" customHeight="1">
      <c r="A13" s="2"/>
      <c r="B13" s="29"/>
      <c r="C13" s="56"/>
      <c r="D13" s="87"/>
      <c r="E13" s="313"/>
      <c r="F13" s="314"/>
      <c r="G13" s="314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333"/>
      <c r="F15" s="333"/>
      <c r="G15" s="335"/>
      <c r="H15" s="335"/>
      <c r="I15" s="335" t="s">
        <v>29</v>
      </c>
      <c r="J15" s="336"/>
    </row>
    <row r="16" spans="1:15" ht="23.25" customHeight="1">
      <c r="A16" s="141" t="s">
        <v>24</v>
      </c>
      <c r="B16" s="38" t="s">
        <v>24</v>
      </c>
      <c r="C16" s="62"/>
      <c r="D16" s="63"/>
      <c r="E16" s="299"/>
      <c r="F16" s="300"/>
      <c r="G16" s="299"/>
      <c r="H16" s="300"/>
      <c r="I16" s="299">
        <f>SUMIF(F78:F104,A16,I78:I104)+SUMIF(F78:F104,"PSU",I78:I104)</f>
        <v>0</v>
      </c>
      <c r="J16" s="301"/>
    </row>
    <row r="17" spans="1:10" ht="23.25" customHeight="1">
      <c r="A17" s="141" t="s">
        <v>25</v>
      </c>
      <c r="B17" s="38" t="s">
        <v>25</v>
      </c>
      <c r="C17" s="62"/>
      <c r="D17" s="63"/>
      <c r="E17" s="299"/>
      <c r="F17" s="300"/>
      <c r="G17" s="299"/>
      <c r="H17" s="300"/>
      <c r="I17" s="299">
        <f>SUMIF(F78:F104,A17,I78:I104)</f>
        <v>0</v>
      </c>
      <c r="J17" s="301"/>
    </row>
    <row r="18" spans="1:10" ht="23.25" customHeight="1">
      <c r="A18" s="141" t="s">
        <v>26</v>
      </c>
      <c r="B18" s="38" t="s">
        <v>26</v>
      </c>
      <c r="C18" s="62"/>
      <c r="D18" s="63"/>
      <c r="E18" s="299"/>
      <c r="F18" s="300"/>
      <c r="G18" s="299"/>
      <c r="H18" s="300"/>
      <c r="I18" s="299">
        <f>SUMIF(F78:F104,A18,I78:I104)</f>
        <v>0</v>
      </c>
      <c r="J18" s="301"/>
    </row>
    <row r="19" spans="1:10" ht="23.25" customHeight="1">
      <c r="A19" s="141" t="s">
        <v>134</v>
      </c>
      <c r="B19" s="38" t="s">
        <v>27</v>
      </c>
      <c r="C19" s="62"/>
      <c r="D19" s="63"/>
      <c r="E19" s="299"/>
      <c r="F19" s="300"/>
      <c r="G19" s="299"/>
      <c r="H19" s="300"/>
      <c r="I19" s="299">
        <f>A_VRN!G34</f>
        <v>0</v>
      </c>
      <c r="J19" s="301"/>
    </row>
    <row r="20" spans="1:10" ht="23.25" customHeight="1">
      <c r="A20" s="141" t="s">
        <v>135</v>
      </c>
      <c r="B20" s="38" t="s">
        <v>28</v>
      </c>
      <c r="C20" s="62"/>
      <c r="D20" s="63"/>
      <c r="E20" s="299"/>
      <c r="F20" s="300"/>
      <c r="G20" s="299"/>
      <c r="H20" s="300"/>
      <c r="I20" s="299">
        <f>SUMIF(F78:F104,A20,I78:I104)</f>
        <v>0</v>
      </c>
      <c r="J20" s="301"/>
    </row>
    <row r="21" spans="1:10" ht="23.25" customHeight="1">
      <c r="A21" s="2"/>
      <c r="B21" s="48" t="s">
        <v>29</v>
      </c>
      <c r="C21" s="64"/>
      <c r="D21" s="65"/>
      <c r="E21" s="302"/>
      <c r="F21" s="337"/>
      <c r="G21" s="302"/>
      <c r="H21" s="337"/>
      <c r="I21" s="302">
        <f>SUM(I16:J20)</f>
        <v>0</v>
      </c>
      <c r="J21" s="303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97">
        <f>ZakladDPHSniVypocet</f>
        <v>0</v>
      </c>
      <c r="H23" s="298"/>
      <c r="I23" s="2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95">
        <f>IF(A24&gt;50, ROUNDUP(A23, 0), ROUNDDOWN(A23, 0))</f>
        <v>0</v>
      </c>
      <c r="H24" s="296"/>
      <c r="I24" s="2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97">
        <f>I21</f>
        <v>0</v>
      </c>
      <c r="H25" s="298"/>
      <c r="I25" s="2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324">
        <f>I21*1.21</f>
        <v>0</v>
      </c>
      <c r="H26" s="325"/>
      <c r="I26" s="325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326">
        <f>CenaCelkem-(ZakladDPHSni+DPHSni+ZakladDPHZakl+DPHZakl)</f>
        <v>0</v>
      </c>
      <c r="H27" s="326"/>
      <c r="I27" s="326"/>
      <c r="J27" s="41" t="str">
        <f t="shared" si="0"/>
        <v>CZK</v>
      </c>
    </row>
    <row r="28" spans="1:10" ht="27.75" hidden="1" customHeight="1" thickBot="1">
      <c r="A28" s="2"/>
      <c r="B28" s="113" t="s">
        <v>23</v>
      </c>
      <c r="C28" s="114"/>
      <c r="D28" s="114"/>
      <c r="E28" s="115"/>
      <c r="F28" s="116"/>
      <c r="G28" s="304">
        <f>ZakladDPHSniVypocet+ZakladDPHZaklVypocet</f>
        <v>0</v>
      </c>
      <c r="H28" s="305"/>
      <c r="I28" s="305"/>
      <c r="J28" s="117" t="str">
        <f t="shared" si="0"/>
        <v>CZK</v>
      </c>
    </row>
    <row r="29" spans="1:10" ht="27.75" customHeight="1" thickBot="1">
      <c r="A29" s="2">
        <f>(A27-INT(A27))*100</f>
        <v>0</v>
      </c>
      <c r="B29" s="113" t="s">
        <v>35</v>
      </c>
      <c r="C29" s="118"/>
      <c r="D29" s="118"/>
      <c r="E29" s="118"/>
      <c r="F29" s="119"/>
      <c r="G29" s="304">
        <f>I21+DPHZakl</f>
        <v>0</v>
      </c>
      <c r="H29" s="304"/>
      <c r="I29" s="304"/>
      <c r="J29" s="120" t="s">
        <v>61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306"/>
      <c r="E34" s="307"/>
      <c r="G34" s="308"/>
      <c r="H34" s="309"/>
      <c r="I34" s="309"/>
      <c r="J34" s="25"/>
    </row>
    <row r="35" spans="1:10" ht="12.75" customHeight="1">
      <c r="A35" s="2"/>
      <c r="B35" s="2"/>
      <c r="D35" s="294" t="s">
        <v>2</v>
      </c>
      <c r="E35" s="2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>
      <c r="A39" s="89">
        <v>1</v>
      </c>
      <c r="B39" s="99" t="s">
        <v>50</v>
      </c>
      <c r="C39" s="289"/>
      <c r="D39" s="289"/>
      <c r="E39" s="289"/>
      <c r="F39" s="100">
        <f>A_VRN!AE34+A_ASR!AE758+B_ZTI!AE28</f>
        <v>0</v>
      </c>
      <c r="G39" s="101">
        <f>A_VRN!AF34+A_ASR!AF758+B_ZTI!AF28</f>
        <v>377942.65</v>
      </c>
      <c r="H39" s="102">
        <f t="shared" ref="H39:H45" si="1">(F39*SazbaDPH1/100)+(G39*SazbaDPH2/100)</f>
        <v>79367.9565</v>
      </c>
      <c r="I39" s="102">
        <f>F39+G39+H39</f>
        <v>457310.60649999999</v>
      </c>
      <c r="J39" s="103" t="str">
        <f>IF(CenaCelkemVypocet=0,"",I39/CenaCelkemVypocet*100)</f>
        <v/>
      </c>
    </row>
    <row r="40" spans="1:10" ht="25.5" customHeight="1">
      <c r="A40" s="89">
        <v>2</v>
      </c>
      <c r="B40" s="104"/>
      <c r="C40" s="293" t="s">
        <v>51</v>
      </c>
      <c r="D40" s="293"/>
      <c r="E40" s="293"/>
      <c r="F40" s="105">
        <f>A_VRN!AE34</f>
        <v>0</v>
      </c>
      <c r="G40" s="106">
        <f>A_VRN!AF34</f>
        <v>0</v>
      </c>
      <c r="H40" s="106">
        <f t="shared" si="1"/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customHeight="1">
      <c r="A41" s="89">
        <v>3</v>
      </c>
      <c r="B41" s="108" t="s">
        <v>52</v>
      </c>
      <c r="C41" s="289" t="s">
        <v>51</v>
      </c>
      <c r="D41" s="289"/>
      <c r="E41" s="289"/>
      <c r="F41" s="109">
        <f>A_VRN!AE34</f>
        <v>0</v>
      </c>
      <c r="G41" s="102">
        <f>A_VRN!AF34</f>
        <v>0</v>
      </c>
      <c r="H41" s="102">
        <f t="shared" si="1"/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customHeight="1">
      <c r="A42" s="89">
        <v>2</v>
      </c>
      <c r="B42" s="104"/>
      <c r="C42" s="293" t="s">
        <v>53</v>
      </c>
      <c r="D42" s="293"/>
      <c r="E42" s="293"/>
      <c r="F42" s="105"/>
      <c r="G42" s="106"/>
      <c r="H42" s="106">
        <f t="shared" si="1"/>
        <v>0</v>
      </c>
      <c r="I42" s="106"/>
      <c r="J42" s="107"/>
    </row>
    <row r="43" spans="1:10" ht="25.5" customHeight="1">
      <c r="A43" s="89">
        <v>2</v>
      </c>
      <c r="B43" s="104" t="s">
        <v>54</v>
      </c>
      <c r="C43" s="293" t="s">
        <v>55</v>
      </c>
      <c r="D43" s="293"/>
      <c r="E43" s="293"/>
      <c r="F43" s="105">
        <f>A_ASR!AE758+B_ZTI!AE28</f>
        <v>0</v>
      </c>
      <c r="G43" s="106">
        <v>0</v>
      </c>
      <c r="H43" s="106">
        <f t="shared" si="1"/>
        <v>0</v>
      </c>
      <c r="I43" s="106">
        <f>F43+G43+H43</f>
        <v>0</v>
      </c>
      <c r="J43" s="107" t="str">
        <f>IF(CenaCelkemVypocet=0,"",I43/CenaCelkemVypocet*100)</f>
        <v/>
      </c>
    </row>
    <row r="44" spans="1:10" ht="25.5" customHeight="1">
      <c r="A44" s="89">
        <v>3</v>
      </c>
      <c r="B44" s="108" t="s">
        <v>56</v>
      </c>
      <c r="C44" s="289" t="s">
        <v>57</v>
      </c>
      <c r="D44" s="289"/>
      <c r="E44" s="289"/>
      <c r="F44" s="109">
        <f>A_ASR!AE758</f>
        <v>0</v>
      </c>
      <c r="G44" s="102">
        <v>0</v>
      </c>
      <c r="H44" s="102">
        <f t="shared" si="1"/>
        <v>0</v>
      </c>
      <c r="I44" s="102">
        <f>F44+G44+H44</f>
        <v>0</v>
      </c>
      <c r="J44" s="103" t="str">
        <f>IF(CenaCelkemVypocet=0,"",I44/CenaCelkemVypocet*100)</f>
        <v/>
      </c>
    </row>
    <row r="45" spans="1:10" ht="25.5" customHeight="1">
      <c r="A45" s="89">
        <v>3</v>
      </c>
      <c r="B45" s="108" t="s">
        <v>58</v>
      </c>
      <c r="C45" s="289" t="s">
        <v>59</v>
      </c>
      <c r="D45" s="289"/>
      <c r="E45" s="289"/>
      <c r="F45" s="109">
        <f>B_ZTI!AE28</f>
        <v>0</v>
      </c>
      <c r="G45" s="102">
        <v>0</v>
      </c>
      <c r="H45" s="102">
        <f t="shared" si="1"/>
        <v>0</v>
      </c>
      <c r="I45" s="102">
        <f>F45+G45+H45</f>
        <v>0</v>
      </c>
      <c r="J45" s="103" t="str">
        <f>IF(CenaCelkemVypocet=0,"",I45/CenaCelkemVypocet*100)</f>
        <v/>
      </c>
    </row>
    <row r="46" spans="1:10" ht="25.5" customHeight="1">
      <c r="A46" s="89"/>
      <c r="B46" s="290" t="s">
        <v>60</v>
      </c>
      <c r="C46" s="291"/>
      <c r="D46" s="291"/>
      <c r="E46" s="292"/>
      <c r="F46" s="110">
        <f>SUMIF(A39:A45,"=1",F39:F45)</f>
        <v>0</v>
      </c>
      <c r="G46" s="111">
        <v>0</v>
      </c>
      <c r="H46" s="111">
        <v>0</v>
      </c>
      <c r="I46" s="111">
        <v>0</v>
      </c>
      <c r="J46" s="112">
        <f>SUMIF(A39:A45,"=1",J39:J45)</f>
        <v>0</v>
      </c>
    </row>
    <row r="48" spans="1:10">
      <c r="A48" t="s">
        <v>62</v>
      </c>
      <c r="B48" t="s">
        <v>63</v>
      </c>
    </row>
    <row r="49" spans="1:52">
      <c r="A49" t="s">
        <v>64</v>
      </c>
      <c r="B49" t="s">
        <v>65</v>
      </c>
    </row>
    <row r="50" spans="1:52">
      <c r="A50" t="s">
        <v>66</v>
      </c>
      <c r="B50" t="s">
        <v>67</v>
      </c>
    </row>
    <row r="51" spans="1:52" ht="14">
      <c r="B51" s="288" t="s">
        <v>68</v>
      </c>
      <c r="C51" s="288"/>
      <c r="D51" s="288"/>
      <c r="E51" s="288"/>
      <c r="F51" s="288"/>
      <c r="G51" s="288"/>
      <c r="H51" s="288"/>
      <c r="I51" s="288"/>
      <c r="J51" s="288"/>
      <c r="AZ51" s="121" t="str">
        <f t="shared" ref="AZ51:AZ59" si="2">B51</f>
        <v>Položky nenavázané na cenovou soustavu (D+M) budou oceněny kompletně včetně přesunu hmot.</v>
      </c>
    </row>
    <row r="52" spans="1:52" ht="14">
      <c r="B52" s="288" t="s">
        <v>69</v>
      </c>
      <c r="C52" s="288"/>
      <c r="D52" s="288"/>
      <c r="E52" s="288"/>
      <c r="F52" s="288"/>
      <c r="G52" s="288"/>
      <c r="H52" s="288"/>
      <c r="I52" s="288"/>
      <c r="J52" s="288"/>
      <c r="AZ52" s="121" t="str">
        <f t="shared" si="2"/>
        <v>Položky montáže nenavázané na cenovou soustavu budou oceněny kompletně včetně přesunu hmot.</v>
      </c>
    </row>
    <row r="53" spans="1:52" ht="14">
      <c r="B53" s="288" t="s">
        <v>70</v>
      </c>
      <c r="C53" s="288"/>
      <c r="D53" s="288"/>
      <c r="E53" s="288"/>
      <c r="F53" s="288"/>
      <c r="G53" s="288"/>
      <c r="H53" s="288"/>
      <c r="I53" s="288"/>
      <c r="J53" s="288"/>
      <c r="AZ53" s="121" t="str">
        <f t="shared" si="2"/>
        <v>Dodávka materiálů (výrobků) nenavázaných na cenovou soustavu bude oceněna včetně přesunu hmot.</v>
      </c>
    </row>
    <row r="54" spans="1:52" ht="14">
      <c r="B54" s="288" t="s">
        <v>71</v>
      </c>
      <c r="C54" s="288"/>
      <c r="D54" s="288"/>
      <c r="E54" s="288"/>
      <c r="F54" s="288"/>
      <c r="G54" s="288"/>
      <c r="H54" s="288"/>
      <c r="I54" s="288"/>
      <c r="J54" s="288"/>
      <c r="AZ54" s="121" t="str">
        <f t="shared" si="2"/>
        <v>Poznámka:</v>
      </c>
    </row>
    <row r="55" spans="1:52" ht="14">
      <c r="B55" s="288" t="s">
        <v>72</v>
      </c>
      <c r="C55" s="288"/>
      <c r="D55" s="288"/>
      <c r="E55" s="288"/>
      <c r="F55" s="288"/>
      <c r="G55" s="288"/>
      <c r="H55" s="288"/>
      <c r="I55" s="288"/>
      <c r="J55" s="288"/>
      <c r="AZ55" s="121" t="str">
        <f t="shared" si="2"/>
        <v>PD znamená projektová dokumentace</v>
      </c>
    </row>
    <row r="56" spans="1:52" ht="14">
      <c r="B56" s="288" t="s">
        <v>73</v>
      </c>
      <c r="C56" s="288"/>
      <c r="D56" s="288"/>
      <c r="E56" s="288"/>
      <c r="F56" s="288"/>
      <c r="G56" s="288"/>
      <c r="H56" s="288"/>
      <c r="I56" s="288"/>
      <c r="J56" s="288"/>
      <c r="AZ56" s="121" t="str">
        <f t="shared" si="2"/>
        <v>D+M znamená dodávka a montáž</v>
      </c>
    </row>
    <row r="57" spans="1:52" ht="14">
      <c r="B57" s="288" t="s">
        <v>74</v>
      </c>
      <c r="C57" s="288"/>
      <c r="D57" s="288"/>
      <c r="E57" s="288"/>
      <c r="F57" s="288"/>
      <c r="G57" s="288"/>
      <c r="H57" s="288"/>
      <c r="I57" s="288"/>
      <c r="J57" s="288"/>
      <c r="AZ57" s="121" t="str">
        <f t="shared" si="2"/>
        <v>Jsou-li v soupisu prací uvedeny odkazy na obchodní firmy, názvy nebo specifická označení výrobků apod., jsou</v>
      </c>
    </row>
    <row r="58" spans="1:52" ht="28">
      <c r="B58" s="288" t="s">
        <v>75</v>
      </c>
      <c r="C58" s="288"/>
      <c r="D58" s="288"/>
      <c r="E58" s="288"/>
      <c r="F58" s="288"/>
      <c r="G58" s="288"/>
      <c r="H58" s="288"/>
      <c r="I58" s="288"/>
      <c r="J58" s="288"/>
      <c r="AZ58" s="121" t="str">
        <f t="shared" si="2"/>
        <v>takové odkazy pouze informativní a zhotoviteli umožňují v souladu se zákonem č. 134/2016 Sb. a příslušných paragrafů</v>
      </c>
    </row>
    <row r="59" spans="1:52" ht="14">
      <c r="B59" s="288" t="s">
        <v>76</v>
      </c>
      <c r="C59" s="288"/>
      <c r="D59" s="288"/>
      <c r="E59" s="288"/>
      <c r="F59" s="288"/>
      <c r="G59" s="288"/>
      <c r="H59" s="288"/>
      <c r="I59" s="288"/>
      <c r="J59" s="288"/>
      <c r="AZ59" s="121" t="str">
        <f t="shared" si="2"/>
        <v>použít i jiných kvalitativně a technicky obdobných, případně kvalitnějších řešení.</v>
      </c>
    </row>
    <row r="60" spans="1:52">
      <c r="A60" t="s">
        <v>64</v>
      </c>
      <c r="B60" t="s">
        <v>77</v>
      </c>
    </row>
    <row r="61" spans="1:52">
      <c r="A61" t="s">
        <v>66</v>
      </c>
      <c r="B61" t="s">
        <v>78</v>
      </c>
    </row>
    <row r="62" spans="1:52" ht="14">
      <c r="B62" s="288" t="s">
        <v>68</v>
      </c>
      <c r="C62" s="288"/>
      <c r="D62" s="288"/>
      <c r="E62" s="288"/>
      <c r="F62" s="288"/>
      <c r="G62" s="288"/>
      <c r="H62" s="288"/>
      <c r="I62" s="288"/>
      <c r="J62" s="288"/>
      <c r="AZ62" s="121" t="str">
        <f t="shared" ref="AZ62:AZ70" si="3">B62</f>
        <v>Položky nenavázané na cenovou soustavu (D+M) budou oceněny kompletně včetně přesunu hmot.</v>
      </c>
    </row>
    <row r="63" spans="1:52" ht="14">
      <c r="B63" s="288" t="s">
        <v>69</v>
      </c>
      <c r="C63" s="288"/>
      <c r="D63" s="288"/>
      <c r="E63" s="288"/>
      <c r="F63" s="288"/>
      <c r="G63" s="288"/>
      <c r="H63" s="288"/>
      <c r="I63" s="288"/>
      <c r="J63" s="288"/>
      <c r="AZ63" s="121" t="str">
        <f t="shared" si="3"/>
        <v>Položky montáže nenavázané na cenovou soustavu budou oceněny kompletně včetně přesunu hmot.</v>
      </c>
    </row>
    <row r="64" spans="1:52" ht="14">
      <c r="B64" s="288" t="s">
        <v>70</v>
      </c>
      <c r="C64" s="288"/>
      <c r="D64" s="288"/>
      <c r="E64" s="288"/>
      <c r="F64" s="288"/>
      <c r="G64" s="288"/>
      <c r="H64" s="288"/>
      <c r="I64" s="288"/>
      <c r="J64" s="288"/>
      <c r="AZ64" s="121" t="str">
        <f t="shared" si="3"/>
        <v>Dodávka materiálů (výrobků) nenavázaných na cenovou soustavu bude oceněna včetně přesunu hmot.</v>
      </c>
    </row>
    <row r="65" spans="1:52" ht="14">
      <c r="B65" s="288" t="s">
        <v>71</v>
      </c>
      <c r="C65" s="288"/>
      <c r="D65" s="288"/>
      <c r="E65" s="288"/>
      <c r="F65" s="288"/>
      <c r="G65" s="288"/>
      <c r="H65" s="288"/>
      <c r="I65" s="288"/>
      <c r="J65" s="288"/>
      <c r="AZ65" s="121" t="str">
        <f t="shared" si="3"/>
        <v>Poznámka:</v>
      </c>
    </row>
    <row r="66" spans="1:52" ht="14">
      <c r="B66" s="288" t="s">
        <v>72</v>
      </c>
      <c r="C66" s="288"/>
      <c r="D66" s="288"/>
      <c r="E66" s="288"/>
      <c r="F66" s="288"/>
      <c r="G66" s="288"/>
      <c r="H66" s="288"/>
      <c r="I66" s="288"/>
      <c r="J66" s="288"/>
      <c r="AZ66" s="121" t="str">
        <f t="shared" si="3"/>
        <v>PD znamená projektová dokumentace</v>
      </c>
    </row>
    <row r="67" spans="1:52" ht="14">
      <c r="B67" s="288" t="s">
        <v>73</v>
      </c>
      <c r="C67" s="288"/>
      <c r="D67" s="288"/>
      <c r="E67" s="288"/>
      <c r="F67" s="288"/>
      <c r="G67" s="288"/>
      <c r="H67" s="288"/>
      <c r="I67" s="288"/>
      <c r="J67" s="288"/>
      <c r="AZ67" s="121" t="str">
        <f t="shared" si="3"/>
        <v>D+M znamená dodávka a montáž</v>
      </c>
    </row>
    <row r="68" spans="1:52" ht="14">
      <c r="B68" s="288" t="s">
        <v>74</v>
      </c>
      <c r="C68" s="288"/>
      <c r="D68" s="288"/>
      <c r="E68" s="288"/>
      <c r="F68" s="288"/>
      <c r="G68" s="288"/>
      <c r="H68" s="288"/>
      <c r="I68" s="288"/>
      <c r="J68" s="288"/>
      <c r="AZ68" s="121" t="str">
        <f t="shared" si="3"/>
        <v>Jsou-li v soupisu prací uvedeny odkazy na obchodní firmy, názvy nebo specifická označení výrobků apod., jsou</v>
      </c>
    </row>
    <row r="69" spans="1:52" ht="28">
      <c r="B69" s="288" t="s">
        <v>75</v>
      </c>
      <c r="C69" s="288"/>
      <c r="D69" s="288"/>
      <c r="E69" s="288"/>
      <c r="F69" s="288"/>
      <c r="G69" s="288"/>
      <c r="H69" s="288"/>
      <c r="I69" s="288"/>
      <c r="J69" s="288"/>
      <c r="AZ69" s="121" t="str">
        <f t="shared" si="3"/>
        <v>takové odkazy pouze informativní a zhotoviteli umožňují v souladu se zákonem č. 134/2016 Sb. a příslušných paragrafů</v>
      </c>
    </row>
    <row r="70" spans="1:52" ht="14">
      <c r="B70" s="288" t="s">
        <v>76</v>
      </c>
      <c r="C70" s="288"/>
      <c r="D70" s="288"/>
      <c r="E70" s="288"/>
      <c r="F70" s="288"/>
      <c r="G70" s="288"/>
      <c r="H70" s="288"/>
      <c r="I70" s="288"/>
      <c r="J70" s="288"/>
      <c r="AZ70" s="121" t="str">
        <f t="shared" si="3"/>
        <v>použít i jiných kvalitativně a technicky obdobných, případně kvalitnějších řešení.</v>
      </c>
    </row>
    <row r="71" spans="1:52">
      <c r="A71" t="s">
        <v>66</v>
      </c>
      <c r="B71" t="s">
        <v>79</v>
      </c>
    </row>
    <row r="72" spans="1:52" ht="14">
      <c r="B72" s="288" t="s">
        <v>80</v>
      </c>
      <c r="C72" s="288"/>
      <c r="D72" s="288"/>
      <c r="E72" s="288"/>
      <c r="F72" s="288"/>
      <c r="G72" s="288"/>
      <c r="H72" s="288"/>
      <c r="I72" s="288"/>
      <c r="J72" s="288"/>
      <c r="AZ72" s="121" t="str">
        <f>B72</f>
        <v>Pokud není výslovně uvedeno jinak tak jsou všechny položky typu D+M (dodávka a montáž).</v>
      </c>
    </row>
    <row r="75" spans="1:52" ht="16">
      <c r="B75" s="122" t="s">
        <v>81</v>
      </c>
    </row>
    <row r="77" spans="1:52" ht="25.5" customHeight="1">
      <c r="A77" s="124"/>
      <c r="B77" s="127" t="s">
        <v>17</v>
      </c>
      <c r="C77" s="127" t="s">
        <v>5</v>
      </c>
      <c r="D77" s="128"/>
      <c r="E77" s="128"/>
      <c r="F77" s="129" t="s">
        <v>82</v>
      </c>
      <c r="G77" s="129"/>
      <c r="H77" s="129"/>
      <c r="I77" s="129" t="s">
        <v>29</v>
      </c>
      <c r="J77" s="129" t="s">
        <v>0</v>
      </c>
    </row>
    <row r="78" spans="1:52" ht="36.75" customHeight="1">
      <c r="A78" s="125"/>
      <c r="B78" s="130" t="s">
        <v>83</v>
      </c>
      <c r="C78" s="286" t="s">
        <v>84</v>
      </c>
      <c r="D78" s="287"/>
      <c r="E78" s="287"/>
      <c r="F78" s="139" t="s">
        <v>24</v>
      </c>
      <c r="G78" s="131"/>
      <c r="H78" s="131"/>
      <c r="I78" s="131">
        <f>A_ASR!G8</f>
        <v>0</v>
      </c>
      <c r="J78" s="136" t="str">
        <f>IF(I105=0,"",I78/I105*100)</f>
        <v/>
      </c>
    </row>
    <row r="79" spans="1:52" ht="36.75" customHeight="1">
      <c r="A79" s="125"/>
      <c r="B79" s="130" t="s">
        <v>85</v>
      </c>
      <c r="C79" s="286" t="s">
        <v>86</v>
      </c>
      <c r="D79" s="287"/>
      <c r="E79" s="287"/>
      <c r="F79" s="139" t="s">
        <v>24</v>
      </c>
      <c r="G79" s="131"/>
      <c r="H79" s="131"/>
      <c r="I79" s="131">
        <f>A_ASR!G39</f>
        <v>0</v>
      </c>
      <c r="J79" s="136" t="str">
        <f>IF(I105=0,"",I79/I105*100)</f>
        <v/>
      </c>
    </row>
    <row r="80" spans="1:52" ht="36.75" customHeight="1">
      <c r="A80" s="125"/>
      <c r="B80" s="130" t="s">
        <v>87</v>
      </c>
      <c r="C80" s="286" t="s">
        <v>88</v>
      </c>
      <c r="D80" s="287"/>
      <c r="E80" s="287"/>
      <c r="F80" s="139" t="s">
        <v>24</v>
      </c>
      <c r="G80" s="131"/>
      <c r="H80" s="131"/>
      <c r="I80" s="131">
        <f>A_ASR!G45</f>
        <v>0</v>
      </c>
      <c r="J80" s="136" t="str">
        <f>IF(I105=0,"",I80/I105*100)</f>
        <v/>
      </c>
    </row>
    <row r="81" spans="1:10" ht="36.75" customHeight="1">
      <c r="A81" s="125"/>
      <c r="B81" s="130" t="s">
        <v>89</v>
      </c>
      <c r="C81" s="286" t="s">
        <v>90</v>
      </c>
      <c r="D81" s="287"/>
      <c r="E81" s="287"/>
      <c r="F81" s="139" t="s">
        <v>24</v>
      </c>
      <c r="G81" s="131"/>
      <c r="H81" s="131"/>
      <c r="I81" s="131">
        <f>A_ASR!G68</f>
        <v>0</v>
      </c>
      <c r="J81" s="136" t="str">
        <f>IF(I105=0,"",I81/I105*100)</f>
        <v/>
      </c>
    </row>
    <row r="82" spans="1:10" ht="36.75" customHeight="1">
      <c r="A82" s="125"/>
      <c r="B82" s="130" t="s">
        <v>91</v>
      </c>
      <c r="C82" s="286" t="s">
        <v>92</v>
      </c>
      <c r="D82" s="287"/>
      <c r="E82" s="287"/>
      <c r="F82" s="139" t="s">
        <v>24</v>
      </c>
      <c r="G82" s="131"/>
      <c r="H82" s="131"/>
      <c r="I82" s="131">
        <f>A_ASR!G69</f>
        <v>0</v>
      </c>
      <c r="J82" s="136" t="str">
        <f>IF(I105=0,"",I82/I105*100)</f>
        <v/>
      </c>
    </row>
    <row r="83" spans="1:10" ht="36.75" customHeight="1">
      <c r="A83" s="125"/>
      <c r="B83" s="130" t="s">
        <v>93</v>
      </c>
      <c r="C83" s="286" t="s">
        <v>94</v>
      </c>
      <c r="D83" s="287"/>
      <c r="E83" s="287"/>
      <c r="F83" s="139" t="s">
        <v>24</v>
      </c>
      <c r="G83" s="131"/>
      <c r="H83" s="131"/>
      <c r="I83" s="131">
        <f>A_ASR!G72</f>
        <v>0</v>
      </c>
      <c r="J83" s="136" t="str">
        <f>IF(I105=0,"",I83/I105*100)</f>
        <v/>
      </c>
    </row>
    <row r="84" spans="1:10" ht="36.75" customHeight="1">
      <c r="A84" s="125"/>
      <c r="B84" s="130" t="s">
        <v>95</v>
      </c>
      <c r="C84" s="286" t="s">
        <v>96</v>
      </c>
      <c r="D84" s="287"/>
      <c r="E84" s="287"/>
      <c r="F84" s="139" t="s">
        <v>24</v>
      </c>
      <c r="G84" s="131"/>
      <c r="H84" s="131"/>
      <c r="I84" s="131">
        <f>A_ASR!G100</f>
        <v>0</v>
      </c>
      <c r="J84" s="136" t="str">
        <f>IF(I105=0,"",I84/I105*100)</f>
        <v/>
      </c>
    </row>
    <row r="85" spans="1:10" ht="36.75" customHeight="1">
      <c r="A85" s="125"/>
      <c r="B85" s="130" t="s">
        <v>97</v>
      </c>
      <c r="C85" s="286" t="s">
        <v>98</v>
      </c>
      <c r="D85" s="287"/>
      <c r="E85" s="287"/>
      <c r="F85" s="139" t="s">
        <v>24</v>
      </c>
      <c r="G85" s="131"/>
      <c r="H85" s="131"/>
      <c r="I85" s="131">
        <f>A_ASR!G110</f>
        <v>0</v>
      </c>
      <c r="J85" s="136" t="str">
        <f>IF(I105=0,"",I85/I105*100)</f>
        <v/>
      </c>
    </row>
    <row r="86" spans="1:10" ht="36.75" customHeight="1">
      <c r="A86" s="125"/>
      <c r="B86" s="130" t="s">
        <v>99</v>
      </c>
      <c r="C86" s="286" t="s">
        <v>100</v>
      </c>
      <c r="D86" s="287"/>
      <c r="E86" s="287"/>
      <c r="F86" s="139" t="s">
        <v>24</v>
      </c>
      <c r="G86" s="131"/>
      <c r="H86" s="131"/>
      <c r="I86" s="131">
        <f>A_ASR!G125</f>
        <v>0</v>
      </c>
      <c r="J86" s="136" t="str">
        <f>IF(I105=0,"",I86/I105*100)</f>
        <v/>
      </c>
    </row>
    <row r="87" spans="1:10" ht="36.75" customHeight="1">
      <c r="A87" s="125"/>
      <c r="B87" s="130" t="s">
        <v>101</v>
      </c>
      <c r="C87" s="286" t="s">
        <v>102</v>
      </c>
      <c r="D87" s="287"/>
      <c r="E87" s="287"/>
      <c r="F87" s="139" t="s">
        <v>24</v>
      </c>
      <c r="G87" s="131"/>
      <c r="H87" s="131"/>
      <c r="I87" s="131">
        <f>B_ZTI!G8</f>
        <v>0</v>
      </c>
      <c r="J87" s="136" t="str">
        <f>IF(I105=0,"",I87/I105*100)</f>
        <v/>
      </c>
    </row>
    <row r="88" spans="1:10" ht="36.75" customHeight="1">
      <c r="A88" s="125"/>
      <c r="B88" s="130" t="s">
        <v>103</v>
      </c>
      <c r="C88" s="286" t="s">
        <v>104</v>
      </c>
      <c r="D88" s="287"/>
      <c r="E88" s="287"/>
      <c r="F88" s="139" t="s">
        <v>24</v>
      </c>
      <c r="G88" s="131"/>
      <c r="H88" s="131"/>
      <c r="I88" s="131">
        <f>B_ZTI!G17</f>
        <v>0</v>
      </c>
      <c r="J88" s="136" t="str">
        <f>IF(I105=0,"",I88/I105*100)</f>
        <v/>
      </c>
    </row>
    <row r="89" spans="1:10" ht="36.75" customHeight="1">
      <c r="A89" s="125"/>
      <c r="B89" s="130" t="s">
        <v>105</v>
      </c>
      <c r="C89" s="286" t="s">
        <v>106</v>
      </c>
      <c r="D89" s="287"/>
      <c r="E89" s="287"/>
      <c r="F89" s="139" t="s">
        <v>24</v>
      </c>
      <c r="G89" s="131"/>
      <c r="H89" s="131"/>
      <c r="I89" s="131">
        <f>B_ZTI!G25</f>
        <v>0</v>
      </c>
      <c r="J89" s="136" t="str">
        <f>IF(I105=0,"",I89/I105*100)</f>
        <v/>
      </c>
    </row>
    <row r="90" spans="1:10" ht="36.75" customHeight="1">
      <c r="A90" s="125"/>
      <c r="B90" s="130" t="s">
        <v>107</v>
      </c>
      <c r="C90" s="286" t="s">
        <v>108</v>
      </c>
      <c r="D90" s="287"/>
      <c r="E90" s="287"/>
      <c r="F90" s="139" t="s">
        <v>25</v>
      </c>
      <c r="G90" s="131"/>
      <c r="H90" s="131"/>
      <c r="I90" s="131">
        <f>A_ASR!G131</f>
        <v>0</v>
      </c>
      <c r="J90" s="136" t="str">
        <f>IF(I105=0,"",I90/I105*100)</f>
        <v/>
      </c>
    </row>
    <row r="91" spans="1:10" ht="36.75" customHeight="1">
      <c r="A91" s="125"/>
      <c r="B91" s="130" t="s">
        <v>109</v>
      </c>
      <c r="C91" s="286" t="s">
        <v>110</v>
      </c>
      <c r="D91" s="287"/>
      <c r="E91" s="287"/>
      <c r="F91" s="139" t="s">
        <v>25</v>
      </c>
      <c r="G91" s="131"/>
      <c r="H91" s="131"/>
      <c r="I91" s="131">
        <f>A_ASR!G199</f>
        <v>0</v>
      </c>
      <c r="J91" s="136" t="str">
        <f>IF(I105=0,"",I91/I105*100)</f>
        <v/>
      </c>
    </row>
    <row r="92" spans="1:10" ht="36.75" customHeight="1">
      <c r="A92" s="125"/>
      <c r="B92" s="130" t="s">
        <v>111</v>
      </c>
      <c r="C92" s="286" t="s">
        <v>112</v>
      </c>
      <c r="D92" s="287"/>
      <c r="E92" s="287"/>
      <c r="F92" s="139" t="s">
        <v>25</v>
      </c>
      <c r="G92" s="131"/>
      <c r="H92" s="131"/>
      <c r="I92" s="131">
        <f>A_ASR!G461</f>
        <v>0</v>
      </c>
      <c r="J92" s="136" t="str">
        <f>IF(I105=0,"",I92/I105*100)</f>
        <v/>
      </c>
    </row>
    <row r="93" spans="1:10" ht="36.75" customHeight="1">
      <c r="A93" s="125"/>
      <c r="B93" s="130" t="s">
        <v>113</v>
      </c>
      <c r="C93" s="286" t="s">
        <v>114</v>
      </c>
      <c r="D93" s="287"/>
      <c r="E93" s="287"/>
      <c r="F93" s="139" t="s">
        <v>25</v>
      </c>
      <c r="G93" s="131"/>
      <c r="H93" s="131"/>
      <c r="I93" s="131">
        <f>A_ASR!G472</f>
        <v>0</v>
      </c>
      <c r="J93" s="136" t="str">
        <f>IF(I105=0,"",I93/I105*100)</f>
        <v/>
      </c>
    </row>
    <row r="94" spans="1:10" ht="36.75" customHeight="1">
      <c r="A94" s="125"/>
      <c r="B94" s="130" t="s">
        <v>115</v>
      </c>
      <c r="C94" s="286" t="s">
        <v>116</v>
      </c>
      <c r="D94" s="287"/>
      <c r="E94" s="287"/>
      <c r="F94" s="139" t="s">
        <v>25</v>
      </c>
      <c r="G94" s="131"/>
      <c r="H94" s="131"/>
      <c r="I94" s="131">
        <f>A_ASR!G556</f>
        <v>0</v>
      </c>
      <c r="J94" s="136" t="str">
        <f>IF(I105=0,"",I94/I105*100)</f>
        <v/>
      </c>
    </row>
    <row r="95" spans="1:10" ht="36.75" customHeight="1">
      <c r="A95" s="125"/>
      <c r="B95" s="130" t="s">
        <v>117</v>
      </c>
      <c r="C95" s="286" t="s">
        <v>118</v>
      </c>
      <c r="D95" s="287"/>
      <c r="E95" s="287"/>
      <c r="F95" s="139" t="s">
        <v>25</v>
      </c>
      <c r="G95" s="131"/>
      <c r="H95" s="131"/>
      <c r="I95" s="131">
        <f>A_ASR!G619</f>
        <v>0</v>
      </c>
      <c r="J95" s="136" t="str">
        <f>IF(I105=0,"",I95/I105*100)</f>
        <v/>
      </c>
    </row>
    <row r="96" spans="1:10" ht="36.75" customHeight="1">
      <c r="A96" s="125"/>
      <c r="B96" s="130" t="s">
        <v>119</v>
      </c>
      <c r="C96" s="286" t="s">
        <v>120</v>
      </c>
      <c r="D96" s="287"/>
      <c r="E96" s="287"/>
      <c r="F96" s="139" t="s">
        <v>25</v>
      </c>
      <c r="G96" s="131"/>
      <c r="H96" s="131"/>
      <c r="I96" s="131">
        <f>A_ASR!G629</f>
        <v>0</v>
      </c>
      <c r="J96" s="136" t="str">
        <f>IF(I105=0,"",I96/I105*100)</f>
        <v/>
      </c>
    </row>
    <row r="97" spans="1:10" ht="36.75" customHeight="1">
      <c r="A97" s="125"/>
      <c r="B97" s="130" t="s">
        <v>121</v>
      </c>
      <c r="C97" s="286" t="s">
        <v>122</v>
      </c>
      <c r="D97" s="287"/>
      <c r="E97" s="287"/>
      <c r="F97" s="139" t="s">
        <v>25</v>
      </c>
      <c r="G97" s="131"/>
      <c r="H97" s="131"/>
      <c r="I97" s="131">
        <f>A_ASR!G695</f>
        <v>0</v>
      </c>
      <c r="J97" s="136" t="str">
        <f>IF(I105=0,"",I97/I105*100)</f>
        <v/>
      </c>
    </row>
    <row r="98" spans="1:10" ht="36.75" customHeight="1">
      <c r="A98" s="125"/>
      <c r="B98" s="130" t="s">
        <v>123</v>
      </c>
      <c r="C98" s="286" t="s">
        <v>124</v>
      </c>
      <c r="D98" s="287"/>
      <c r="E98" s="287"/>
      <c r="F98" s="139" t="s">
        <v>25</v>
      </c>
      <c r="G98" s="131"/>
      <c r="H98" s="131"/>
      <c r="I98" s="131">
        <f>A_ASR!G696</f>
        <v>0</v>
      </c>
      <c r="J98" s="136" t="str">
        <f>IF(I105=0,"",I98/I105*100)</f>
        <v/>
      </c>
    </row>
    <row r="99" spans="1:10" ht="36.75" customHeight="1">
      <c r="A99" s="125"/>
      <c r="B99" s="130" t="s">
        <v>125</v>
      </c>
      <c r="C99" s="286" t="s">
        <v>126</v>
      </c>
      <c r="D99" s="287"/>
      <c r="E99" s="287"/>
      <c r="F99" s="139" t="s">
        <v>25</v>
      </c>
      <c r="G99" s="131"/>
      <c r="H99" s="131"/>
      <c r="I99" s="131">
        <f>A_ASR!G703</f>
        <v>0</v>
      </c>
      <c r="J99" s="136" t="str">
        <f>IF(I105=0,"",I99/I105*100)</f>
        <v/>
      </c>
    </row>
    <row r="100" spans="1:10" ht="36.75" customHeight="1">
      <c r="A100" s="125"/>
      <c r="B100" s="130" t="s">
        <v>127</v>
      </c>
      <c r="C100" s="286" t="s">
        <v>128</v>
      </c>
      <c r="D100" s="287"/>
      <c r="E100" s="287"/>
      <c r="F100" s="139" t="s">
        <v>25</v>
      </c>
      <c r="G100" s="131"/>
      <c r="H100" s="131"/>
      <c r="I100" s="131">
        <f>A_ASR!G704</f>
        <v>0</v>
      </c>
      <c r="J100" s="136" t="str">
        <f>IF(I105=0,"",I100/I105*100)</f>
        <v/>
      </c>
    </row>
    <row r="101" spans="1:10" ht="36.75" customHeight="1">
      <c r="A101" s="125"/>
      <c r="B101" s="130" t="s">
        <v>129</v>
      </c>
      <c r="C101" s="286" t="s">
        <v>130</v>
      </c>
      <c r="D101" s="287"/>
      <c r="E101" s="287"/>
      <c r="F101" s="139" t="s">
        <v>25</v>
      </c>
      <c r="G101" s="131"/>
      <c r="H101" s="131"/>
      <c r="I101" s="131">
        <f>A_ASR!G709</f>
        <v>0</v>
      </c>
      <c r="J101" s="136" t="str">
        <f>IF(I105=0,"",I101/I105*100)</f>
        <v/>
      </c>
    </row>
    <row r="102" spans="1:10" ht="36.75" customHeight="1">
      <c r="A102" s="125"/>
      <c r="B102" s="130" t="s">
        <v>131</v>
      </c>
      <c r="C102" s="286" t="s">
        <v>132</v>
      </c>
      <c r="D102" s="287"/>
      <c r="E102" s="287"/>
      <c r="F102" s="139" t="s">
        <v>133</v>
      </c>
      <c r="G102" s="131"/>
      <c r="H102" s="131"/>
      <c r="I102" s="131">
        <f>A_ASR!G714</f>
        <v>0</v>
      </c>
      <c r="J102" s="136" t="str">
        <f>IF(I105=0,"",I102/I105*100)</f>
        <v/>
      </c>
    </row>
    <row r="103" spans="1:10" ht="36.75" customHeight="1">
      <c r="A103" s="125"/>
      <c r="B103" s="130" t="s">
        <v>134</v>
      </c>
      <c r="C103" s="286" t="s">
        <v>27</v>
      </c>
      <c r="D103" s="287"/>
      <c r="E103" s="287"/>
      <c r="F103" s="139" t="s">
        <v>134</v>
      </c>
      <c r="G103" s="131"/>
      <c r="H103" s="131"/>
      <c r="I103" s="131">
        <f>A_VRN!G8</f>
        <v>0</v>
      </c>
      <c r="J103" s="136" t="str">
        <f>IF(I105=0,"",I103/I105*100)</f>
        <v/>
      </c>
    </row>
    <row r="104" spans="1:10" ht="36.75" customHeight="1">
      <c r="A104" s="125"/>
      <c r="B104" s="130" t="s">
        <v>135</v>
      </c>
      <c r="C104" s="286" t="s">
        <v>28</v>
      </c>
      <c r="D104" s="287"/>
      <c r="E104" s="287"/>
      <c r="F104" s="139" t="s">
        <v>135</v>
      </c>
      <c r="G104" s="131"/>
      <c r="H104" s="131"/>
      <c r="I104" s="131">
        <f>A_VRN!G20</f>
        <v>0</v>
      </c>
      <c r="J104" s="136" t="str">
        <f>IF(I105=0,"",I104/I105*100)</f>
        <v/>
      </c>
    </row>
    <row r="105" spans="1:10" ht="25.5" customHeight="1">
      <c r="A105" s="126"/>
      <c r="B105" s="132" t="s">
        <v>1</v>
      </c>
      <c r="C105" s="133"/>
      <c r="D105" s="134"/>
      <c r="E105" s="134"/>
      <c r="F105" s="140"/>
      <c r="G105" s="135"/>
      <c r="H105" s="135"/>
      <c r="I105" s="135">
        <f>SUM(I78:I104)</f>
        <v>0</v>
      </c>
      <c r="J105" s="137">
        <f>SUM(J78:J104)</f>
        <v>0</v>
      </c>
    </row>
    <row r="106" spans="1:10">
      <c r="F106" s="88"/>
      <c r="G106" s="88"/>
      <c r="H106" s="88"/>
      <c r="I106" s="88"/>
      <c r="J106" s="138"/>
    </row>
    <row r="107" spans="1:10">
      <c r="F107" s="88"/>
      <c r="G107" s="88"/>
      <c r="H107" s="88"/>
      <c r="I107" s="88"/>
      <c r="J107" s="138"/>
    </row>
    <row r="108" spans="1:10">
      <c r="F108" s="88"/>
      <c r="G108" s="88"/>
      <c r="H108" s="88"/>
      <c r="I108" s="88"/>
      <c r="J108" s="138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B51:J51"/>
    <mergeCell ref="B52:J52"/>
    <mergeCell ref="B53:J53"/>
    <mergeCell ref="B54:J54"/>
    <mergeCell ref="B55:J55"/>
    <mergeCell ref="B56:J56"/>
    <mergeCell ref="B57:J57"/>
    <mergeCell ref="B58:J58"/>
    <mergeCell ref="B59:J59"/>
    <mergeCell ref="B62:J62"/>
    <mergeCell ref="B63:J63"/>
    <mergeCell ref="B64:J64"/>
    <mergeCell ref="B65:J65"/>
    <mergeCell ref="B66:J66"/>
    <mergeCell ref="B67:J67"/>
    <mergeCell ref="B68:J68"/>
    <mergeCell ref="B69:J69"/>
    <mergeCell ref="B70:J70"/>
    <mergeCell ref="B72:J72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101:E101"/>
    <mergeCell ref="C102:E102"/>
    <mergeCell ref="C103:E103"/>
    <mergeCell ref="C104:E104"/>
    <mergeCell ref="C96:E96"/>
    <mergeCell ref="C97:E97"/>
    <mergeCell ref="C98:E98"/>
    <mergeCell ref="C99:E99"/>
    <mergeCell ref="C100:E10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2" max="16383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baseColWidth="10" defaultColWidth="9.1640625" defaultRowHeight="13"/>
  <cols>
    <col min="1" max="1" width="4.33203125" style="3" customWidth="1"/>
    <col min="2" max="2" width="14.5" style="3" customWidth="1"/>
    <col min="3" max="3" width="38.33203125" style="7" customWidth="1"/>
    <col min="4" max="4" width="4.5" style="3" customWidth="1"/>
    <col min="5" max="5" width="10.5" style="3" customWidth="1"/>
    <col min="6" max="6" width="9.83203125" style="3" customWidth="1"/>
    <col min="7" max="7" width="12.6640625" style="3" customWidth="1"/>
    <col min="8" max="16384" width="9.1640625" style="3"/>
  </cols>
  <sheetData>
    <row r="1" spans="1:7" ht="16">
      <c r="A1" s="338" t="s">
        <v>6</v>
      </c>
      <c r="B1" s="338"/>
      <c r="C1" s="339"/>
      <c r="D1" s="338"/>
      <c r="E1" s="338"/>
      <c r="F1" s="338"/>
      <c r="G1" s="338"/>
    </row>
    <row r="2" spans="1:7" ht="25" customHeight="1">
      <c r="A2" s="50" t="s">
        <v>7</v>
      </c>
      <c r="B2" s="49"/>
      <c r="C2" s="340"/>
      <c r="D2" s="340"/>
      <c r="E2" s="340"/>
      <c r="F2" s="340"/>
      <c r="G2" s="341"/>
    </row>
    <row r="3" spans="1:7" ht="25" customHeight="1">
      <c r="A3" s="50" t="s">
        <v>8</v>
      </c>
      <c r="B3" s="49"/>
      <c r="C3" s="340"/>
      <c r="D3" s="340"/>
      <c r="E3" s="340"/>
      <c r="F3" s="340"/>
      <c r="G3" s="341"/>
    </row>
    <row r="4" spans="1:7" ht="25" customHeight="1">
      <c r="A4" s="50" t="s">
        <v>9</v>
      </c>
      <c r="B4" s="49"/>
      <c r="C4" s="340"/>
      <c r="D4" s="340"/>
      <c r="E4" s="340"/>
      <c r="F4" s="340"/>
      <c r="G4" s="341"/>
    </row>
    <row r="5" spans="1:7">
      <c r="B5" s="4"/>
      <c r="C5" s="5"/>
      <c r="D5" s="6"/>
    </row>
  </sheetData>
  <sheetProtection algorithmName="SHA-512" hashValue="oFK8NDpK9r4f3tFh2p3huTCtWnFAlq2Pdy88ifMvdf7JEhzg2metJ4RYNJzQly28liFyinsPbRS/i5vc5kTW9w==" saltValue="iQ6osqTqLx3ecasx0hef7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F287-ED03-42EE-A0AD-8FC4323F6553}">
  <sheetPr codeName="List3">
    <outlinePr summaryBelow="0"/>
  </sheetPr>
  <dimension ref="A1:BH5001"/>
  <sheetViews>
    <sheetView workbookViewId="0">
      <pane ySplit="7" topLeftCell="A8" activePane="bottomLeft" state="frozen"/>
      <selection pane="bottomLeft" activeCell="G34" sqref="G34"/>
    </sheetView>
  </sheetViews>
  <sheetFormatPr baseColWidth="10" defaultColWidth="8.83203125" defaultRowHeight="13" outlineLevelRow="3"/>
  <cols>
    <col min="1" max="1" width="3.5" customWidth="1"/>
    <col min="2" max="2" width="12.5" style="123" customWidth="1"/>
    <col min="3" max="3" width="63.33203125" style="123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17" width="0" hidden="1" customWidth="1"/>
    <col min="18" max="18" width="6.83203125" customWidth="1"/>
    <col min="20" max="20" width="8.5" customWidth="1"/>
    <col min="21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346" t="s">
        <v>136</v>
      </c>
      <c r="B1" s="346"/>
      <c r="C1" s="346"/>
      <c r="D1" s="346"/>
      <c r="E1" s="346"/>
      <c r="F1" s="346"/>
      <c r="G1" s="346"/>
      <c r="AG1" t="s">
        <v>137</v>
      </c>
    </row>
    <row r="2" spans="1:60" ht="25" customHeight="1">
      <c r="A2" s="142" t="s">
        <v>7</v>
      </c>
      <c r="B2" s="49" t="s">
        <v>43</v>
      </c>
      <c r="C2" s="347" t="s">
        <v>44</v>
      </c>
      <c r="D2" s="348"/>
      <c r="E2" s="348"/>
      <c r="F2" s="348"/>
      <c r="G2" s="349"/>
      <c r="AG2" t="s">
        <v>138</v>
      </c>
    </row>
    <row r="3" spans="1:60" ht="25" customHeight="1">
      <c r="A3" s="142" t="s">
        <v>8</v>
      </c>
      <c r="B3" s="49" t="s">
        <v>139</v>
      </c>
      <c r="C3" s="347" t="s">
        <v>51</v>
      </c>
      <c r="D3" s="348"/>
      <c r="E3" s="348"/>
      <c r="F3" s="348"/>
      <c r="G3" s="349"/>
      <c r="AC3" s="123" t="s">
        <v>140</v>
      </c>
      <c r="AG3" t="s">
        <v>141</v>
      </c>
    </row>
    <row r="4" spans="1:60" ht="25" customHeight="1">
      <c r="A4" s="143" t="s">
        <v>9</v>
      </c>
      <c r="B4" s="144" t="s">
        <v>52</v>
      </c>
      <c r="C4" s="350" t="s">
        <v>51</v>
      </c>
      <c r="D4" s="351"/>
      <c r="E4" s="351"/>
      <c r="F4" s="351"/>
      <c r="G4" s="352"/>
      <c r="AG4" t="s">
        <v>142</v>
      </c>
    </row>
    <row r="5" spans="1:60">
      <c r="D5" s="10"/>
    </row>
    <row r="6" spans="1:60" ht="42">
      <c r="A6" s="146" t="s">
        <v>143</v>
      </c>
      <c r="B6" s="148" t="s">
        <v>144</v>
      </c>
      <c r="C6" s="148" t="s">
        <v>145</v>
      </c>
      <c r="D6" s="147" t="s">
        <v>146</v>
      </c>
      <c r="E6" s="146" t="s">
        <v>147</v>
      </c>
      <c r="F6" s="145" t="s">
        <v>148</v>
      </c>
      <c r="G6" s="146" t="s">
        <v>29</v>
      </c>
      <c r="H6" s="149" t="s">
        <v>30</v>
      </c>
      <c r="I6" s="149" t="s">
        <v>149</v>
      </c>
      <c r="J6" s="149" t="s">
        <v>31</v>
      </c>
      <c r="K6" s="149" t="s">
        <v>150</v>
      </c>
      <c r="L6" s="149" t="s">
        <v>151</v>
      </c>
      <c r="M6" s="149" t="s">
        <v>152</v>
      </c>
      <c r="N6" s="149" t="s">
        <v>153</v>
      </c>
      <c r="O6" s="149" t="s">
        <v>154</v>
      </c>
      <c r="P6" s="149" t="s">
        <v>155</v>
      </c>
      <c r="Q6" s="149" t="s">
        <v>156</v>
      </c>
      <c r="R6" s="149" t="s">
        <v>157</v>
      </c>
      <c r="S6" s="149" t="s">
        <v>158</v>
      </c>
      <c r="T6" s="149" t="s">
        <v>159</v>
      </c>
      <c r="U6" s="149" t="s">
        <v>160</v>
      </c>
      <c r="V6" s="149" t="s">
        <v>161</v>
      </c>
      <c r="W6" s="149" t="s">
        <v>162</v>
      </c>
      <c r="X6" s="149" t="s">
        <v>163</v>
      </c>
      <c r="Y6" s="149" t="s">
        <v>164</v>
      </c>
    </row>
    <row r="7" spans="1:60" hidden="1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ht="14">
      <c r="A8" s="162" t="s">
        <v>165</v>
      </c>
      <c r="B8" s="163" t="s">
        <v>134</v>
      </c>
      <c r="C8" s="184" t="s">
        <v>27</v>
      </c>
      <c r="D8" s="164"/>
      <c r="E8" s="165"/>
      <c r="F8" s="166"/>
      <c r="G8" s="166">
        <f>G9+G11+G13+G15+G17+G19</f>
        <v>0</v>
      </c>
      <c r="H8" s="166"/>
      <c r="I8" s="166">
        <f>SUM(I9:I18)</f>
        <v>0</v>
      </c>
      <c r="J8" s="166"/>
      <c r="K8" s="166">
        <f>SUM(K9:K18)</f>
        <v>170000</v>
      </c>
      <c r="L8" s="166"/>
      <c r="M8" s="166">
        <f>SUM(M9:M18)</f>
        <v>0</v>
      </c>
      <c r="N8" s="165"/>
      <c r="O8" s="165">
        <f>SUM(O9:O18)</f>
        <v>0</v>
      </c>
      <c r="P8" s="165"/>
      <c r="Q8" s="165">
        <f>SUM(Q9:Q18)</f>
        <v>0</v>
      </c>
      <c r="R8" s="166"/>
      <c r="S8" s="166"/>
      <c r="T8" s="167"/>
      <c r="U8" s="161"/>
      <c r="V8" s="161">
        <f>SUM(V9:V18)</f>
        <v>0</v>
      </c>
      <c r="W8" s="161"/>
      <c r="X8" s="161"/>
      <c r="Y8" s="161"/>
      <c r="AG8" t="s">
        <v>166</v>
      </c>
    </row>
    <row r="9" spans="1:60" outlineLevel="1">
      <c r="A9" s="169">
        <v>1</v>
      </c>
      <c r="B9" s="170" t="s">
        <v>167</v>
      </c>
      <c r="C9" s="185" t="s">
        <v>168</v>
      </c>
      <c r="D9" s="171" t="s">
        <v>169</v>
      </c>
      <c r="E9" s="172">
        <v>1</v>
      </c>
      <c r="F9" s="173">
        <v>0</v>
      </c>
      <c r="G9" s="174">
        <f>ROUND(E9*F9,2)</f>
        <v>0</v>
      </c>
      <c r="H9" s="173">
        <v>0</v>
      </c>
      <c r="I9" s="174">
        <f>ROUND(E9*H9,2)</f>
        <v>0</v>
      </c>
      <c r="J9" s="173">
        <v>10000</v>
      </c>
      <c r="K9" s="174">
        <f>ROUND(E9*J9,2)</f>
        <v>10000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170</v>
      </c>
      <c r="T9" s="175" t="s">
        <v>171</v>
      </c>
      <c r="U9" s="160">
        <v>0</v>
      </c>
      <c r="V9" s="160">
        <f>ROUND(E9*U9,2)</f>
        <v>0</v>
      </c>
      <c r="W9" s="160"/>
      <c r="X9" s="160" t="s">
        <v>172</v>
      </c>
      <c r="Y9" s="160" t="s">
        <v>173</v>
      </c>
      <c r="Z9" s="150"/>
      <c r="AA9" s="150"/>
      <c r="AB9" s="150"/>
      <c r="AC9" s="150"/>
      <c r="AD9" s="150"/>
      <c r="AE9" s="150"/>
      <c r="AF9" s="150"/>
      <c r="AG9" s="150" t="s">
        <v>174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4" outlineLevel="2">
      <c r="A10" s="157"/>
      <c r="B10" s="158"/>
      <c r="C10" s="342" t="s">
        <v>175</v>
      </c>
      <c r="D10" s="343"/>
      <c r="E10" s="343"/>
      <c r="F10" s="343"/>
      <c r="G10" s="343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176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76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50"/>
      <c r="BC10" s="150"/>
      <c r="BD10" s="150"/>
      <c r="BE10" s="150"/>
      <c r="BF10" s="150"/>
      <c r="BG10" s="150"/>
      <c r="BH10" s="150"/>
    </row>
    <row r="11" spans="1:60" outlineLevel="1">
      <c r="A11" s="169">
        <v>2</v>
      </c>
      <c r="B11" s="170" t="s">
        <v>177</v>
      </c>
      <c r="C11" s="185" t="s">
        <v>178</v>
      </c>
      <c r="D11" s="171" t="s">
        <v>169</v>
      </c>
      <c r="E11" s="172">
        <v>1</v>
      </c>
      <c r="F11" s="173">
        <v>0</v>
      </c>
      <c r="G11" s="174">
        <f>ROUND(E11*F11,2)</f>
        <v>0</v>
      </c>
      <c r="H11" s="173">
        <v>0</v>
      </c>
      <c r="I11" s="174">
        <f>ROUND(E11*H11,2)</f>
        <v>0</v>
      </c>
      <c r="J11" s="173">
        <v>100000</v>
      </c>
      <c r="K11" s="174">
        <f>ROUND(E11*J11,2)</f>
        <v>100000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170</v>
      </c>
      <c r="T11" s="175" t="s">
        <v>171</v>
      </c>
      <c r="U11" s="160">
        <v>0</v>
      </c>
      <c r="V11" s="160">
        <f>ROUND(E11*U11,2)</f>
        <v>0</v>
      </c>
      <c r="W11" s="160"/>
      <c r="X11" s="160" t="s">
        <v>172</v>
      </c>
      <c r="Y11" s="160" t="s">
        <v>173</v>
      </c>
      <c r="Z11" s="150"/>
      <c r="AA11" s="150"/>
      <c r="AB11" s="150"/>
      <c r="AC11" s="150"/>
      <c r="AD11" s="150"/>
      <c r="AE11" s="150"/>
      <c r="AF11" s="150"/>
      <c r="AG11" s="150" t="s">
        <v>174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4" outlineLevel="2">
      <c r="A12" s="157"/>
      <c r="B12" s="158"/>
      <c r="C12" s="342" t="s">
        <v>179</v>
      </c>
      <c r="D12" s="343"/>
      <c r="E12" s="343"/>
      <c r="F12" s="343"/>
      <c r="G12" s="343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176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76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50"/>
      <c r="BC12" s="150"/>
      <c r="BD12" s="150"/>
      <c r="BE12" s="150"/>
      <c r="BF12" s="150"/>
      <c r="BG12" s="150"/>
      <c r="BH12" s="150"/>
    </row>
    <row r="13" spans="1:60" outlineLevel="1">
      <c r="A13" s="169">
        <v>3</v>
      </c>
      <c r="B13" s="170" t="s">
        <v>180</v>
      </c>
      <c r="C13" s="185" t="s">
        <v>181</v>
      </c>
      <c r="D13" s="171" t="s">
        <v>169</v>
      </c>
      <c r="E13" s="172">
        <v>1</v>
      </c>
      <c r="F13" s="173">
        <v>0</v>
      </c>
      <c r="G13" s="174">
        <f>ROUND(E13*F13,2)</f>
        <v>0</v>
      </c>
      <c r="H13" s="173">
        <v>0</v>
      </c>
      <c r="I13" s="174">
        <f>ROUND(E13*H13,2)</f>
        <v>0</v>
      </c>
      <c r="J13" s="173">
        <v>10000</v>
      </c>
      <c r="K13" s="174">
        <f>ROUND(E13*J13,2)</f>
        <v>10000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170</v>
      </c>
      <c r="T13" s="175" t="s">
        <v>171</v>
      </c>
      <c r="U13" s="160">
        <v>0</v>
      </c>
      <c r="V13" s="160">
        <f>ROUND(E13*U13,2)</f>
        <v>0</v>
      </c>
      <c r="W13" s="160"/>
      <c r="X13" s="160" t="s">
        <v>172</v>
      </c>
      <c r="Y13" s="160" t="s">
        <v>173</v>
      </c>
      <c r="Z13" s="150"/>
      <c r="AA13" s="150"/>
      <c r="AB13" s="150"/>
      <c r="AC13" s="150"/>
      <c r="AD13" s="150"/>
      <c r="AE13" s="150"/>
      <c r="AF13" s="150"/>
      <c r="AG13" s="150" t="s">
        <v>174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4" outlineLevel="2">
      <c r="A14" s="157"/>
      <c r="B14" s="158"/>
      <c r="C14" s="342" t="s">
        <v>182</v>
      </c>
      <c r="D14" s="343"/>
      <c r="E14" s="343"/>
      <c r="F14" s="343"/>
      <c r="G14" s="343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176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76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150"/>
      <c r="BC14" s="150"/>
      <c r="BD14" s="150"/>
      <c r="BE14" s="150"/>
      <c r="BF14" s="150"/>
      <c r="BG14" s="150"/>
      <c r="BH14" s="150"/>
    </row>
    <row r="15" spans="1:60" outlineLevel="1">
      <c r="A15" s="169">
        <v>4</v>
      </c>
      <c r="B15" s="170" t="s">
        <v>183</v>
      </c>
      <c r="C15" s="185" t="s">
        <v>184</v>
      </c>
      <c r="D15" s="171" t="s">
        <v>169</v>
      </c>
      <c r="E15" s="172">
        <v>1</v>
      </c>
      <c r="F15" s="173">
        <v>0</v>
      </c>
      <c r="G15" s="174">
        <f>ROUND(E15*F15,2)</f>
        <v>0</v>
      </c>
      <c r="H15" s="173">
        <v>0</v>
      </c>
      <c r="I15" s="174">
        <f>ROUND(E15*H15,2)</f>
        <v>0</v>
      </c>
      <c r="J15" s="173">
        <v>20000</v>
      </c>
      <c r="K15" s="174">
        <f>ROUND(E15*J15,2)</f>
        <v>20000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/>
      <c r="S15" s="174" t="s">
        <v>170</v>
      </c>
      <c r="T15" s="175" t="s">
        <v>171</v>
      </c>
      <c r="U15" s="160">
        <v>0</v>
      </c>
      <c r="V15" s="160">
        <f>ROUND(E15*U15,2)</f>
        <v>0</v>
      </c>
      <c r="W15" s="160"/>
      <c r="X15" s="160" t="s">
        <v>172</v>
      </c>
      <c r="Y15" s="160" t="s">
        <v>173</v>
      </c>
      <c r="Z15" s="150"/>
      <c r="AA15" s="150"/>
      <c r="AB15" s="150"/>
      <c r="AC15" s="150"/>
      <c r="AD15" s="150"/>
      <c r="AE15" s="150"/>
      <c r="AF15" s="150"/>
      <c r="AG15" s="150" t="s">
        <v>174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4" outlineLevel="2">
      <c r="A16" s="157"/>
      <c r="B16" s="158"/>
      <c r="C16" s="342" t="s">
        <v>185</v>
      </c>
      <c r="D16" s="343"/>
      <c r="E16" s="343"/>
      <c r="F16" s="343"/>
      <c r="G16" s="343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176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76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150"/>
      <c r="BC16" s="150"/>
      <c r="BD16" s="150"/>
      <c r="BE16" s="150"/>
      <c r="BF16" s="150"/>
      <c r="BG16" s="150"/>
      <c r="BH16" s="150"/>
    </row>
    <row r="17" spans="1:60" outlineLevel="1">
      <c r="A17" s="169">
        <v>5</v>
      </c>
      <c r="B17" s="170" t="s">
        <v>186</v>
      </c>
      <c r="C17" s="185" t="s">
        <v>187</v>
      </c>
      <c r="D17" s="171" t="s">
        <v>169</v>
      </c>
      <c r="E17" s="172">
        <v>1</v>
      </c>
      <c r="F17" s="173">
        <v>0</v>
      </c>
      <c r="G17" s="174">
        <f>ROUND(E17*F17,2)</f>
        <v>0</v>
      </c>
      <c r="H17" s="173">
        <v>0</v>
      </c>
      <c r="I17" s="174">
        <f>ROUND(E17*H17,2)</f>
        <v>0</v>
      </c>
      <c r="J17" s="173">
        <v>30000</v>
      </c>
      <c r="K17" s="174">
        <f>ROUND(E17*J17,2)</f>
        <v>30000</v>
      </c>
      <c r="L17" s="174">
        <v>21</v>
      </c>
      <c r="M17" s="174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4"/>
      <c r="S17" s="174" t="s">
        <v>170</v>
      </c>
      <c r="T17" s="175" t="s">
        <v>171</v>
      </c>
      <c r="U17" s="160">
        <v>0</v>
      </c>
      <c r="V17" s="160">
        <f>ROUND(E17*U17,2)</f>
        <v>0</v>
      </c>
      <c r="W17" s="160"/>
      <c r="X17" s="160" t="s">
        <v>172</v>
      </c>
      <c r="Y17" s="160" t="s">
        <v>173</v>
      </c>
      <c r="Z17" s="150"/>
      <c r="AA17" s="150"/>
      <c r="AB17" s="150"/>
      <c r="AC17" s="150"/>
      <c r="AD17" s="150"/>
      <c r="AE17" s="150"/>
      <c r="AF17" s="150"/>
      <c r="AG17" s="150" t="s">
        <v>174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>
      <c r="A18" s="157"/>
      <c r="B18" s="158"/>
      <c r="C18" s="342" t="s">
        <v>188</v>
      </c>
      <c r="D18" s="343"/>
      <c r="E18" s="343"/>
      <c r="F18" s="343"/>
      <c r="G18" s="343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176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2">
      <c r="A19" s="157">
        <v>6</v>
      </c>
      <c r="B19" s="170" t="s">
        <v>186</v>
      </c>
      <c r="C19" s="278" t="s">
        <v>881</v>
      </c>
      <c r="D19" s="171" t="s">
        <v>169</v>
      </c>
      <c r="E19" s="172">
        <v>1</v>
      </c>
      <c r="F19" s="173">
        <v>0</v>
      </c>
      <c r="G19" s="174">
        <f>ROUND(E19*F19,2)</f>
        <v>0</v>
      </c>
      <c r="H19" s="173">
        <v>0</v>
      </c>
      <c r="I19" s="174">
        <f>ROUND(E19*H19,2)</f>
        <v>0</v>
      </c>
      <c r="J19" s="173">
        <v>30000</v>
      </c>
      <c r="K19" s="174">
        <f>ROUND(E19*J19,2)</f>
        <v>30000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170</v>
      </c>
      <c r="T19" s="175" t="s">
        <v>171</v>
      </c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14">
      <c r="A20" s="162" t="s">
        <v>165</v>
      </c>
      <c r="B20" s="163" t="s">
        <v>135</v>
      </c>
      <c r="C20" s="184" t="s">
        <v>28</v>
      </c>
      <c r="D20" s="164"/>
      <c r="E20" s="165"/>
      <c r="F20" s="166"/>
      <c r="G20" s="166">
        <f>G21+G23+G25+G27+G28+G29+G30</f>
        <v>0</v>
      </c>
      <c r="H20" s="166"/>
      <c r="I20" s="166">
        <f>SUM(I21:I32)</f>
        <v>0</v>
      </c>
      <c r="J20" s="166"/>
      <c r="K20" s="166">
        <f>SUM(K21:K32)</f>
        <v>119000</v>
      </c>
      <c r="L20" s="166"/>
      <c r="M20" s="166">
        <f>SUM(M21:M32)</f>
        <v>0</v>
      </c>
      <c r="N20" s="165"/>
      <c r="O20" s="165">
        <f>SUM(O21:O32)</f>
        <v>0</v>
      </c>
      <c r="P20" s="165"/>
      <c r="Q20" s="165">
        <f>SUM(Q21:Q32)</f>
        <v>0</v>
      </c>
      <c r="R20" s="166"/>
      <c r="S20" s="166"/>
      <c r="T20" s="167"/>
      <c r="U20" s="161"/>
      <c r="V20" s="161">
        <f>SUM(V21:V32)</f>
        <v>0</v>
      </c>
      <c r="W20" s="161"/>
      <c r="X20" s="161"/>
      <c r="Y20" s="161"/>
      <c r="AG20" t="s">
        <v>166</v>
      </c>
    </row>
    <row r="21" spans="1:60" outlineLevel="1">
      <c r="A21" s="169">
        <v>7</v>
      </c>
      <c r="B21" s="170" t="s">
        <v>189</v>
      </c>
      <c r="C21" s="185" t="s">
        <v>190</v>
      </c>
      <c r="D21" s="171" t="s">
        <v>169</v>
      </c>
      <c r="E21" s="172">
        <v>1</v>
      </c>
      <c r="F21" s="173">
        <v>0</v>
      </c>
      <c r="G21" s="174">
        <f>ROUND(E21*F21,2)</f>
        <v>0</v>
      </c>
      <c r="H21" s="173">
        <v>0</v>
      </c>
      <c r="I21" s="174">
        <f>ROUND(E21*H21,2)</f>
        <v>0</v>
      </c>
      <c r="J21" s="173">
        <v>3000</v>
      </c>
      <c r="K21" s="174">
        <f>ROUND(E21*J21,2)</f>
        <v>3000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/>
      <c r="S21" s="174" t="s">
        <v>170</v>
      </c>
      <c r="T21" s="175" t="s">
        <v>171</v>
      </c>
      <c r="U21" s="160">
        <v>0</v>
      </c>
      <c r="V21" s="160">
        <f>ROUND(E21*U21,2)</f>
        <v>0</v>
      </c>
      <c r="W21" s="160"/>
      <c r="X21" s="160" t="s">
        <v>172</v>
      </c>
      <c r="Y21" s="160" t="s">
        <v>173</v>
      </c>
      <c r="Z21" s="150"/>
      <c r="AA21" s="150"/>
      <c r="AB21" s="150"/>
      <c r="AC21" s="150"/>
      <c r="AD21" s="150"/>
      <c r="AE21" s="150"/>
      <c r="AF21" s="150"/>
      <c r="AG21" s="150" t="s">
        <v>174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>
      <c r="A22" s="157"/>
      <c r="B22" s="158"/>
      <c r="C22" s="342" t="s">
        <v>191</v>
      </c>
      <c r="D22" s="343"/>
      <c r="E22" s="343"/>
      <c r="F22" s="343"/>
      <c r="G22" s="343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176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>
      <c r="A23" s="169">
        <v>8</v>
      </c>
      <c r="B23" s="170" t="s">
        <v>192</v>
      </c>
      <c r="C23" s="185" t="s">
        <v>193</v>
      </c>
      <c r="D23" s="171" t="s">
        <v>169</v>
      </c>
      <c r="E23" s="172">
        <v>1</v>
      </c>
      <c r="F23" s="173">
        <v>0</v>
      </c>
      <c r="G23" s="174">
        <f>ROUND(E23*F23,2)</f>
        <v>0</v>
      </c>
      <c r="H23" s="173">
        <v>0</v>
      </c>
      <c r="I23" s="174">
        <f>ROUND(E23*H23,2)</f>
        <v>0</v>
      </c>
      <c r="J23" s="173">
        <v>25000</v>
      </c>
      <c r="K23" s="174">
        <f>ROUND(E23*J23,2)</f>
        <v>25000</v>
      </c>
      <c r="L23" s="174">
        <v>21</v>
      </c>
      <c r="M23" s="174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4"/>
      <c r="S23" s="174" t="s">
        <v>170</v>
      </c>
      <c r="T23" s="175" t="s">
        <v>171</v>
      </c>
      <c r="U23" s="160">
        <v>0</v>
      </c>
      <c r="V23" s="160">
        <f>ROUND(E23*U23,2)</f>
        <v>0</v>
      </c>
      <c r="W23" s="160"/>
      <c r="X23" s="160" t="s">
        <v>172</v>
      </c>
      <c r="Y23" s="160" t="s">
        <v>173</v>
      </c>
      <c r="Z23" s="150"/>
      <c r="AA23" s="150"/>
      <c r="AB23" s="150"/>
      <c r="AC23" s="150"/>
      <c r="AD23" s="150"/>
      <c r="AE23" s="150"/>
      <c r="AF23" s="150"/>
      <c r="AG23" s="150" t="s">
        <v>174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>
      <c r="A24" s="157"/>
      <c r="B24" s="158"/>
      <c r="C24" s="342" t="s">
        <v>194</v>
      </c>
      <c r="D24" s="343"/>
      <c r="E24" s="343"/>
      <c r="F24" s="343"/>
      <c r="G24" s="343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176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76" t="str">
        <f>C24</f>
        <v>Náklady na vyhotovení dokumentace skutečného provedení stavby a její předání objednateli v požadované formě a požadovaném počtu.</v>
      </c>
      <c r="BB24" s="150"/>
      <c r="BC24" s="150"/>
      <c r="BD24" s="150"/>
      <c r="BE24" s="150"/>
      <c r="BF24" s="150"/>
      <c r="BG24" s="150"/>
      <c r="BH24" s="150"/>
    </row>
    <row r="25" spans="1:60" outlineLevel="1">
      <c r="A25" s="169">
        <v>9</v>
      </c>
      <c r="B25" s="170" t="s">
        <v>195</v>
      </c>
      <c r="C25" s="185" t="s">
        <v>196</v>
      </c>
      <c r="D25" s="171" t="s">
        <v>169</v>
      </c>
      <c r="E25" s="172">
        <v>1</v>
      </c>
      <c r="F25" s="173">
        <v>0</v>
      </c>
      <c r="G25" s="174">
        <f>ROUND(E25*F25,2)</f>
        <v>0</v>
      </c>
      <c r="H25" s="173">
        <v>0</v>
      </c>
      <c r="I25" s="174">
        <f>ROUND(E25*H25,2)</f>
        <v>0</v>
      </c>
      <c r="J25" s="173">
        <v>5000</v>
      </c>
      <c r="K25" s="174">
        <f>ROUND(E25*J25,2)</f>
        <v>5000</v>
      </c>
      <c r="L25" s="174">
        <v>21</v>
      </c>
      <c r="M25" s="174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4"/>
      <c r="S25" s="174" t="s">
        <v>170</v>
      </c>
      <c r="T25" s="175" t="s">
        <v>171</v>
      </c>
      <c r="U25" s="160">
        <v>0</v>
      </c>
      <c r="V25" s="160">
        <f>ROUND(E25*U25,2)</f>
        <v>0</v>
      </c>
      <c r="W25" s="160"/>
      <c r="X25" s="160" t="s">
        <v>172</v>
      </c>
      <c r="Y25" s="160" t="s">
        <v>173</v>
      </c>
      <c r="Z25" s="150"/>
      <c r="AA25" s="150"/>
      <c r="AB25" s="150"/>
      <c r="AC25" s="150"/>
      <c r="AD25" s="150"/>
      <c r="AE25" s="150"/>
      <c r="AF25" s="150"/>
      <c r="AG25" s="150" t="s">
        <v>174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2">
      <c r="A26" s="157"/>
      <c r="B26" s="158"/>
      <c r="C26" s="342" t="s">
        <v>197</v>
      </c>
      <c r="D26" s="343"/>
      <c r="E26" s="343"/>
      <c r="F26" s="343"/>
      <c r="G26" s="343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176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76" t="str">
        <f>C26</f>
        <v>Náklady zhotovitele, které vzniknou v souvislosti s povinnostmi zhotovitele při předání a převzetí díla.</v>
      </c>
      <c r="BB26" s="150"/>
      <c r="BC26" s="150"/>
      <c r="BD26" s="150"/>
      <c r="BE26" s="150"/>
      <c r="BF26" s="150"/>
      <c r="BG26" s="150"/>
      <c r="BH26" s="150"/>
    </row>
    <row r="27" spans="1:60" outlineLevel="1">
      <c r="A27" s="177">
        <v>10</v>
      </c>
      <c r="B27" s="178" t="s">
        <v>198</v>
      </c>
      <c r="C27" s="186" t="s">
        <v>199</v>
      </c>
      <c r="D27" s="179" t="s">
        <v>169</v>
      </c>
      <c r="E27" s="180">
        <v>1</v>
      </c>
      <c r="F27" s="173">
        <v>0</v>
      </c>
      <c r="G27" s="182">
        <f>ROUND(E27*F27,2)</f>
        <v>0</v>
      </c>
      <c r="H27" s="181">
        <v>0</v>
      </c>
      <c r="I27" s="182">
        <f>ROUND(E27*H27,2)</f>
        <v>0</v>
      </c>
      <c r="J27" s="181">
        <v>6000</v>
      </c>
      <c r="K27" s="182">
        <f>ROUND(E27*J27,2)</f>
        <v>6000</v>
      </c>
      <c r="L27" s="182">
        <v>21</v>
      </c>
      <c r="M27" s="182">
        <f>G27*(1+L27/100)</f>
        <v>0</v>
      </c>
      <c r="N27" s="180">
        <v>0</v>
      </c>
      <c r="O27" s="180">
        <f>ROUND(E27*N27,2)</f>
        <v>0</v>
      </c>
      <c r="P27" s="180">
        <v>0</v>
      </c>
      <c r="Q27" s="180">
        <f>ROUND(E27*P27,2)</f>
        <v>0</v>
      </c>
      <c r="R27" s="182"/>
      <c r="S27" s="182" t="s">
        <v>170</v>
      </c>
      <c r="T27" s="183" t="s">
        <v>171</v>
      </c>
      <c r="U27" s="160">
        <v>0</v>
      </c>
      <c r="V27" s="160">
        <f>ROUND(E27*U27,2)</f>
        <v>0</v>
      </c>
      <c r="W27" s="160"/>
      <c r="X27" s="160" t="s">
        <v>172</v>
      </c>
      <c r="Y27" s="160" t="s">
        <v>173</v>
      </c>
      <c r="Z27" s="150"/>
      <c r="AA27" s="150"/>
      <c r="AB27" s="150"/>
      <c r="AC27" s="150"/>
      <c r="AD27" s="150"/>
      <c r="AE27" s="150"/>
      <c r="AF27" s="150"/>
      <c r="AG27" s="150" t="s">
        <v>174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>
      <c r="A28" s="177">
        <v>11</v>
      </c>
      <c r="B28" s="178" t="s">
        <v>200</v>
      </c>
      <c r="C28" s="186" t="s">
        <v>201</v>
      </c>
      <c r="D28" s="179" t="s">
        <v>169</v>
      </c>
      <c r="E28" s="180">
        <v>1</v>
      </c>
      <c r="F28" s="173">
        <v>0</v>
      </c>
      <c r="G28" s="182">
        <f>ROUND(E28*F28,2)</f>
        <v>0</v>
      </c>
      <c r="H28" s="181">
        <v>0</v>
      </c>
      <c r="I28" s="182">
        <f>ROUND(E28*H28,2)</f>
        <v>0</v>
      </c>
      <c r="J28" s="181">
        <v>10000</v>
      </c>
      <c r="K28" s="182">
        <f>ROUND(E28*J28,2)</f>
        <v>10000</v>
      </c>
      <c r="L28" s="182">
        <v>21</v>
      </c>
      <c r="M28" s="182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2"/>
      <c r="S28" s="182" t="s">
        <v>170</v>
      </c>
      <c r="T28" s="183" t="s">
        <v>171</v>
      </c>
      <c r="U28" s="160">
        <v>0</v>
      </c>
      <c r="V28" s="160">
        <f>ROUND(E28*U28,2)</f>
        <v>0</v>
      </c>
      <c r="W28" s="160"/>
      <c r="X28" s="160" t="s">
        <v>172</v>
      </c>
      <c r="Y28" s="160" t="s">
        <v>173</v>
      </c>
      <c r="Z28" s="150"/>
      <c r="AA28" s="150"/>
      <c r="AB28" s="150"/>
      <c r="AC28" s="150"/>
      <c r="AD28" s="150"/>
      <c r="AE28" s="150"/>
      <c r="AF28" s="150"/>
      <c r="AG28" s="150" t="s">
        <v>174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>
      <c r="A29" s="177">
        <v>12</v>
      </c>
      <c r="B29" s="178" t="s">
        <v>202</v>
      </c>
      <c r="C29" s="186" t="s">
        <v>203</v>
      </c>
      <c r="D29" s="179" t="s">
        <v>169</v>
      </c>
      <c r="E29" s="180">
        <v>1</v>
      </c>
      <c r="F29" s="173">
        <v>0</v>
      </c>
      <c r="G29" s="182">
        <f>ROUND(E29*F29,2)</f>
        <v>0</v>
      </c>
      <c r="H29" s="181">
        <v>0</v>
      </c>
      <c r="I29" s="182">
        <f>ROUND(E29*H29,2)</f>
        <v>0</v>
      </c>
      <c r="J29" s="181">
        <v>30000</v>
      </c>
      <c r="K29" s="182">
        <f>ROUND(E29*J29,2)</f>
        <v>30000</v>
      </c>
      <c r="L29" s="182">
        <v>21</v>
      </c>
      <c r="M29" s="182">
        <f>G29*(1+L29/100)</f>
        <v>0</v>
      </c>
      <c r="N29" s="180">
        <v>0</v>
      </c>
      <c r="O29" s="180">
        <f>ROUND(E29*N29,2)</f>
        <v>0</v>
      </c>
      <c r="P29" s="180">
        <v>0</v>
      </c>
      <c r="Q29" s="180">
        <f>ROUND(E29*P29,2)</f>
        <v>0</v>
      </c>
      <c r="R29" s="182"/>
      <c r="S29" s="182" t="s">
        <v>170</v>
      </c>
      <c r="T29" s="183" t="s">
        <v>171</v>
      </c>
      <c r="U29" s="160">
        <v>0</v>
      </c>
      <c r="V29" s="160">
        <f>ROUND(E29*U29,2)</f>
        <v>0</v>
      </c>
      <c r="W29" s="160"/>
      <c r="X29" s="160" t="s">
        <v>172</v>
      </c>
      <c r="Y29" s="160" t="s">
        <v>173</v>
      </c>
      <c r="Z29" s="150"/>
      <c r="AA29" s="150"/>
      <c r="AB29" s="150"/>
      <c r="AC29" s="150"/>
      <c r="AD29" s="150"/>
      <c r="AE29" s="150"/>
      <c r="AF29" s="150"/>
      <c r="AG29" s="150" t="s">
        <v>174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>
      <c r="A30" s="169">
        <v>13</v>
      </c>
      <c r="B30" s="170" t="s">
        <v>204</v>
      </c>
      <c r="C30" s="185" t="s">
        <v>205</v>
      </c>
      <c r="D30" s="171" t="s">
        <v>169</v>
      </c>
      <c r="E30" s="172">
        <v>1</v>
      </c>
      <c r="F30" s="173">
        <v>0</v>
      </c>
      <c r="G30" s="174">
        <f>ROUND(E30*F30,2)</f>
        <v>0</v>
      </c>
      <c r="H30" s="173">
        <v>0</v>
      </c>
      <c r="I30" s="174">
        <f>ROUND(E30*H30,2)</f>
        <v>0</v>
      </c>
      <c r="J30" s="173">
        <v>40000</v>
      </c>
      <c r="K30" s="174">
        <f>ROUND(E30*J30,2)</f>
        <v>40000</v>
      </c>
      <c r="L30" s="174">
        <v>21</v>
      </c>
      <c r="M30" s="174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4"/>
      <c r="S30" s="174" t="s">
        <v>170</v>
      </c>
      <c r="T30" s="175" t="s">
        <v>171</v>
      </c>
      <c r="U30" s="160">
        <v>0</v>
      </c>
      <c r="V30" s="160">
        <f>ROUND(E30*U30,2)</f>
        <v>0</v>
      </c>
      <c r="W30" s="160"/>
      <c r="X30" s="160" t="s">
        <v>172</v>
      </c>
      <c r="Y30" s="160" t="s">
        <v>173</v>
      </c>
      <c r="Z30" s="150"/>
      <c r="AA30" s="150"/>
      <c r="AB30" s="150"/>
      <c r="AC30" s="150"/>
      <c r="AD30" s="150"/>
      <c r="AE30" s="150"/>
      <c r="AF30" s="150"/>
      <c r="AG30" s="150" t="s">
        <v>174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4" outlineLevel="2">
      <c r="A31" s="157"/>
      <c r="B31" s="158"/>
      <c r="C31" s="342" t="s">
        <v>206</v>
      </c>
      <c r="D31" s="343"/>
      <c r="E31" s="343"/>
      <c r="F31" s="343"/>
      <c r="G31" s="343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176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76" t="str">
        <f>C31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31" s="150"/>
      <c r="BC31" s="150"/>
      <c r="BD31" s="150"/>
      <c r="BE31" s="150"/>
      <c r="BF31" s="150"/>
      <c r="BG31" s="150"/>
      <c r="BH31" s="150"/>
    </row>
    <row r="32" spans="1:60" ht="24" outlineLevel="3">
      <c r="A32" s="157"/>
      <c r="B32" s="158"/>
      <c r="C32" s="344" t="s">
        <v>207</v>
      </c>
      <c r="D32" s="345"/>
      <c r="E32" s="345"/>
      <c r="F32" s="345"/>
      <c r="G32" s="345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176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76" t="str">
        <f>C32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32" s="150"/>
      <c r="BC32" s="150"/>
      <c r="BD32" s="150"/>
      <c r="BE32" s="150"/>
      <c r="BF32" s="150"/>
      <c r="BG32" s="150"/>
      <c r="BH32" s="150"/>
    </row>
    <row r="33" spans="1:33">
      <c r="A33" s="3"/>
      <c r="B33" s="4"/>
      <c r="C33" s="18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151</v>
      </c>
    </row>
    <row r="34" spans="1:33">
      <c r="A34" s="153"/>
      <c r="B34" s="154" t="s">
        <v>29</v>
      </c>
      <c r="C34" s="188"/>
      <c r="D34" s="155"/>
      <c r="E34" s="156"/>
      <c r="F34" s="156"/>
      <c r="G34" s="168">
        <f>G20+G8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208</v>
      </c>
    </row>
    <row r="35" spans="1:33">
      <c r="C35" s="189"/>
      <c r="D35" s="10"/>
      <c r="AG35" t="s">
        <v>209</v>
      </c>
    </row>
    <row r="36" spans="1:33">
      <c r="D36" s="10"/>
    </row>
    <row r="37" spans="1:33">
      <c r="D37" s="10"/>
    </row>
    <row r="38" spans="1:33">
      <c r="D38" s="10"/>
    </row>
    <row r="39" spans="1:33">
      <c r="D39" s="10"/>
    </row>
    <row r="40" spans="1:33">
      <c r="D40" s="10"/>
    </row>
    <row r="41" spans="1:33">
      <c r="D41" s="10"/>
    </row>
    <row r="42" spans="1:33">
      <c r="D42" s="10"/>
    </row>
    <row r="43" spans="1:33">
      <c r="D43" s="10"/>
    </row>
    <row r="44" spans="1:33">
      <c r="D44" s="10"/>
    </row>
    <row r="45" spans="1:33">
      <c r="D45" s="10"/>
    </row>
    <row r="46" spans="1:33">
      <c r="D46" s="10"/>
    </row>
    <row r="47" spans="1:33">
      <c r="D47" s="10"/>
    </row>
    <row r="48" spans="1:33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</sheetData>
  <sheetProtection formatRows="0"/>
  <mergeCells count="14">
    <mergeCell ref="C12:G12"/>
    <mergeCell ref="A1:G1"/>
    <mergeCell ref="C2:G2"/>
    <mergeCell ref="C3:G3"/>
    <mergeCell ref="C4:G4"/>
    <mergeCell ref="C10:G10"/>
    <mergeCell ref="C31:G31"/>
    <mergeCell ref="C32:G32"/>
    <mergeCell ref="C14:G14"/>
    <mergeCell ref="C16:G16"/>
    <mergeCell ref="C18:G18"/>
    <mergeCell ref="C22:G22"/>
    <mergeCell ref="C24:G24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7F4C-73A4-48C2-B0BC-0E32A7223F72}">
  <sheetPr codeName="List5">
    <outlinePr summaryBelow="0"/>
  </sheetPr>
  <dimension ref="A1:BH4678"/>
  <sheetViews>
    <sheetView workbookViewId="0">
      <pane ySplit="7" topLeftCell="A714" activePane="bottomLeft" state="frozen"/>
      <selection pane="bottomLeft" activeCell="AD741" sqref="AD741"/>
    </sheetView>
  </sheetViews>
  <sheetFormatPr baseColWidth="10" defaultColWidth="8.83203125" defaultRowHeight="13" outlineLevelRow="3"/>
  <cols>
    <col min="1" max="1" width="3.5" customWidth="1"/>
    <col min="2" max="2" width="12.5" style="123" customWidth="1"/>
    <col min="3" max="3" width="63.33203125" style="123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17" width="0" hidden="1" customWidth="1"/>
    <col min="18" max="18" width="6.83203125" customWidth="1"/>
    <col min="20" max="20" width="8.5" customWidth="1"/>
    <col min="21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346" t="s">
        <v>210</v>
      </c>
      <c r="B1" s="346"/>
      <c r="C1" s="346"/>
      <c r="D1" s="346"/>
      <c r="E1" s="346"/>
      <c r="F1" s="346"/>
      <c r="G1" s="346"/>
      <c r="AG1" t="s">
        <v>137</v>
      </c>
    </row>
    <row r="2" spans="1:60" ht="25" customHeight="1">
      <c r="A2" s="142" t="s">
        <v>7</v>
      </c>
      <c r="B2" s="49" t="s">
        <v>43</v>
      </c>
      <c r="C2" s="347" t="s">
        <v>44</v>
      </c>
      <c r="D2" s="348"/>
      <c r="E2" s="348"/>
      <c r="F2" s="348"/>
      <c r="G2" s="349"/>
      <c r="AG2" t="s">
        <v>138</v>
      </c>
    </row>
    <row r="3" spans="1:60" ht="25" customHeight="1">
      <c r="A3" s="142" t="s">
        <v>8</v>
      </c>
      <c r="B3" s="49" t="s">
        <v>54</v>
      </c>
      <c r="C3" s="347" t="s">
        <v>55</v>
      </c>
      <c r="D3" s="348"/>
      <c r="E3" s="348"/>
      <c r="F3" s="348"/>
      <c r="G3" s="349"/>
      <c r="AC3" s="123" t="s">
        <v>138</v>
      </c>
      <c r="AG3" t="s">
        <v>141</v>
      </c>
    </row>
    <row r="4" spans="1:60" ht="25" customHeight="1">
      <c r="A4" s="143" t="s">
        <v>9</v>
      </c>
      <c r="B4" s="144" t="s">
        <v>56</v>
      </c>
      <c r="C4" s="350" t="s">
        <v>57</v>
      </c>
      <c r="D4" s="351"/>
      <c r="E4" s="351"/>
      <c r="F4" s="351"/>
      <c r="G4" s="352"/>
      <c r="AG4" t="s">
        <v>142</v>
      </c>
    </row>
    <row r="5" spans="1:60">
      <c r="D5" s="10"/>
    </row>
    <row r="6" spans="1:60" ht="42">
      <c r="A6" s="146" t="s">
        <v>143</v>
      </c>
      <c r="B6" s="148" t="s">
        <v>144</v>
      </c>
      <c r="C6" s="148" t="s">
        <v>145</v>
      </c>
      <c r="D6" s="147" t="s">
        <v>146</v>
      </c>
      <c r="E6" s="146" t="s">
        <v>147</v>
      </c>
      <c r="F6" s="145" t="s">
        <v>148</v>
      </c>
      <c r="G6" s="146" t="s">
        <v>29</v>
      </c>
      <c r="H6" s="149" t="s">
        <v>30</v>
      </c>
      <c r="I6" s="149" t="s">
        <v>149</v>
      </c>
      <c r="J6" s="149" t="s">
        <v>31</v>
      </c>
      <c r="K6" s="149" t="s">
        <v>150</v>
      </c>
      <c r="L6" s="149" t="s">
        <v>151</v>
      </c>
      <c r="M6" s="149" t="s">
        <v>152</v>
      </c>
      <c r="N6" s="149" t="s">
        <v>153</v>
      </c>
      <c r="O6" s="149" t="s">
        <v>154</v>
      </c>
      <c r="P6" s="149" t="s">
        <v>155</v>
      </c>
      <c r="Q6" s="149" t="s">
        <v>156</v>
      </c>
      <c r="R6" s="149" t="s">
        <v>157</v>
      </c>
      <c r="S6" s="149" t="s">
        <v>158</v>
      </c>
      <c r="T6" s="149" t="s">
        <v>159</v>
      </c>
      <c r="U6" s="149" t="s">
        <v>160</v>
      </c>
      <c r="V6" s="149" t="s">
        <v>161</v>
      </c>
      <c r="W6" s="149" t="s">
        <v>162</v>
      </c>
      <c r="X6" s="149" t="s">
        <v>163</v>
      </c>
      <c r="Y6" s="149" t="s">
        <v>164</v>
      </c>
    </row>
    <row r="7" spans="1:60" hidden="1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ht="14">
      <c r="A8" s="162" t="s">
        <v>165</v>
      </c>
      <c r="B8" s="163" t="s">
        <v>83</v>
      </c>
      <c r="C8" s="184" t="s">
        <v>84</v>
      </c>
      <c r="D8" s="164"/>
      <c r="E8" s="165"/>
      <c r="F8" s="166"/>
      <c r="G8" s="166">
        <f>G9+G11</f>
        <v>0</v>
      </c>
      <c r="H8" s="166"/>
      <c r="I8" s="166">
        <f>SUM(I9:I38)</f>
        <v>136571.43</v>
      </c>
      <c r="J8" s="166"/>
      <c r="K8" s="166">
        <f>SUM(K9:K38)</f>
        <v>276316.66000000003</v>
      </c>
      <c r="L8" s="166"/>
      <c r="M8" s="166">
        <f>SUM(M9:M38)</f>
        <v>455147.12649999995</v>
      </c>
      <c r="N8" s="165"/>
      <c r="O8" s="165">
        <f>SUM(O9:O38)</f>
        <v>4.01</v>
      </c>
      <c r="P8" s="165"/>
      <c r="Q8" s="165">
        <f>SUM(Q9:Q38)</f>
        <v>0</v>
      </c>
      <c r="R8" s="166"/>
      <c r="S8" s="166"/>
      <c r="T8" s="167"/>
      <c r="U8" s="161"/>
      <c r="V8" s="161">
        <f>SUM(V9:V38)</f>
        <v>345.08000000000004</v>
      </c>
      <c r="W8" s="161"/>
      <c r="X8" s="161"/>
      <c r="Y8" s="161"/>
      <c r="AG8" t="s">
        <v>166</v>
      </c>
    </row>
    <row r="9" spans="1:60" outlineLevel="1">
      <c r="A9" s="169">
        <v>1</v>
      </c>
      <c r="B9" s="170" t="s">
        <v>211</v>
      </c>
      <c r="C9" s="185" t="s">
        <v>212</v>
      </c>
      <c r="D9" s="171" t="s">
        <v>213</v>
      </c>
      <c r="E9" s="172">
        <v>33.4</v>
      </c>
      <c r="F9" s="173">
        <v>0</v>
      </c>
      <c r="G9" s="174">
        <f>ROUND(E9*F9,2)</f>
        <v>0</v>
      </c>
      <c r="H9" s="173">
        <v>465.03</v>
      </c>
      <c r="I9" s="174">
        <f>ROUND(E9*H9,2)</f>
        <v>15532</v>
      </c>
      <c r="J9" s="173">
        <v>537.97</v>
      </c>
      <c r="K9" s="174">
        <f>ROUND(E9*J9,2)</f>
        <v>17968.2</v>
      </c>
      <c r="L9" s="174">
        <v>21</v>
      </c>
      <c r="M9" s="174">
        <f>G9*(1+L9/100)</f>
        <v>0</v>
      </c>
      <c r="N9" s="172">
        <v>1.516E-2</v>
      </c>
      <c r="O9" s="172">
        <f>ROUND(E9*N9,2)</f>
        <v>0.51</v>
      </c>
      <c r="P9" s="172">
        <v>0</v>
      </c>
      <c r="Q9" s="172">
        <f>ROUND(E9*P9,2)</f>
        <v>0</v>
      </c>
      <c r="R9" s="174" t="s">
        <v>214</v>
      </c>
      <c r="S9" s="174" t="s">
        <v>170</v>
      </c>
      <c r="T9" s="175" t="s">
        <v>170</v>
      </c>
      <c r="U9" s="160">
        <v>0.96699999999999997</v>
      </c>
      <c r="V9" s="160">
        <f>ROUND(E9*U9,2)</f>
        <v>32.299999999999997</v>
      </c>
      <c r="W9" s="160"/>
      <c r="X9" s="160" t="s">
        <v>215</v>
      </c>
      <c r="Y9" s="160" t="s">
        <v>173</v>
      </c>
      <c r="Z9" s="150"/>
      <c r="AA9" s="150"/>
      <c r="AB9" s="150"/>
      <c r="AC9" s="150"/>
      <c r="AD9" s="150"/>
      <c r="AE9" s="150"/>
      <c r="AF9" s="150"/>
      <c r="AG9" s="150" t="s">
        <v>216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>
      <c r="A10" s="157"/>
      <c r="B10" s="158"/>
      <c r="C10" s="353" t="s">
        <v>217</v>
      </c>
      <c r="D10" s="354"/>
      <c r="E10" s="354"/>
      <c r="F10" s="354"/>
      <c r="G10" s="354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218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69">
        <v>2</v>
      </c>
      <c r="B11" s="170" t="s">
        <v>222</v>
      </c>
      <c r="C11" s="185" t="s">
        <v>223</v>
      </c>
      <c r="D11" s="171" t="s">
        <v>213</v>
      </c>
      <c r="E11" s="172">
        <v>3.0387499999999998</v>
      </c>
      <c r="F11" s="173">
        <v>0</v>
      </c>
      <c r="G11" s="174">
        <f>ROUND(E11*F11,2)</f>
        <v>0</v>
      </c>
      <c r="H11" s="173">
        <v>526.03</v>
      </c>
      <c r="I11" s="174">
        <f>ROUND(E11*H11,2)</f>
        <v>1598.47</v>
      </c>
      <c r="J11" s="173">
        <v>537.97</v>
      </c>
      <c r="K11" s="174">
        <f>ROUND(E11*J11,2)</f>
        <v>1634.76</v>
      </c>
      <c r="L11" s="174">
        <v>21</v>
      </c>
      <c r="M11" s="174">
        <f>G11*(1+L11/100)</f>
        <v>0</v>
      </c>
      <c r="N11" s="172">
        <v>1.516E-2</v>
      </c>
      <c r="O11" s="172">
        <f>ROUND(E11*N11,2)</f>
        <v>0.05</v>
      </c>
      <c r="P11" s="172">
        <v>0</v>
      </c>
      <c r="Q11" s="172">
        <f>ROUND(E11*P11,2)</f>
        <v>0</v>
      </c>
      <c r="R11" s="174" t="s">
        <v>214</v>
      </c>
      <c r="S11" s="174" t="s">
        <v>170</v>
      </c>
      <c r="T11" s="175" t="s">
        <v>170</v>
      </c>
      <c r="U11" s="160">
        <v>0.96699999999999997</v>
      </c>
      <c r="V11" s="160">
        <f>ROUND(E11*U11,2)</f>
        <v>2.94</v>
      </c>
      <c r="W11" s="160"/>
      <c r="X11" s="160" t="s">
        <v>215</v>
      </c>
      <c r="Y11" s="160" t="s">
        <v>173</v>
      </c>
      <c r="Z11" s="150"/>
      <c r="AA11" s="150"/>
      <c r="AB11" s="150"/>
      <c r="AC11" s="150"/>
      <c r="AD11" s="150"/>
      <c r="AE11" s="150"/>
      <c r="AF11" s="150"/>
      <c r="AG11" s="150" t="s">
        <v>216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>
      <c r="A12" s="157"/>
      <c r="B12" s="158"/>
      <c r="C12" s="353" t="s">
        <v>217</v>
      </c>
      <c r="D12" s="354"/>
      <c r="E12" s="354"/>
      <c r="F12" s="354"/>
      <c r="G12" s="354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218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2">
      <c r="A13" s="157"/>
      <c r="B13" s="158"/>
      <c r="C13" s="200" t="s">
        <v>219</v>
      </c>
      <c r="D13" s="190"/>
      <c r="E13" s="191"/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220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3">
      <c r="A14" s="157"/>
      <c r="B14" s="158"/>
      <c r="C14" s="200" t="s">
        <v>224</v>
      </c>
      <c r="D14" s="190"/>
      <c r="E14" s="191">
        <v>1.71275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220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>
      <c r="A15" s="157"/>
      <c r="B15" s="158"/>
      <c r="C15" s="200" t="s">
        <v>225</v>
      </c>
      <c r="D15" s="190"/>
      <c r="E15" s="191">
        <v>1.3260000000000001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220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4" hidden="1" outlineLevel="1" collapsed="1">
      <c r="A16" s="169">
        <v>3</v>
      </c>
      <c r="B16" s="170" t="s">
        <v>226</v>
      </c>
      <c r="C16" s="185" t="s">
        <v>227</v>
      </c>
      <c r="D16" s="171" t="s">
        <v>213</v>
      </c>
      <c r="E16" s="172">
        <v>234.20275000000001</v>
      </c>
      <c r="F16" s="173">
        <v>1162</v>
      </c>
      <c r="G16" s="174">
        <f>ROUND(E16*F16,2)</f>
        <v>272143.59999999998</v>
      </c>
      <c r="H16" s="173">
        <v>470.62</v>
      </c>
      <c r="I16" s="174">
        <f>ROUND(E16*H16,2)</f>
        <v>110220.5</v>
      </c>
      <c r="J16" s="173">
        <v>691.38</v>
      </c>
      <c r="K16" s="174">
        <f>ROUND(E16*J16,2)</f>
        <v>161923.1</v>
      </c>
      <c r="L16" s="174">
        <v>21</v>
      </c>
      <c r="M16" s="174">
        <f>G16*(1+L16/100)</f>
        <v>329293.75599999994</v>
      </c>
      <c r="N16" s="172">
        <v>1.3639999999999999E-2</v>
      </c>
      <c r="O16" s="172">
        <f>ROUND(E16*N16,2)</f>
        <v>3.19</v>
      </c>
      <c r="P16" s="172">
        <v>0</v>
      </c>
      <c r="Q16" s="172">
        <f>ROUND(E16*P16,2)</f>
        <v>0</v>
      </c>
      <c r="R16" s="174" t="s">
        <v>214</v>
      </c>
      <c r="S16" s="174" t="s">
        <v>170</v>
      </c>
      <c r="T16" s="175" t="s">
        <v>170</v>
      </c>
      <c r="U16" s="160">
        <v>1.2350000000000001</v>
      </c>
      <c r="V16" s="160">
        <f>ROUND(E16*U16,2)</f>
        <v>289.24</v>
      </c>
      <c r="W16" s="160"/>
      <c r="X16" s="160" t="s">
        <v>215</v>
      </c>
      <c r="Y16" s="160" t="s">
        <v>173</v>
      </c>
      <c r="Z16" s="150"/>
      <c r="AA16" s="150"/>
      <c r="AB16" s="150"/>
      <c r="AC16" s="150"/>
      <c r="AD16" s="150"/>
      <c r="AE16" s="150"/>
      <c r="AF16" s="150"/>
      <c r="AG16" s="150" t="s">
        <v>216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idden="1" outlineLevel="2">
      <c r="A17" s="157"/>
      <c r="B17" s="158"/>
      <c r="C17" s="353" t="s">
        <v>217</v>
      </c>
      <c r="D17" s="354"/>
      <c r="E17" s="354"/>
      <c r="F17" s="354"/>
      <c r="G17" s="354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218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idden="1" outlineLevel="2">
      <c r="A18" s="157"/>
      <c r="B18" s="158"/>
      <c r="C18" s="200" t="s">
        <v>219</v>
      </c>
      <c r="D18" s="190"/>
      <c r="E18" s="191"/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220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idden="1" outlineLevel="3">
      <c r="A19" s="157"/>
      <c r="B19" s="158"/>
      <c r="C19" s="200" t="s">
        <v>228</v>
      </c>
      <c r="D19" s="190"/>
      <c r="E19" s="191">
        <v>40.244999999999997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220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idden="1" outlineLevel="3">
      <c r="A20" s="157"/>
      <c r="B20" s="158"/>
      <c r="C20" s="200" t="s">
        <v>229</v>
      </c>
      <c r="D20" s="190"/>
      <c r="E20" s="191">
        <v>89.20975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220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idden="1" outlineLevel="3">
      <c r="A21" s="157"/>
      <c r="B21" s="158"/>
      <c r="C21" s="200" t="s">
        <v>221</v>
      </c>
      <c r="D21" s="190"/>
      <c r="E21" s="191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220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idden="1" outlineLevel="3">
      <c r="A22" s="157"/>
      <c r="B22" s="158"/>
      <c r="C22" s="200" t="s">
        <v>230</v>
      </c>
      <c r="D22" s="190"/>
      <c r="E22" s="191">
        <v>104.748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220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4" hidden="1" outlineLevel="1" collapsed="1">
      <c r="A23" s="169">
        <v>4</v>
      </c>
      <c r="B23" s="170" t="s">
        <v>231</v>
      </c>
      <c r="C23" s="185" t="s">
        <v>232</v>
      </c>
      <c r="D23" s="171" t="s">
        <v>213</v>
      </c>
      <c r="E23" s="172">
        <v>10.66325</v>
      </c>
      <c r="F23" s="173">
        <v>1223</v>
      </c>
      <c r="G23" s="174">
        <f>ROUND(E23*F23,2)</f>
        <v>13041.15</v>
      </c>
      <c r="H23" s="173">
        <v>531.62</v>
      </c>
      <c r="I23" s="174">
        <f>ROUND(E23*H23,2)</f>
        <v>5668.8</v>
      </c>
      <c r="J23" s="173">
        <v>691.38</v>
      </c>
      <c r="K23" s="174">
        <f>ROUND(E23*J23,2)</f>
        <v>7372.36</v>
      </c>
      <c r="L23" s="174">
        <v>21</v>
      </c>
      <c r="M23" s="174">
        <f>G23*(1+L23/100)</f>
        <v>15779.791499999999</v>
      </c>
      <c r="N23" s="172">
        <v>1.3639999999999999E-2</v>
      </c>
      <c r="O23" s="172">
        <f>ROUND(E23*N23,2)</f>
        <v>0.15</v>
      </c>
      <c r="P23" s="172">
        <v>0</v>
      </c>
      <c r="Q23" s="172">
        <f>ROUND(E23*P23,2)</f>
        <v>0</v>
      </c>
      <c r="R23" s="174" t="s">
        <v>214</v>
      </c>
      <c r="S23" s="174" t="s">
        <v>170</v>
      </c>
      <c r="T23" s="175" t="s">
        <v>170</v>
      </c>
      <c r="U23" s="160">
        <v>1.2350000000000001</v>
      </c>
      <c r="V23" s="160">
        <f>ROUND(E23*U23,2)</f>
        <v>13.17</v>
      </c>
      <c r="W23" s="160"/>
      <c r="X23" s="160" t="s">
        <v>215</v>
      </c>
      <c r="Y23" s="160" t="s">
        <v>173</v>
      </c>
      <c r="Z23" s="150"/>
      <c r="AA23" s="150"/>
      <c r="AB23" s="150"/>
      <c r="AC23" s="150"/>
      <c r="AD23" s="150"/>
      <c r="AE23" s="150"/>
      <c r="AF23" s="150"/>
      <c r="AG23" s="150" t="s">
        <v>216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idden="1" outlineLevel="2">
      <c r="A24" s="157"/>
      <c r="B24" s="158"/>
      <c r="C24" s="353" t="s">
        <v>217</v>
      </c>
      <c r="D24" s="354"/>
      <c r="E24" s="354"/>
      <c r="F24" s="354"/>
      <c r="G24" s="354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218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idden="1" outlineLevel="2">
      <c r="A25" s="157"/>
      <c r="B25" s="158"/>
      <c r="C25" s="200" t="s">
        <v>219</v>
      </c>
      <c r="D25" s="190"/>
      <c r="E25" s="191"/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220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idden="1" outlineLevel="3">
      <c r="A26" s="157"/>
      <c r="B26" s="158"/>
      <c r="C26" s="200" t="s">
        <v>233</v>
      </c>
      <c r="D26" s="190"/>
      <c r="E26" s="191">
        <v>3.3149999999999999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220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idden="1" outlineLevel="3">
      <c r="A27" s="157"/>
      <c r="B27" s="158"/>
      <c r="C27" s="200" t="s">
        <v>234</v>
      </c>
      <c r="D27" s="190"/>
      <c r="E27" s="191">
        <v>7.3482500000000002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220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4" hidden="1" outlineLevel="1" collapsed="1">
      <c r="A28" s="169">
        <v>5</v>
      </c>
      <c r="B28" s="170" t="s">
        <v>235</v>
      </c>
      <c r="C28" s="185" t="s">
        <v>236</v>
      </c>
      <c r="D28" s="171" t="s">
        <v>213</v>
      </c>
      <c r="E28" s="172">
        <v>7.26</v>
      </c>
      <c r="F28" s="173">
        <v>1061</v>
      </c>
      <c r="G28" s="174">
        <f>ROUND(E28*F28,2)</f>
        <v>7702.86</v>
      </c>
      <c r="H28" s="173">
        <v>489.21</v>
      </c>
      <c r="I28" s="174">
        <f>ROUND(E28*H28,2)</f>
        <v>3551.66</v>
      </c>
      <c r="J28" s="173">
        <v>571.79</v>
      </c>
      <c r="K28" s="174">
        <f>ROUND(E28*J28,2)</f>
        <v>4151.2</v>
      </c>
      <c r="L28" s="174">
        <v>21</v>
      </c>
      <c r="M28" s="174">
        <f>G28*(1+L28/100)</f>
        <v>9320.4605999999985</v>
      </c>
      <c r="N28" s="172">
        <v>1.468E-2</v>
      </c>
      <c r="O28" s="172">
        <f>ROUND(E28*N28,2)</f>
        <v>0.11</v>
      </c>
      <c r="P28" s="172">
        <v>0</v>
      </c>
      <c r="Q28" s="172">
        <f>ROUND(E28*P28,2)</f>
        <v>0</v>
      </c>
      <c r="R28" s="174" t="s">
        <v>214</v>
      </c>
      <c r="S28" s="174" t="s">
        <v>170</v>
      </c>
      <c r="T28" s="175" t="s">
        <v>170</v>
      </c>
      <c r="U28" s="160">
        <v>1.0229999999999999</v>
      </c>
      <c r="V28" s="160">
        <f>ROUND(E28*U28,2)</f>
        <v>7.43</v>
      </c>
      <c r="W28" s="160"/>
      <c r="X28" s="160" t="s">
        <v>215</v>
      </c>
      <c r="Y28" s="160" t="s">
        <v>173</v>
      </c>
      <c r="Z28" s="150"/>
      <c r="AA28" s="150"/>
      <c r="AB28" s="150"/>
      <c r="AC28" s="150"/>
      <c r="AD28" s="150"/>
      <c r="AE28" s="150"/>
      <c r="AF28" s="150"/>
      <c r="AG28" s="150" t="s">
        <v>216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idden="1" outlineLevel="2">
      <c r="A29" s="157"/>
      <c r="B29" s="158"/>
      <c r="C29" s="353" t="s">
        <v>237</v>
      </c>
      <c r="D29" s="354"/>
      <c r="E29" s="354"/>
      <c r="F29" s="354"/>
      <c r="G29" s="354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218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idden="1" outlineLevel="2">
      <c r="A30" s="157"/>
      <c r="B30" s="158"/>
      <c r="C30" s="200" t="s">
        <v>219</v>
      </c>
      <c r="D30" s="190"/>
      <c r="E30" s="191"/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220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idden="1" outlineLevel="3">
      <c r="A31" s="157"/>
      <c r="B31" s="158"/>
      <c r="C31" s="200" t="s">
        <v>238</v>
      </c>
      <c r="D31" s="190"/>
      <c r="E31" s="191">
        <v>7.26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220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idden="1" outlineLevel="1" collapsed="1">
      <c r="A32" s="169">
        <v>6</v>
      </c>
      <c r="B32" s="170" t="s">
        <v>239</v>
      </c>
      <c r="C32" s="185" t="s">
        <v>240</v>
      </c>
      <c r="D32" s="171" t="s">
        <v>213</v>
      </c>
      <c r="E32" s="172">
        <v>307.202</v>
      </c>
      <c r="F32" s="173">
        <v>257</v>
      </c>
      <c r="G32" s="174">
        <f>ROUND(E32*F32,2)</f>
        <v>78950.91</v>
      </c>
      <c r="H32" s="173">
        <v>0</v>
      </c>
      <c r="I32" s="174">
        <f>ROUND(E32*H32,2)</f>
        <v>0</v>
      </c>
      <c r="J32" s="173">
        <v>257</v>
      </c>
      <c r="K32" s="174">
        <f>ROUND(E32*J32,2)</f>
        <v>78950.91</v>
      </c>
      <c r="L32" s="174">
        <v>21</v>
      </c>
      <c r="M32" s="174">
        <f>G32*(1+L32/100)</f>
        <v>95530.6011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4"/>
      <c r="S32" s="174" t="s">
        <v>241</v>
      </c>
      <c r="T32" s="175" t="s">
        <v>171</v>
      </c>
      <c r="U32" s="160">
        <v>0</v>
      </c>
      <c r="V32" s="160">
        <f>ROUND(E32*U32,2)</f>
        <v>0</v>
      </c>
      <c r="W32" s="160"/>
      <c r="X32" s="160" t="s">
        <v>215</v>
      </c>
      <c r="Y32" s="160" t="s">
        <v>173</v>
      </c>
      <c r="Z32" s="150"/>
      <c r="AA32" s="150"/>
      <c r="AB32" s="150"/>
      <c r="AC32" s="150"/>
      <c r="AD32" s="150"/>
      <c r="AE32" s="150"/>
      <c r="AF32" s="150"/>
      <c r="AG32" s="150" t="s">
        <v>216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idden="1" outlineLevel="2">
      <c r="A33" s="157"/>
      <c r="B33" s="158"/>
      <c r="C33" s="200" t="s">
        <v>242</v>
      </c>
      <c r="D33" s="190"/>
      <c r="E33" s="191">
        <v>65.739249999999998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220</v>
      </c>
      <c r="AH33" s="150">
        <v>5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idden="1" outlineLevel="3">
      <c r="A34" s="157"/>
      <c r="B34" s="158"/>
      <c r="C34" s="200" t="s">
        <v>243</v>
      </c>
      <c r="D34" s="190"/>
      <c r="E34" s="191">
        <v>234.20275000000001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220</v>
      </c>
      <c r="AH34" s="150">
        <v>5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idden="1" outlineLevel="3">
      <c r="A35" s="157"/>
      <c r="B35" s="158"/>
      <c r="C35" s="200" t="s">
        <v>244</v>
      </c>
      <c r="D35" s="190"/>
      <c r="E35" s="191">
        <v>7.26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220</v>
      </c>
      <c r="AH35" s="150">
        <v>5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idden="1" outlineLevel="1" collapsed="1">
      <c r="A36" s="169">
        <v>7</v>
      </c>
      <c r="B36" s="170" t="s">
        <v>245</v>
      </c>
      <c r="C36" s="185" t="s">
        <v>246</v>
      </c>
      <c r="D36" s="171" t="s">
        <v>213</v>
      </c>
      <c r="E36" s="172">
        <v>13.702</v>
      </c>
      <c r="F36" s="173">
        <v>315</v>
      </c>
      <c r="G36" s="174">
        <f>ROUND(E36*F36,2)</f>
        <v>4316.13</v>
      </c>
      <c r="H36" s="173">
        <v>0</v>
      </c>
      <c r="I36" s="174">
        <f>ROUND(E36*H36,2)</f>
        <v>0</v>
      </c>
      <c r="J36" s="173">
        <v>315</v>
      </c>
      <c r="K36" s="174">
        <f>ROUND(E36*J36,2)</f>
        <v>4316.13</v>
      </c>
      <c r="L36" s="174">
        <v>21</v>
      </c>
      <c r="M36" s="174">
        <f>G36*(1+L36/100)</f>
        <v>5222.5173000000004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4"/>
      <c r="S36" s="174" t="s">
        <v>241</v>
      </c>
      <c r="T36" s="175" t="s">
        <v>171</v>
      </c>
      <c r="U36" s="160">
        <v>0</v>
      </c>
      <c r="V36" s="160">
        <f>ROUND(E36*U36,2)</f>
        <v>0</v>
      </c>
      <c r="W36" s="160"/>
      <c r="X36" s="160" t="s">
        <v>215</v>
      </c>
      <c r="Y36" s="160" t="s">
        <v>173</v>
      </c>
      <c r="Z36" s="150"/>
      <c r="AA36" s="150"/>
      <c r="AB36" s="150"/>
      <c r="AC36" s="150"/>
      <c r="AD36" s="150"/>
      <c r="AE36" s="150"/>
      <c r="AF36" s="150"/>
      <c r="AG36" s="150" t="s">
        <v>216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idden="1" outlineLevel="2">
      <c r="A37" s="157"/>
      <c r="B37" s="158"/>
      <c r="C37" s="200" t="s">
        <v>247</v>
      </c>
      <c r="D37" s="190"/>
      <c r="E37" s="191">
        <v>3.0387499999999998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220</v>
      </c>
      <c r="AH37" s="150">
        <v>5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idden="1" outlineLevel="3">
      <c r="A38" s="157"/>
      <c r="B38" s="158"/>
      <c r="C38" s="200" t="s">
        <v>248</v>
      </c>
      <c r="D38" s="190"/>
      <c r="E38" s="191">
        <v>10.66325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220</v>
      </c>
      <c r="AH38" s="150">
        <v>5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14">
      <c r="A39" s="162" t="s">
        <v>165</v>
      </c>
      <c r="B39" s="163" t="s">
        <v>85</v>
      </c>
      <c r="C39" s="184" t="s">
        <v>86</v>
      </c>
      <c r="D39" s="164"/>
      <c r="E39" s="165"/>
      <c r="F39" s="166"/>
      <c r="G39" s="166">
        <f>G40+G44</f>
        <v>0</v>
      </c>
      <c r="H39" s="166"/>
      <c r="I39" s="166">
        <f>SUM(I40:I43)</f>
        <v>0</v>
      </c>
      <c r="J39" s="166"/>
      <c r="K39" s="166">
        <f>SUM(K40:K43)</f>
        <v>114232</v>
      </c>
      <c r="L39" s="166"/>
      <c r="M39" s="166">
        <f>SUM(M40:M43)</f>
        <v>0</v>
      </c>
      <c r="N39" s="165"/>
      <c r="O39" s="165">
        <f>SUM(O40:O43)</f>
        <v>2.69</v>
      </c>
      <c r="P39" s="165"/>
      <c r="Q39" s="165">
        <f>SUM(Q40:Q43)</f>
        <v>0</v>
      </c>
      <c r="R39" s="166"/>
      <c r="S39" s="166"/>
      <c r="T39" s="167"/>
      <c r="U39" s="161"/>
      <c r="V39" s="161">
        <f>SUM(V40:V43)</f>
        <v>82.79</v>
      </c>
      <c r="W39" s="161"/>
      <c r="X39" s="161"/>
      <c r="Y39" s="161"/>
      <c r="AG39" t="s">
        <v>166</v>
      </c>
    </row>
    <row r="40" spans="1:60" outlineLevel="1">
      <c r="A40" s="169">
        <v>15</v>
      </c>
      <c r="B40" s="170" t="s">
        <v>252</v>
      </c>
      <c r="C40" s="185" t="s">
        <v>253</v>
      </c>
      <c r="D40" s="171" t="s">
        <v>213</v>
      </c>
      <c r="E40" s="172">
        <v>52.4</v>
      </c>
      <c r="F40" s="173">
        <v>0</v>
      </c>
      <c r="G40" s="174">
        <f>ROUND(E40*F40,2)</f>
        <v>0</v>
      </c>
      <c r="H40" s="173">
        <v>0</v>
      </c>
      <c r="I40" s="174">
        <f>ROUND(E40*H40,2)</f>
        <v>0</v>
      </c>
      <c r="J40" s="173">
        <v>2180</v>
      </c>
      <c r="K40" s="174">
        <f>ROUND(E40*J40,2)</f>
        <v>114232</v>
      </c>
      <c r="L40" s="174">
        <v>21</v>
      </c>
      <c r="M40" s="174">
        <f>G40*(1+L40/100)</f>
        <v>0</v>
      </c>
      <c r="N40" s="172">
        <v>5.1360000000000003E-2</v>
      </c>
      <c r="O40" s="172">
        <f>ROUND(E40*N40,2)</f>
        <v>2.69</v>
      </c>
      <c r="P40" s="172">
        <v>0</v>
      </c>
      <c r="Q40" s="172">
        <f>ROUND(E40*P40,2)</f>
        <v>0</v>
      </c>
      <c r="R40" s="174"/>
      <c r="S40" s="174" t="s">
        <v>241</v>
      </c>
      <c r="T40" s="175" t="s">
        <v>170</v>
      </c>
      <c r="U40" s="160">
        <v>1.58</v>
      </c>
      <c r="V40" s="160">
        <f>ROUND(E40*U40,2)</f>
        <v>82.79</v>
      </c>
      <c r="W40" s="160"/>
      <c r="X40" s="160" t="s">
        <v>215</v>
      </c>
      <c r="Y40" s="160" t="s">
        <v>173</v>
      </c>
      <c r="Z40" s="150"/>
      <c r="AA40" s="150"/>
      <c r="AB40" s="150"/>
      <c r="AC40" s="150"/>
      <c r="AD40" s="150"/>
      <c r="AE40" s="150"/>
      <c r="AF40" s="150"/>
      <c r="AG40" s="150" t="s">
        <v>216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>
      <c r="A41" s="157"/>
      <c r="B41" s="158"/>
      <c r="C41" s="200" t="s">
        <v>219</v>
      </c>
      <c r="D41" s="190"/>
      <c r="E41" s="191"/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220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3">
      <c r="A42" s="157"/>
      <c r="B42" s="158"/>
      <c r="C42" s="200" t="s">
        <v>249</v>
      </c>
      <c r="D42" s="190"/>
      <c r="E42" s="191"/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220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3">
      <c r="A43" s="157"/>
      <c r="B43" s="158"/>
      <c r="C43" s="200" t="s">
        <v>254</v>
      </c>
      <c r="D43" s="190"/>
      <c r="E43" s="191">
        <v>52.4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220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3">
      <c r="A44" s="157"/>
      <c r="B44" s="158"/>
      <c r="C44" s="200" t="s">
        <v>880</v>
      </c>
      <c r="D44" s="171" t="s">
        <v>213</v>
      </c>
      <c r="E44" s="172">
        <v>42</v>
      </c>
      <c r="F44" s="173">
        <v>0</v>
      </c>
      <c r="G44" s="174">
        <f>ROUND(E44*F44,2)</f>
        <v>0</v>
      </c>
      <c r="H44" s="173">
        <v>0</v>
      </c>
      <c r="I44" s="174">
        <f>ROUND(E44*H44,2)</f>
        <v>0</v>
      </c>
      <c r="J44" s="173">
        <v>2180</v>
      </c>
      <c r="K44" s="174">
        <f>ROUND(E44*J44,2)</f>
        <v>91560</v>
      </c>
      <c r="L44" s="174">
        <v>21</v>
      </c>
      <c r="M44" s="174">
        <f>G44*(1+L44/100)</f>
        <v>0</v>
      </c>
      <c r="N44" s="172">
        <v>5.1360000000000003E-2</v>
      </c>
      <c r="O44" s="172">
        <f>ROUND(E44*N44,2)</f>
        <v>2.16</v>
      </c>
      <c r="P44" s="172">
        <v>0</v>
      </c>
      <c r="Q44" s="172">
        <f>ROUND(E44*P44,2)</f>
        <v>0</v>
      </c>
      <c r="R44" s="174"/>
      <c r="S44" s="174" t="s">
        <v>241</v>
      </c>
      <c r="T44" s="175" t="s">
        <v>170</v>
      </c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14">
      <c r="A45" s="162" t="s">
        <v>165</v>
      </c>
      <c r="B45" s="163" t="s">
        <v>87</v>
      </c>
      <c r="C45" s="184" t="s">
        <v>88</v>
      </c>
      <c r="D45" s="164"/>
      <c r="E45" s="165"/>
      <c r="F45" s="166"/>
      <c r="G45" s="166">
        <f>G46+G54+G61+G63</f>
        <v>0</v>
      </c>
      <c r="H45" s="166"/>
      <c r="I45" s="166">
        <f>SUM(I46:I67)</f>
        <v>54629.95</v>
      </c>
      <c r="J45" s="166"/>
      <c r="K45" s="166">
        <f>SUM(K46:K67)</f>
        <v>50025.87</v>
      </c>
      <c r="L45" s="166"/>
      <c r="M45" s="166">
        <f>SUM(M46:M67)</f>
        <v>0</v>
      </c>
      <c r="N45" s="165"/>
      <c r="O45" s="165">
        <f>SUM(O46:O67)</f>
        <v>20.68</v>
      </c>
      <c r="P45" s="165"/>
      <c r="Q45" s="165">
        <f>SUM(Q46:Q67)</f>
        <v>0</v>
      </c>
      <c r="R45" s="166"/>
      <c r="S45" s="166"/>
      <c r="T45" s="167"/>
      <c r="U45" s="161"/>
      <c r="V45" s="161">
        <f>SUM(V46:V67)</f>
        <v>101.57999999999998</v>
      </c>
      <c r="W45" s="161"/>
      <c r="X45" s="161"/>
      <c r="Y45" s="161"/>
      <c r="AG45" t="s">
        <v>166</v>
      </c>
    </row>
    <row r="46" spans="1:60" outlineLevel="1">
      <c r="A46" s="169">
        <v>16</v>
      </c>
      <c r="B46" s="170" t="s">
        <v>255</v>
      </c>
      <c r="C46" s="185" t="s">
        <v>256</v>
      </c>
      <c r="D46" s="171" t="s">
        <v>257</v>
      </c>
      <c r="E46" s="172">
        <v>7.8112500000000002</v>
      </c>
      <c r="F46" s="173">
        <v>0</v>
      </c>
      <c r="G46" s="174">
        <f>ROUND(E46*F46,2)</f>
        <v>0</v>
      </c>
      <c r="H46" s="173">
        <v>4130.6099999999997</v>
      </c>
      <c r="I46" s="174">
        <f>ROUND(E46*H46,2)</f>
        <v>32265.23</v>
      </c>
      <c r="J46" s="173">
        <v>749.39</v>
      </c>
      <c r="K46" s="174">
        <f>ROUND(E46*J46,2)</f>
        <v>5853.67</v>
      </c>
      <c r="L46" s="174">
        <v>21</v>
      </c>
      <c r="M46" s="174">
        <f>G46*(1+L46/100)</f>
        <v>0</v>
      </c>
      <c r="N46" s="172">
        <v>2.5251100000000002</v>
      </c>
      <c r="O46" s="172">
        <f>ROUND(E46*N46,2)</f>
        <v>19.72</v>
      </c>
      <c r="P46" s="172">
        <v>0</v>
      </c>
      <c r="Q46" s="172">
        <f>ROUND(E46*P46,2)</f>
        <v>0</v>
      </c>
      <c r="R46" s="174" t="s">
        <v>214</v>
      </c>
      <c r="S46" s="174" t="s">
        <v>170</v>
      </c>
      <c r="T46" s="175" t="s">
        <v>170</v>
      </c>
      <c r="U46" s="160">
        <v>1.45</v>
      </c>
      <c r="V46" s="160">
        <f>ROUND(E46*U46,2)</f>
        <v>11.33</v>
      </c>
      <c r="W46" s="160"/>
      <c r="X46" s="160" t="s">
        <v>215</v>
      </c>
      <c r="Y46" s="160" t="s">
        <v>173</v>
      </c>
      <c r="Z46" s="150"/>
      <c r="AA46" s="150"/>
      <c r="AB46" s="150"/>
      <c r="AC46" s="150"/>
      <c r="AD46" s="150"/>
      <c r="AE46" s="150"/>
      <c r="AF46" s="150"/>
      <c r="AG46" s="150" t="s">
        <v>216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2">
      <c r="A47" s="157"/>
      <c r="B47" s="158"/>
      <c r="C47" s="342" t="s">
        <v>258</v>
      </c>
      <c r="D47" s="343"/>
      <c r="E47" s="343"/>
      <c r="F47" s="343"/>
      <c r="G47" s="343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176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>
      <c r="A48" s="157"/>
      <c r="B48" s="158"/>
      <c r="C48" s="200" t="s">
        <v>259</v>
      </c>
      <c r="D48" s="190"/>
      <c r="E48" s="191"/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220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>
      <c r="A49" s="157"/>
      <c r="B49" s="158"/>
      <c r="C49" s="200" t="s">
        <v>260</v>
      </c>
      <c r="D49" s="190"/>
      <c r="E49" s="191">
        <v>5.83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220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3">
      <c r="A50" s="157"/>
      <c r="B50" s="158"/>
      <c r="C50" s="200" t="s">
        <v>261</v>
      </c>
      <c r="D50" s="190"/>
      <c r="E50" s="191">
        <v>0.28749999999999998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220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>
      <c r="A51" s="157"/>
      <c r="B51" s="158"/>
      <c r="C51" s="200" t="s">
        <v>262</v>
      </c>
      <c r="D51" s="190"/>
      <c r="E51" s="191">
        <v>0.55000000000000004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220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>
      <c r="A52" s="157"/>
      <c r="B52" s="158"/>
      <c r="C52" s="200" t="s">
        <v>263</v>
      </c>
      <c r="D52" s="190"/>
      <c r="E52" s="191">
        <v>0.95625000000000004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220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>
      <c r="A53" s="157"/>
      <c r="B53" s="158"/>
      <c r="C53" s="200" t="s">
        <v>264</v>
      </c>
      <c r="D53" s="190"/>
      <c r="E53" s="191">
        <v>0.1875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220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>
      <c r="A54" s="169">
        <v>17</v>
      </c>
      <c r="B54" s="170" t="s">
        <v>265</v>
      </c>
      <c r="C54" s="185" t="s">
        <v>266</v>
      </c>
      <c r="D54" s="171" t="s">
        <v>213</v>
      </c>
      <c r="E54" s="172">
        <v>78.3</v>
      </c>
      <c r="F54" s="173">
        <v>0</v>
      </c>
      <c r="G54" s="174">
        <f>ROUND(E54*F54,2)</f>
        <v>0</v>
      </c>
      <c r="H54" s="173">
        <v>98.2</v>
      </c>
      <c r="I54" s="174">
        <f>ROUND(E54*H54,2)</f>
        <v>7689.06</v>
      </c>
      <c r="J54" s="173">
        <v>376.8</v>
      </c>
      <c r="K54" s="174">
        <f>ROUND(E54*J54,2)</f>
        <v>29503.439999999999</v>
      </c>
      <c r="L54" s="174">
        <v>21</v>
      </c>
      <c r="M54" s="174">
        <f>G54*(1+L54/100)</f>
        <v>0</v>
      </c>
      <c r="N54" s="172">
        <v>7.8200000000000006E-3</v>
      </c>
      <c r="O54" s="172">
        <f>ROUND(E54*N54,2)</f>
        <v>0.61</v>
      </c>
      <c r="P54" s="172">
        <v>0</v>
      </c>
      <c r="Q54" s="172">
        <f>ROUND(E54*P54,2)</f>
        <v>0</v>
      </c>
      <c r="R54" s="174" t="s">
        <v>214</v>
      </c>
      <c r="S54" s="174" t="s">
        <v>170</v>
      </c>
      <c r="T54" s="175" t="s">
        <v>170</v>
      </c>
      <c r="U54" s="160">
        <v>0.79</v>
      </c>
      <c r="V54" s="160">
        <f>ROUND(E54*U54,2)</f>
        <v>61.86</v>
      </c>
      <c r="W54" s="160"/>
      <c r="X54" s="160" t="s">
        <v>215</v>
      </c>
      <c r="Y54" s="160" t="s">
        <v>173</v>
      </c>
      <c r="Z54" s="150"/>
      <c r="AA54" s="150"/>
      <c r="AB54" s="150"/>
      <c r="AC54" s="150"/>
      <c r="AD54" s="150"/>
      <c r="AE54" s="150"/>
      <c r="AF54" s="150"/>
      <c r="AG54" s="150" t="s">
        <v>216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2">
      <c r="A55" s="157"/>
      <c r="B55" s="158"/>
      <c r="C55" s="200" t="s">
        <v>259</v>
      </c>
      <c r="D55" s="190"/>
      <c r="E55" s="191"/>
      <c r="F55" s="173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220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>
      <c r="A56" s="157"/>
      <c r="B56" s="158"/>
      <c r="C56" s="200" t="s">
        <v>267</v>
      </c>
      <c r="D56" s="190"/>
      <c r="E56" s="191">
        <v>58.3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220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>
      <c r="A57" s="157"/>
      <c r="B57" s="158"/>
      <c r="C57" s="200" t="s">
        <v>268</v>
      </c>
      <c r="D57" s="190"/>
      <c r="E57" s="191">
        <v>4.5999999999999996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220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3">
      <c r="A58" s="157"/>
      <c r="B58" s="158"/>
      <c r="C58" s="200" t="s">
        <v>269</v>
      </c>
      <c r="D58" s="190"/>
      <c r="E58" s="191">
        <v>4.4000000000000004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220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>
      <c r="A59" s="157"/>
      <c r="B59" s="158"/>
      <c r="C59" s="200" t="s">
        <v>270</v>
      </c>
      <c r="D59" s="190"/>
      <c r="E59" s="191">
        <v>8.5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220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>
      <c r="A60" s="157"/>
      <c r="B60" s="158"/>
      <c r="C60" s="200" t="s">
        <v>271</v>
      </c>
      <c r="D60" s="190"/>
      <c r="E60" s="191">
        <v>2.5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220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>
      <c r="A61" s="169">
        <v>18</v>
      </c>
      <c r="B61" s="170" t="s">
        <v>272</v>
      </c>
      <c r="C61" s="185" t="s">
        <v>273</v>
      </c>
      <c r="D61" s="171" t="s">
        <v>213</v>
      </c>
      <c r="E61" s="172">
        <v>78.3</v>
      </c>
      <c r="F61" s="173">
        <v>0</v>
      </c>
      <c r="G61" s="174">
        <f>ROUND(E61*F61,2)</f>
        <v>0</v>
      </c>
      <c r="H61" s="173">
        <v>0</v>
      </c>
      <c r="I61" s="174">
        <f>ROUND(E61*H61,2)</f>
        <v>0</v>
      </c>
      <c r="J61" s="173">
        <v>115</v>
      </c>
      <c r="K61" s="174">
        <f>ROUND(E61*J61,2)</f>
        <v>9004.5</v>
      </c>
      <c r="L61" s="174">
        <v>21</v>
      </c>
      <c r="M61" s="174">
        <f>G61*(1+L61/100)</f>
        <v>0</v>
      </c>
      <c r="N61" s="172">
        <v>0</v>
      </c>
      <c r="O61" s="172">
        <f>ROUND(E61*N61,2)</f>
        <v>0</v>
      </c>
      <c r="P61" s="172">
        <v>0</v>
      </c>
      <c r="Q61" s="172">
        <f>ROUND(E61*P61,2)</f>
        <v>0</v>
      </c>
      <c r="R61" s="174" t="s">
        <v>214</v>
      </c>
      <c r="S61" s="174" t="s">
        <v>170</v>
      </c>
      <c r="T61" s="175" t="s">
        <v>170</v>
      </c>
      <c r="U61" s="160">
        <v>0.24</v>
      </c>
      <c r="V61" s="160">
        <f>ROUND(E61*U61,2)</f>
        <v>18.79</v>
      </c>
      <c r="W61" s="160"/>
      <c r="X61" s="160" t="s">
        <v>215</v>
      </c>
      <c r="Y61" s="160" t="s">
        <v>173</v>
      </c>
      <c r="Z61" s="150"/>
      <c r="AA61" s="150"/>
      <c r="AB61" s="150"/>
      <c r="AC61" s="150"/>
      <c r="AD61" s="150"/>
      <c r="AE61" s="150"/>
      <c r="AF61" s="150"/>
      <c r="AG61" s="150" t="s">
        <v>216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2">
      <c r="A62" s="157"/>
      <c r="B62" s="158"/>
      <c r="C62" s="200" t="s">
        <v>274</v>
      </c>
      <c r="D62" s="190"/>
      <c r="E62" s="191">
        <v>78.3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220</v>
      </c>
      <c r="AH62" s="150">
        <v>5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>
      <c r="A63" s="169">
        <v>19</v>
      </c>
      <c r="B63" s="170" t="s">
        <v>275</v>
      </c>
      <c r="C63" s="185" t="s">
        <v>276</v>
      </c>
      <c r="D63" s="171" t="s">
        <v>277</v>
      </c>
      <c r="E63" s="172">
        <v>0.34692000000000001</v>
      </c>
      <c r="F63" s="173">
        <v>0</v>
      </c>
      <c r="G63" s="174">
        <f>ROUND(E63*F63,2)</f>
        <v>0</v>
      </c>
      <c r="H63" s="173">
        <v>42302.73</v>
      </c>
      <c r="I63" s="174">
        <f>ROUND(E63*H63,2)</f>
        <v>14675.66</v>
      </c>
      <c r="J63" s="173">
        <v>16327.27</v>
      </c>
      <c r="K63" s="174">
        <f>ROUND(E63*J63,2)</f>
        <v>5664.26</v>
      </c>
      <c r="L63" s="174">
        <v>21</v>
      </c>
      <c r="M63" s="174">
        <f>G63*(1+L63/100)</f>
        <v>0</v>
      </c>
      <c r="N63" s="172">
        <v>1.0166500000000001</v>
      </c>
      <c r="O63" s="172">
        <f>ROUND(E63*N63,2)</f>
        <v>0.35</v>
      </c>
      <c r="P63" s="172">
        <v>0</v>
      </c>
      <c r="Q63" s="172">
        <f>ROUND(E63*P63,2)</f>
        <v>0</v>
      </c>
      <c r="R63" s="174" t="s">
        <v>214</v>
      </c>
      <c r="S63" s="174" t="s">
        <v>170</v>
      </c>
      <c r="T63" s="175" t="s">
        <v>170</v>
      </c>
      <c r="U63" s="160">
        <v>27.672999999999998</v>
      </c>
      <c r="V63" s="160">
        <f>ROUND(E63*U63,2)</f>
        <v>9.6</v>
      </c>
      <c r="W63" s="160"/>
      <c r="X63" s="160" t="s">
        <v>215</v>
      </c>
      <c r="Y63" s="160" t="s">
        <v>173</v>
      </c>
      <c r="Z63" s="150"/>
      <c r="AA63" s="150"/>
      <c r="AB63" s="150"/>
      <c r="AC63" s="150"/>
      <c r="AD63" s="150"/>
      <c r="AE63" s="150"/>
      <c r="AF63" s="150"/>
      <c r="AG63" s="150" t="s">
        <v>216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>
      <c r="A64" s="157"/>
      <c r="B64" s="158"/>
      <c r="C64" s="353" t="s">
        <v>278</v>
      </c>
      <c r="D64" s="354"/>
      <c r="E64" s="354"/>
      <c r="F64" s="354"/>
      <c r="G64" s="354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218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2">
      <c r="A65" s="157"/>
      <c r="B65" s="158"/>
      <c r="C65" s="200" t="s">
        <v>259</v>
      </c>
      <c r="D65" s="190"/>
      <c r="E65" s="191"/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220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3">
      <c r="A66" s="157"/>
      <c r="B66" s="158"/>
      <c r="C66" s="200" t="s">
        <v>279</v>
      </c>
      <c r="D66" s="190"/>
      <c r="E66" s="191">
        <v>0.33040000000000003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220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>
      <c r="A67" s="157"/>
      <c r="B67" s="158"/>
      <c r="C67" s="201" t="s">
        <v>280</v>
      </c>
      <c r="D67" s="192"/>
      <c r="E67" s="193">
        <v>1.652E-2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220</v>
      </c>
      <c r="AH67" s="150">
        <v>4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14">
      <c r="A68" s="162" t="s">
        <v>165</v>
      </c>
      <c r="B68" s="163" t="s">
        <v>89</v>
      </c>
      <c r="C68" s="184" t="s">
        <v>90</v>
      </c>
      <c r="D68" s="164"/>
      <c r="E68" s="165"/>
      <c r="F68" s="166"/>
      <c r="G68" s="166">
        <v>0</v>
      </c>
      <c r="H68" s="166"/>
      <c r="I68" s="166" t="e">
        <f>SUM(#REF!)</f>
        <v>#REF!</v>
      </c>
      <c r="J68" s="166"/>
      <c r="K68" s="166" t="e">
        <f>SUM(#REF!)</f>
        <v>#REF!</v>
      </c>
      <c r="L68" s="166"/>
      <c r="M68" s="166" t="e">
        <f>SUM(#REF!)</f>
        <v>#REF!</v>
      </c>
      <c r="N68" s="165"/>
      <c r="O68" s="165" t="e">
        <f>SUM(#REF!)</f>
        <v>#REF!</v>
      </c>
      <c r="P68" s="165"/>
      <c r="Q68" s="165" t="e">
        <f>SUM(#REF!)</f>
        <v>#REF!</v>
      </c>
      <c r="R68" s="166"/>
      <c r="S68" s="166"/>
      <c r="T68" s="167"/>
      <c r="U68" s="161"/>
      <c r="V68" s="161" t="e">
        <f>SUM(#REF!)</f>
        <v>#REF!</v>
      </c>
      <c r="W68" s="161"/>
      <c r="X68" s="161"/>
      <c r="Y68" s="161"/>
      <c r="AG68" t="s">
        <v>166</v>
      </c>
    </row>
    <row r="69" spans="1:60" ht="14">
      <c r="A69" s="162" t="s">
        <v>165</v>
      </c>
      <c r="B69" s="163" t="s">
        <v>91</v>
      </c>
      <c r="C69" s="184" t="s">
        <v>92</v>
      </c>
      <c r="D69" s="164"/>
      <c r="E69" s="165"/>
      <c r="F69" s="166"/>
      <c r="G69" s="166">
        <f>G70</f>
        <v>0</v>
      </c>
      <c r="H69" s="166"/>
      <c r="I69" s="166">
        <f>SUM(I70:I71)</f>
        <v>2057.6</v>
      </c>
      <c r="J69" s="166"/>
      <c r="K69" s="166">
        <f>SUM(K70:K71)</f>
        <v>3802.4</v>
      </c>
      <c r="L69" s="166"/>
      <c r="M69" s="166">
        <f>SUM(M70:M71)</f>
        <v>0</v>
      </c>
      <c r="N69" s="165"/>
      <c r="O69" s="165">
        <f>SUM(O70:O71)</f>
        <v>0.21</v>
      </c>
      <c r="P69" s="165"/>
      <c r="Q69" s="165">
        <f>SUM(Q70:Q71)</f>
        <v>0</v>
      </c>
      <c r="R69" s="166"/>
      <c r="S69" s="166"/>
      <c r="T69" s="167"/>
      <c r="U69" s="161"/>
      <c r="V69" s="161">
        <f>SUM(V70:V71)</f>
        <v>6.74</v>
      </c>
      <c r="W69" s="161"/>
      <c r="X69" s="161"/>
      <c r="Y69" s="161"/>
      <c r="AG69" t="s">
        <v>166</v>
      </c>
    </row>
    <row r="70" spans="1:60" outlineLevel="1">
      <c r="A70" s="169">
        <v>22</v>
      </c>
      <c r="B70" s="170" t="s">
        <v>281</v>
      </c>
      <c r="C70" s="185" t="s">
        <v>282</v>
      </c>
      <c r="D70" s="171" t="s">
        <v>213</v>
      </c>
      <c r="E70" s="172">
        <v>20</v>
      </c>
      <c r="F70" s="173">
        <v>0</v>
      </c>
      <c r="G70" s="174">
        <f>ROUND(E70*F70,2)</f>
        <v>0</v>
      </c>
      <c r="H70" s="173">
        <v>102.88</v>
      </c>
      <c r="I70" s="174">
        <f>ROUND(E70*H70,2)</f>
        <v>2057.6</v>
      </c>
      <c r="J70" s="173">
        <v>190.12</v>
      </c>
      <c r="K70" s="174">
        <f>ROUND(E70*J70,2)</f>
        <v>3802.4</v>
      </c>
      <c r="L70" s="174">
        <v>21</v>
      </c>
      <c r="M70" s="174">
        <f>G70*(1+L70/100)</f>
        <v>0</v>
      </c>
      <c r="N70" s="172">
        <v>1.038E-2</v>
      </c>
      <c r="O70" s="172">
        <f>ROUND(E70*N70,2)</f>
        <v>0.21</v>
      </c>
      <c r="P70" s="172">
        <v>0</v>
      </c>
      <c r="Q70" s="172">
        <f>ROUND(E70*P70,2)</f>
        <v>0</v>
      </c>
      <c r="R70" s="174" t="s">
        <v>283</v>
      </c>
      <c r="S70" s="174" t="s">
        <v>170</v>
      </c>
      <c r="T70" s="175" t="s">
        <v>170</v>
      </c>
      <c r="U70" s="160">
        <v>0.33688000000000001</v>
      </c>
      <c r="V70" s="160">
        <f>ROUND(E70*U70,2)</f>
        <v>6.74</v>
      </c>
      <c r="W70" s="160"/>
      <c r="X70" s="160" t="s">
        <v>215</v>
      </c>
      <c r="Y70" s="160" t="s">
        <v>173</v>
      </c>
      <c r="Z70" s="150"/>
      <c r="AA70" s="150"/>
      <c r="AB70" s="150"/>
      <c r="AC70" s="150"/>
      <c r="AD70" s="150"/>
      <c r="AE70" s="150"/>
      <c r="AF70" s="150"/>
      <c r="AG70" s="150" t="s">
        <v>216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2">
      <c r="A71" s="157"/>
      <c r="B71" s="158"/>
      <c r="C71" s="342" t="s">
        <v>284</v>
      </c>
      <c r="D71" s="343"/>
      <c r="E71" s="343"/>
      <c r="F71" s="343"/>
      <c r="G71" s="343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176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14">
      <c r="A72" s="162" t="s">
        <v>165</v>
      </c>
      <c r="B72" s="163" t="s">
        <v>93</v>
      </c>
      <c r="C72" s="184" t="s">
        <v>94</v>
      </c>
      <c r="D72" s="164"/>
      <c r="E72" s="165"/>
      <c r="F72" s="166"/>
      <c r="G72" s="166">
        <f>G73+G81+G84+G86</f>
        <v>0</v>
      </c>
      <c r="H72" s="166"/>
      <c r="I72" s="166">
        <f>SUM(I73:I99)</f>
        <v>77684.33</v>
      </c>
      <c r="J72" s="166"/>
      <c r="K72" s="166">
        <f>SUM(K73:K99)</f>
        <v>193128.3</v>
      </c>
      <c r="L72" s="166"/>
      <c r="M72" s="166">
        <f>SUM(M73:M99)</f>
        <v>0</v>
      </c>
      <c r="N72" s="165"/>
      <c r="O72" s="165">
        <f>SUM(O73:O99)</f>
        <v>21.61</v>
      </c>
      <c r="P72" s="165"/>
      <c r="Q72" s="165">
        <f>SUM(Q73:Q99)</f>
        <v>0</v>
      </c>
      <c r="R72" s="166"/>
      <c r="S72" s="166"/>
      <c r="T72" s="167"/>
      <c r="U72" s="161"/>
      <c r="V72" s="161">
        <f>SUM(V73:V99)</f>
        <v>313.17999999999995</v>
      </c>
      <c r="W72" s="161"/>
      <c r="X72" s="161"/>
      <c r="Y72" s="161"/>
      <c r="AG72" t="s">
        <v>166</v>
      </c>
    </row>
    <row r="73" spans="1:60" outlineLevel="1">
      <c r="A73" s="169">
        <v>23</v>
      </c>
      <c r="B73" s="170" t="s">
        <v>285</v>
      </c>
      <c r="C73" s="185" t="s">
        <v>286</v>
      </c>
      <c r="D73" s="171" t="s">
        <v>213</v>
      </c>
      <c r="E73" s="172">
        <v>1043.3800000000001</v>
      </c>
      <c r="F73" s="173">
        <v>0</v>
      </c>
      <c r="G73" s="174">
        <f>ROUND(E73*F73,2)</f>
        <v>0</v>
      </c>
      <c r="H73" s="173">
        <v>0.01</v>
      </c>
      <c r="I73" s="174">
        <f>ROUND(E73*H73,2)</f>
        <v>10.43</v>
      </c>
      <c r="J73" s="173">
        <v>79.790000000000006</v>
      </c>
      <c r="K73" s="174">
        <f>ROUND(E73*J73,2)</f>
        <v>83251.289999999994</v>
      </c>
      <c r="L73" s="174">
        <v>21</v>
      </c>
      <c r="M73" s="174">
        <f>G73*(1+L73/100)</f>
        <v>0</v>
      </c>
      <c r="N73" s="172">
        <v>1.8380000000000001E-2</v>
      </c>
      <c r="O73" s="172">
        <f>ROUND(E73*N73,2)</f>
        <v>19.18</v>
      </c>
      <c r="P73" s="172">
        <v>0</v>
      </c>
      <c r="Q73" s="172">
        <f>ROUND(E73*P73,2)</f>
        <v>0</v>
      </c>
      <c r="R73" s="174" t="s">
        <v>287</v>
      </c>
      <c r="S73" s="174" t="s">
        <v>170</v>
      </c>
      <c r="T73" s="175" t="s">
        <v>170</v>
      </c>
      <c r="U73" s="160">
        <v>0.123</v>
      </c>
      <c r="V73" s="160">
        <f>ROUND(E73*U73,2)</f>
        <v>128.34</v>
      </c>
      <c r="W73" s="160"/>
      <c r="X73" s="160" t="s">
        <v>215</v>
      </c>
      <c r="Y73" s="160" t="s">
        <v>173</v>
      </c>
      <c r="Z73" s="150"/>
      <c r="AA73" s="150"/>
      <c r="AB73" s="150"/>
      <c r="AC73" s="150"/>
      <c r="AD73" s="150"/>
      <c r="AE73" s="150"/>
      <c r="AF73" s="150"/>
      <c r="AG73" s="150" t="s">
        <v>216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>
      <c r="A74" s="157"/>
      <c r="B74" s="158"/>
      <c r="C74" s="353" t="s">
        <v>288</v>
      </c>
      <c r="D74" s="354"/>
      <c r="E74" s="354"/>
      <c r="F74" s="354"/>
      <c r="G74" s="354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218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2">
      <c r="A75" s="157"/>
      <c r="B75" s="158"/>
      <c r="C75" s="344" t="s">
        <v>289</v>
      </c>
      <c r="D75" s="345"/>
      <c r="E75" s="345"/>
      <c r="F75" s="345"/>
      <c r="G75" s="345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176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2">
      <c r="A76" s="157"/>
      <c r="B76" s="158"/>
      <c r="C76" s="200" t="s">
        <v>290</v>
      </c>
      <c r="D76" s="190"/>
      <c r="E76" s="191"/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220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>
      <c r="A77" s="157"/>
      <c r="B77" s="158"/>
      <c r="C77" s="200" t="s">
        <v>291</v>
      </c>
      <c r="D77" s="190"/>
      <c r="E77" s="191">
        <v>399.62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220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3">
      <c r="A78" s="157"/>
      <c r="B78" s="158"/>
      <c r="C78" s="200" t="s">
        <v>292</v>
      </c>
      <c r="D78" s="190"/>
      <c r="E78" s="191">
        <v>320.70999999999998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220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3">
      <c r="A79" s="157"/>
      <c r="B79" s="158"/>
      <c r="C79" s="200" t="s">
        <v>293</v>
      </c>
      <c r="D79" s="190"/>
      <c r="E79" s="191">
        <v>177.45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220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3">
      <c r="A80" s="157"/>
      <c r="B80" s="158"/>
      <c r="C80" s="200" t="s">
        <v>294</v>
      </c>
      <c r="D80" s="190"/>
      <c r="E80" s="191">
        <v>145.6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220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4" outlineLevel="1">
      <c r="A81" s="169">
        <v>24</v>
      </c>
      <c r="B81" s="170" t="s">
        <v>295</v>
      </c>
      <c r="C81" s="185" t="s">
        <v>296</v>
      </c>
      <c r="D81" s="171" t="s">
        <v>213</v>
      </c>
      <c r="E81" s="172">
        <v>1043.3800000000001</v>
      </c>
      <c r="F81" s="173">
        <v>0</v>
      </c>
      <c r="G81" s="174">
        <f>ROUND(E81*F81,2)</f>
        <v>0</v>
      </c>
      <c r="H81" s="173">
        <v>54.04</v>
      </c>
      <c r="I81" s="174">
        <f>ROUND(E81*H81,2)</f>
        <v>56384.26</v>
      </c>
      <c r="J81" s="173">
        <v>3.26</v>
      </c>
      <c r="K81" s="174">
        <f>ROUND(E81*J81,2)</f>
        <v>3401.42</v>
      </c>
      <c r="L81" s="174">
        <v>21</v>
      </c>
      <c r="M81" s="174">
        <f>G81*(1+L81/100)</f>
        <v>0</v>
      </c>
      <c r="N81" s="172">
        <v>8.1999999999999998E-4</v>
      </c>
      <c r="O81" s="172">
        <f>ROUND(E81*N81,2)</f>
        <v>0.86</v>
      </c>
      <c r="P81" s="172">
        <v>0</v>
      </c>
      <c r="Q81" s="172">
        <f>ROUND(E81*P81,2)</f>
        <v>0</v>
      </c>
      <c r="R81" s="174" t="s">
        <v>287</v>
      </c>
      <c r="S81" s="174" t="s">
        <v>170</v>
      </c>
      <c r="T81" s="175" t="s">
        <v>170</v>
      </c>
      <c r="U81" s="160">
        <v>6.0000000000000001E-3</v>
      </c>
      <c r="V81" s="160">
        <f>ROUND(E81*U81,2)</f>
        <v>6.26</v>
      </c>
      <c r="W81" s="160"/>
      <c r="X81" s="160" t="s">
        <v>215</v>
      </c>
      <c r="Y81" s="160" t="s">
        <v>173</v>
      </c>
      <c r="Z81" s="150"/>
      <c r="AA81" s="150"/>
      <c r="AB81" s="150"/>
      <c r="AC81" s="150"/>
      <c r="AD81" s="150"/>
      <c r="AE81" s="150"/>
      <c r="AF81" s="150"/>
      <c r="AG81" s="150" t="s">
        <v>216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2">
      <c r="A82" s="157"/>
      <c r="B82" s="158"/>
      <c r="C82" s="353" t="s">
        <v>288</v>
      </c>
      <c r="D82" s="354"/>
      <c r="E82" s="354"/>
      <c r="F82" s="354"/>
      <c r="G82" s="354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218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2">
      <c r="A83" s="157"/>
      <c r="B83" s="158"/>
      <c r="C83" s="200" t="s">
        <v>297</v>
      </c>
      <c r="D83" s="190"/>
      <c r="E83" s="191">
        <v>1043.3800000000001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220</v>
      </c>
      <c r="AH83" s="150">
        <v>5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>
      <c r="A84" s="169">
        <v>25</v>
      </c>
      <c r="B84" s="170" t="s">
        <v>298</v>
      </c>
      <c r="C84" s="185" t="s">
        <v>299</v>
      </c>
      <c r="D84" s="171" t="s">
        <v>213</v>
      </c>
      <c r="E84" s="172">
        <v>1043.3800000000001</v>
      </c>
      <c r="F84" s="173">
        <v>0</v>
      </c>
      <c r="G84" s="174">
        <f>ROUND(E84*F84,2)</f>
        <v>0</v>
      </c>
      <c r="H84" s="173">
        <v>0</v>
      </c>
      <c r="I84" s="174">
        <f>ROUND(E84*H84,2)</f>
        <v>0</v>
      </c>
      <c r="J84" s="173">
        <v>69.400000000000006</v>
      </c>
      <c r="K84" s="174">
        <f>ROUND(E84*J84,2)</f>
        <v>72410.570000000007</v>
      </c>
      <c r="L84" s="174">
        <v>21</v>
      </c>
      <c r="M84" s="174">
        <f>G84*(1+L84/100)</f>
        <v>0</v>
      </c>
      <c r="N84" s="172">
        <v>0</v>
      </c>
      <c r="O84" s="172">
        <f>ROUND(E84*N84,2)</f>
        <v>0</v>
      </c>
      <c r="P84" s="172">
        <v>0</v>
      </c>
      <c r="Q84" s="172">
        <f>ROUND(E84*P84,2)</f>
        <v>0</v>
      </c>
      <c r="R84" s="174" t="s">
        <v>287</v>
      </c>
      <c r="S84" s="174" t="s">
        <v>170</v>
      </c>
      <c r="T84" s="175" t="s">
        <v>170</v>
      </c>
      <c r="U84" s="160">
        <v>0.105</v>
      </c>
      <c r="V84" s="160">
        <f>ROUND(E84*U84,2)</f>
        <v>109.55</v>
      </c>
      <c r="W84" s="160"/>
      <c r="X84" s="160" t="s">
        <v>215</v>
      </c>
      <c r="Y84" s="160" t="s">
        <v>173</v>
      </c>
      <c r="Z84" s="150"/>
      <c r="AA84" s="150"/>
      <c r="AB84" s="150"/>
      <c r="AC84" s="150"/>
      <c r="AD84" s="150"/>
      <c r="AE84" s="150"/>
      <c r="AF84" s="150"/>
      <c r="AG84" s="150" t="s">
        <v>216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>
      <c r="A85" s="157"/>
      <c r="B85" s="158"/>
      <c r="C85" s="200" t="s">
        <v>297</v>
      </c>
      <c r="D85" s="190"/>
      <c r="E85" s="191">
        <v>1043.3800000000001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220</v>
      </c>
      <c r="AH85" s="150">
        <v>5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>
      <c r="A86" s="169">
        <v>26</v>
      </c>
      <c r="B86" s="170" t="s">
        <v>300</v>
      </c>
      <c r="C86" s="185" t="s">
        <v>301</v>
      </c>
      <c r="D86" s="171" t="s">
        <v>213</v>
      </c>
      <c r="E86" s="172">
        <v>265.49</v>
      </c>
      <c r="F86" s="173">
        <v>0</v>
      </c>
      <c r="G86" s="174">
        <f>ROUND(E86*F86,2)</f>
        <v>0</v>
      </c>
      <c r="H86" s="173">
        <v>80.19</v>
      </c>
      <c r="I86" s="174">
        <f>ROUND(E86*H86,2)</f>
        <v>21289.64</v>
      </c>
      <c r="J86" s="173">
        <v>128.31</v>
      </c>
      <c r="K86" s="174">
        <f>ROUND(E86*J86,2)</f>
        <v>34065.019999999997</v>
      </c>
      <c r="L86" s="174">
        <v>21</v>
      </c>
      <c r="M86" s="174">
        <f>G86*(1+L86/100)</f>
        <v>0</v>
      </c>
      <c r="N86" s="172">
        <v>5.9199999999999999E-3</v>
      </c>
      <c r="O86" s="172">
        <f>ROUND(E86*N86,2)</f>
        <v>1.57</v>
      </c>
      <c r="P86" s="172">
        <v>0</v>
      </c>
      <c r="Q86" s="172">
        <f>ROUND(E86*P86,2)</f>
        <v>0</v>
      </c>
      <c r="R86" s="174" t="s">
        <v>287</v>
      </c>
      <c r="S86" s="174" t="s">
        <v>170</v>
      </c>
      <c r="T86" s="175" t="s">
        <v>170</v>
      </c>
      <c r="U86" s="160">
        <v>0.26</v>
      </c>
      <c r="V86" s="160">
        <f>ROUND(E86*U86,2)</f>
        <v>69.03</v>
      </c>
      <c r="W86" s="160"/>
      <c r="X86" s="160" t="s">
        <v>215</v>
      </c>
      <c r="Y86" s="160" t="s">
        <v>173</v>
      </c>
      <c r="Z86" s="150"/>
      <c r="AA86" s="150"/>
      <c r="AB86" s="150"/>
      <c r="AC86" s="150"/>
      <c r="AD86" s="150"/>
      <c r="AE86" s="150"/>
      <c r="AF86" s="150"/>
      <c r="AG86" s="150" t="s">
        <v>216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>
      <c r="A87" s="157"/>
      <c r="B87" s="158"/>
      <c r="C87" s="200" t="s">
        <v>219</v>
      </c>
      <c r="D87" s="190"/>
      <c r="E87" s="191"/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220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3">
      <c r="A88" s="157"/>
      <c r="B88" s="158"/>
      <c r="C88" s="200" t="s">
        <v>302</v>
      </c>
      <c r="D88" s="190"/>
      <c r="E88" s="191">
        <v>26.54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220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3">
      <c r="A89" s="157"/>
      <c r="B89" s="158"/>
      <c r="C89" s="200" t="s">
        <v>303</v>
      </c>
      <c r="D89" s="190"/>
      <c r="E89" s="191">
        <v>18.2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220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3">
      <c r="A90" s="157"/>
      <c r="B90" s="158"/>
      <c r="C90" s="200" t="s">
        <v>304</v>
      </c>
      <c r="D90" s="190"/>
      <c r="E90" s="191">
        <v>36.17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220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3">
      <c r="A91" s="157"/>
      <c r="B91" s="158"/>
      <c r="C91" s="200" t="s">
        <v>305</v>
      </c>
      <c r="D91" s="190"/>
      <c r="E91" s="191">
        <v>4.79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220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3">
      <c r="A92" s="157"/>
      <c r="B92" s="158"/>
      <c r="C92" s="200" t="s">
        <v>306</v>
      </c>
      <c r="D92" s="190"/>
      <c r="E92" s="191">
        <v>3.54</v>
      </c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220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3">
      <c r="A93" s="157"/>
      <c r="B93" s="158"/>
      <c r="C93" s="200" t="s">
        <v>307</v>
      </c>
      <c r="D93" s="190"/>
      <c r="E93" s="191">
        <v>22.28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220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3">
      <c r="A94" s="157"/>
      <c r="B94" s="158"/>
      <c r="C94" s="200" t="s">
        <v>308</v>
      </c>
      <c r="D94" s="190"/>
      <c r="E94" s="191">
        <v>38.770000000000003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220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3">
      <c r="A95" s="157"/>
      <c r="B95" s="158"/>
      <c r="C95" s="200" t="s">
        <v>309</v>
      </c>
      <c r="D95" s="190"/>
      <c r="E95" s="191">
        <v>35.909999999999997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220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3">
      <c r="A96" s="157"/>
      <c r="B96" s="158"/>
      <c r="C96" s="200" t="s">
        <v>310</v>
      </c>
      <c r="D96" s="190"/>
      <c r="E96" s="191">
        <v>33.49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220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>
      <c r="A97" s="157"/>
      <c r="B97" s="158"/>
      <c r="C97" s="200" t="s">
        <v>311</v>
      </c>
      <c r="D97" s="190"/>
      <c r="E97" s="191">
        <v>9.6199999999999992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220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>
      <c r="A98" s="157"/>
      <c r="B98" s="158"/>
      <c r="C98" s="200" t="s">
        <v>312</v>
      </c>
      <c r="D98" s="190"/>
      <c r="E98" s="191">
        <v>11.15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220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>
      <c r="A99" s="157"/>
      <c r="B99" s="158"/>
      <c r="C99" s="200" t="s">
        <v>313</v>
      </c>
      <c r="D99" s="190"/>
      <c r="E99" s="191">
        <v>25.03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220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14">
      <c r="A100" s="162" t="s">
        <v>165</v>
      </c>
      <c r="B100" s="163" t="s">
        <v>95</v>
      </c>
      <c r="C100" s="184" t="s">
        <v>96</v>
      </c>
      <c r="D100" s="164"/>
      <c r="E100" s="165"/>
      <c r="F100" s="166"/>
      <c r="G100" s="166">
        <f>G101+G104+G107</f>
        <v>0</v>
      </c>
      <c r="H100" s="166"/>
      <c r="I100" s="166">
        <f>SUM(I101:I109)</f>
        <v>8459.31</v>
      </c>
      <c r="J100" s="166"/>
      <c r="K100" s="166">
        <f>SUM(K101:K109)</f>
        <v>57458.14</v>
      </c>
      <c r="L100" s="166"/>
      <c r="M100" s="166">
        <f>SUM(M101:M109)</f>
        <v>0</v>
      </c>
      <c r="N100" s="165"/>
      <c r="O100" s="165">
        <f>SUM(O101:O109)</f>
        <v>0.01</v>
      </c>
      <c r="P100" s="165"/>
      <c r="Q100" s="165">
        <f>SUM(Q101:Q109)</f>
        <v>0</v>
      </c>
      <c r="R100" s="166"/>
      <c r="S100" s="166"/>
      <c r="T100" s="167"/>
      <c r="U100" s="161"/>
      <c r="V100" s="161">
        <f>SUM(V101:V109)</f>
        <v>125.89999999999999</v>
      </c>
      <c r="W100" s="161"/>
      <c r="X100" s="161"/>
      <c r="Y100" s="161"/>
      <c r="AG100" t="s">
        <v>166</v>
      </c>
    </row>
    <row r="101" spans="1:60" ht="48" outlineLevel="1">
      <c r="A101" s="169">
        <v>27</v>
      </c>
      <c r="B101" s="170" t="s">
        <v>314</v>
      </c>
      <c r="C101" s="185" t="s">
        <v>315</v>
      </c>
      <c r="D101" s="171" t="s">
        <v>213</v>
      </c>
      <c r="E101" s="172">
        <v>369.55</v>
      </c>
      <c r="F101" s="173">
        <v>0</v>
      </c>
      <c r="G101" s="174">
        <f>ROUND(E101*F101,2)</f>
        <v>0</v>
      </c>
      <c r="H101" s="173">
        <v>1.93</v>
      </c>
      <c r="I101" s="174">
        <f>ROUND(E101*H101,2)</f>
        <v>713.23</v>
      </c>
      <c r="J101" s="173">
        <v>137.07</v>
      </c>
      <c r="K101" s="174">
        <f>ROUND(E101*J101,2)</f>
        <v>50654.22</v>
      </c>
      <c r="L101" s="174">
        <v>21</v>
      </c>
      <c r="M101" s="174">
        <f>G101*(1+L101/100)</f>
        <v>0</v>
      </c>
      <c r="N101" s="172">
        <v>4.0000000000000003E-5</v>
      </c>
      <c r="O101" s="172">
        <f>ROUND(E101*N101,2)</f>
        <v>0.01</v>
      </c>
      <c r="P101" s="172">
        <v>0</v>
      </c>
      <c r="Q101" s="172">
        <f>ROUND(E101*P101,2)</f>
        <v>0</v>
      </c>
      <c r="R101" s="174" t="s">
        <v>214</v>
      </c>
      <c r="S101" s="174" t="s">
        <v>170</v>
      </c>
      <c r="T101" s="175" t="s">
        <v>170</v>
      </c>
      <c r="U101" s="160">
        <v>0.308</v>
      </c>
      <c r="V101" s="160">
        <f>ROUND(E101*U101,2)</f>
        <v>113.82</v>
      </c>
      <c r="W101" s="160"/>
      <c r="X101" s="160" t="s">
        <v>215</v>
      </c>
      <c r="Y101" s="160" t="s">
        <v>173</v>
      </c>
      <c r="Z101" s="150"/>
      <c r="AA101" s="150"/>
      <c r="AB101" s="150"/>
      <c r="AC101" s="150"/>
      <c r="AD101" s="150"/>
      <c r="AE101" s="150"/>
      <c r="AF101" s="150"/>
      <c r="AG101" s="150" t="s">
        <v>216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2">
      <c r="A102" s="157"/>
      <c r="B102" s="158"/>
      <c r="C102" s="200" t="s">
        <v>219</v>
      </c>
      <c r="D102" s="190"/>
      <c r="E102" s="191"/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220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3">
      <c r="A103" s="157"/>
      <c r="B103" s="158"/>
      <c r="C103" s="200" t="s">
        <v>316</v>
      </c>
      <c r="D103" s="190"/>
      <c r="E103" s="191">
        <v>369.55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220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4" outlineLevel="1">
      <c r="A104" s="169">
        <v>28</v>
      </c>
      <c r="B104" s="170" t="s">
        <v>317</v>
      </c>
      <c r="C104" s="185" t="s">
        <v>318</v>
      </c>
      <c r="D104" s="171" t="s">
        <v>250</v>
      </c>
      <c r="E104" s="172">
        <v>28</v>
      </c>
      <c r="F104" s="173">
        <v>0</v>
      </c>
      <c r="G104" s="174">
        <f>ROUND(E104*F104,2)</f>
        <v>0</v>
      </c>
      <c r="H104" s="173">
        <v>51.17</v>
      </c>
      <c r="I104" s="174">
        <f>ROUND(E104*H104,2)</f>
        <v>1432.76</v>
      </c>
      <c r="J104" s="173">
        <v>51.83</v>
      </c>
      <c r="K104" s="174">
        <f>ROUND(E104*J104,2)</f>
        <v>1451.24</v>
      </c>
      <c r="L104" s="174">
        <v>21</v>
      </c>
      <c r="M104" s="174">
        <f>G104*(1+L104/100)</f>
        <v>0</v>
      </c>
      <c r="N104" s="172">
        <v>1.0000000000000001E-5</v>
      </c>
      <c r="O104" s="172">
        <f>ROUND(E104*N104,2)</f>
        <v>0</v>
      </c>
      <c r="P104" s="172">
        <v>0</v>
      </c>
      <c r="Q104" s="172">
        <f>ROUND(E104*P104,2)</f>
        <v>0</v>
      </c>
      <c r="R104" s="174" t="s">
        <v>283</v>
      </c>
      <c r="S104" s="174" t="s">
        <v>170</v>
      </c>
      <c r="T104" s="175" t="s">
        <v>170</v>
      </c>
      <c r="U104" s="160">
        <v>9.1999999999999998E-2</v>
      </c>
      <c r="V104" s="160">
        <f>ROUND(E104*U104,2)</f>
        <v>2.58</v>
      </c>
      <c r="W104" s="160"/>
      <c r="X104" s="160" t="s">
        <v>215</v>
      </c>
      <c r="Y104" s="160" t="s">
        <v>173</v>
      </c>
      <c r="Z104" s="150"/>
      <c r="AA104" s="150"/>
      <c r="AB104" s="150"/>
      <c r="AC104" s="150"/>
      <c r="AD104" s="150"/>
      <c r="AE104" s="150"/>
      <c r="AF104" s="150"/>
      <c r="AG104" s="150" t="s">
        <v>216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2">
      <c r="A105" s="157"/>
      <c r="B105" s="158"/>
      <c r="C105" s="200" t="s">
        <v>259</v>
      </c>
      <c r="D105" s="190"/>
      <c r="E105" s="191"/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220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3">
      <c r="A106" s="157"/>
      <c r="B106" s="158"/>
      <c r="C106" s="200" t="s">
        <v>319</v>
      </c>
      <c r="D106" s="190"/>
      <c r="E106" s="191">
        <v>28</v>
      </c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220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4" outlineLevel="1">
      <c r="A107" s="169">
        <v>29</v>
      </c>
      <c r="B107" s="170" t="s">
        <v>320</v>
      </c>
      <c r="C107" s="185" t="s">
        <v>321</v>
      </c>
      <c r="D107" s="171" t="s">
        <v>250</v>
      </c>
      <c r="E107" s="172">
        <v>76</v>
      </c>
      <c r="F107" s="173">
        <v>0</v>
      </c>
      <c r="G107" s="174">
        <f>ROUND(E107*F107,2)</f>
        <v>0</v>
      </c>
      <c r="H107" s="173">
        <v>83.07</v>
      </c>
      <c r="I107" s="174">
        <f>ROUND(E107*H107,2)</f>
        <v>6313.32</v>
      </c>
      <c r="J107" s="173">
        <v>70.430000000000007</v>
      </c>
      <c r="K107" s="174">
        <f>ROUND(E107*J107,2)</f>
        <v>5352.68</v>
      </c>
      <c r="L107" s="174">
        <v>21</v>
      </c>
      <c r="M107" s="174">
        <f>G107*(1+L107/100)</f>
        <v>0</v>
      </c>
      <c r="N107" s="172">
        <v>2.0000000000000002E-5</v>
      </c>
      <c r="O107" s="172">
        <f>ROUND(E107*N107,2)</f>
        <v>0</v>
      </c>
      <c r="P107" s="172">
        <v>0</v>
      </c>
      <c r="Q107" s="172">
        <f>ROUND(E107*P107,2)</f>
        <v>0</v>
      </c>
      <c r="R107" s="174" t="s">
        <v>283</v>
      </c>
      <c r="S107" s="174" t="s">
        <v>170</v>
      </c>
      <c r="T107" s="175" t="s">
        <v>170</v>
      </c>
      <c r="U107" s="160">
        <v>0.125</v>
      </c>
      <c r="V107" s="160">
        <f>ROUND(E107*U107,2)</f>
        <v>9.5</v>
      </c>
      <c r="W107" s="160"/>
      <c r="X107" s="160" t="s">
        <v>215</v>
      </c>
      <c r="Y107" s="160" t="s">
        <v>173</v>
      </c>
      <c r="Z107" s="150"/>
      <c r="AA107" s="150"/>
      <c r="AB107" s="150"/>
      <c r="AC107" s="150"/>
      <c r="AD107" s="150"/>
      <c r="AE107" s="150"/>
      <c r="AF107" s="150"/>
      <c r="AG107" s="150" t="s">
        <v>216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2">
      <c r="A108" s="157"/>
      <c r="B108" s="158"/>
      <c r="C108" s="200" t="s">
        <v>259</v>
      </c>
      <c r="D108" s="190"/>
      <c r="E108" s="191"/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220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3">
      <c r="A109" s="157"/>
      <c r="B109" s="158"/>
      <c r="C109" s="200" t="s">
        <v>322</v>
      </c>
      <c r="D109" s="190"/>
      <c r="E109" s="191">
        <v>76</v>
      </c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50"/>
      <c r="AA109" s="150"/>
      <c r="AB109" s="150"/>
      <c r="AC109" s="150"/>
      <c r="AD109" s="150"/>
      <c r="AE109" s="150"/>
      <c r="AF109" s="150"/>
      <c r="AG109" s="150" t="s">
        <v>220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ht="14">
      <c r="A110" s="162" t="s">
        <v>165</v>
      </c>
      <c r="B110" s="163" t="s">
        <v>97</v>
      </c>
      <c r="C110" s="184" t="s">
        <v>98</v>
      </c>
      <c r="D110" s="164"/>
      <c r="E110" s="165"/>
      <c r="F110" s="166"/>
      <c r="G110" s="166">
        <f>G111+G112+G118+G121+G124</f>
        <v>0</v>
      </c>
      <c r="H110" s="166"/>
      <c r="I110" s="166">
        <f>SUM(I111:I120)</f>
        <v>165.72</v>
      </c>
      <c r="J110" s="166"/>
      <c r="K110" s="166">
        <f>SUM(K111:K120)</f>
        <v>3465.71</v>
      </c>
      <c r="L110" s="166"/>
      <c r="M110" s="166">
        <f>SUM(M111:M120)</f>
        <v>0</v>
      </c>
      <c r="N110" s="165"/>
      <c r="O110" s="165">
        <f>SUM(O111:O120)</f>
        <v>0</v>
      </c>
      <c r="P110" s="165"/>
      <c r="Q110" s="165">
        <f>SUM(Q111:Q120)</f>
        <v>5.5200000000000005</v>
      </c>
      <c r="R110" s="166"/>
      <c r="S110" s="166"/>
      <c r="T110" s="167"/>
      <c r="U110" s="161"/>
      <c r="V110" s="161">
        <f>SUM(V111:V120)</f>
        <v>6.1899999999999995</v>
      </c>
      <c r="W110" s="161"/>
      <c r="X110" s="161"/>
      <c r="Y110" s="161"/>
      <c r="AG110" t="s">
        <v>166</v>
      </c>
    </row>
    <row r="111" spans="1:60" ht="24" outlineLevel="1">
      <c r="A111" s="169">
        <v>30</v>
      </c>
      <c r="B111" s="170" t="s">
        <v>323</v>
      </c>
      <c r="C111" s="185" t="s">
        <v>324</v>
      </c>
      <c r="D111" s="171" t="s">
        <v>257</v>
      </c>
      <c r="E111" s="172">
        <v>3</v>
      </c>
      <c r="F111" s="173">
        <v>0</v>
      </c>
      <c r="G111" s="174">
        <f>ROUND(E111*F111,2)</f>
        <v>0</v>
      </c>
      <c r="H111" s="173">
        <v>37.29</v>
      </c>
      <c r="I111" s="174">
        <f>ROUND(E111*H111,2)</f>
        <v>111.87</v>
      </c>
      <c r="J111" s="173">
        <v>912.71</v>
      </c>
      <c r="K111" s="174">
        <f>ROUND(E111*J111,2)</f>
        <v>2738.13</v>
      </c>
      <c r="L111" s="174">
        <v>21</v>
      </c>
      <c r="M111" s="174">
        <f>G111*(1+L111/100)</f>
        <v>0</v>
      </c>
      <c r="N111" s="172">
        <v>1.2800000000000001E-3</v>
      </c>
      <c r="O111" s="172">
        <f>ROUND(E111*N111,2)</f>
        <v>0</v>
      </c>
      <c r="P111" s="172">
        <v>1.8</v>
      </c>
      <c r="Q111" s="172">
        <f>ROUND(E111*P111,2)</f>
        <v>5.4</v>
      </c>
      <c r="R111" s="174" t="s">
        <v>325</v>
      </c>
      <c r="S111" s="174" t="s">
        <v>170</v>
      </c>
      <c r="T111" s="175" t="s">
        <v>170</v>
      </c>
      <c r="U111" s="160">
        <v>1.52</v>
      </c>
      <c r="V111" s="160">
        <f>ROUND(E111*U111,2)</f>
        <v>4.5599999999999996</v>
      </c>
      <c r="W111" s="160"/>
      <c r="X111" s="160" t="s">
        <v>215</v>
      </c>
      <c r="Y111" s="160" t="s">
        <v>173</v>
      </c>
      <c r="Z111" s="150"/>
      <c r="AA111" s="150"/>
      <c r="AB111" s="150"/>
      <c r="AC111" s="150"/>
      <c r="AD111" s="150"/>
      <c r="AE111" s="150"/>
      <c r="AF111" s="150"/>
      <c r="AG111" s="150" t="s">
        <v>216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>
      <c r="A112" s="169">
        <v>32</v>
      </c>
      <c r="B112" s="170" t="s">
        <v>327</v>
      </c>
      <c r="C112" s="185" t="s">
        <v>328</v>
      </c>
      <c r="D112" s="171" t="s">
        <v>250</v>
      </c>
      <c r="E112" s="172">
        <v>3</v>
      </c>
      <c r="F112" s="173">
        <v>0</v>
      </c>
      <c r="G112" s="174">
        <f>ROUND(E112*F112,2)</f>
        <v>0</v>
      </c>
      <c r="H112" s="173">
        <v>0</v>
      </c>
      <c r="I112" s="174">
        <f>ROUND(E112*H112,2)</f>
        <v>0</v>
      </c>
      <c r="J112" s="173">
        <v>20.399999999999999</v>
      </c>
      <c r="K112" s="174">
        <f>ROUND(E112*J112,2)</f>
        <v>61.2</v>
      </c>
      <c r="L112" s="174">
        <v>21</v>
      </c>
      <c r="M112" s="174">
        <f>G112*(1+L112/100)</f>
        <v>0</v>
      </c>
      <c r="N112" s="172">
        <v>0</v>
      </c>
      <c r="O112" s="172">
        <f>ROUND(E112*N112,2)</f>
        <v>0</v>
      </c>
      <c r="P112" s="172">
        <v>0</v>
      </c>
      <c r="Q112" s="172">
        <f>ROUND(E112*P112,2)</f>
        <v>0</v>
      </c>
      <c r="R112" s="174" t="s">
        <v>325</v>
      </c>
      <c r="S112" s="174" t="s">
        <v>170</v>
      </c>
      <c r="T112" s="175" t="s">
        <v>170</v>
      </c>
      <c r="U112" s="160">
        <v>0.05</v>
      </c>
      <c r="V112" s="160">
        <f>ROUND(E112*U112,2)</f>
        <v>0.15</v>
      </c>
      <c r="W112" s="160"/>
      <c r="X112" s="160" t="s">
        <v>215</v>
      </c>
      <c r="Y112" s="160" t="s">
        <v>173</v>
      </c>
      <c r="Z112" s="150"/>
      <c r="AA112" s="150"/>
      <c r="AB112" s="150"/>
      <c r="AC112" s="150"/>
      <c r="AD112" s="150"/>
      <c r="AE112" s="150"/>
      <c r="AF112" s="150"/>
      <c r="AG112" s="150" t="s">
        <v>216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2">
      <c r="A113" s="157"/>
      <c r="B113" s="158"/>
      <c r="C113" s="353" t="s">
        <v>329</v>
      </c>
      <c r="D113" s="354"/>
      <c r="E113" s="354"/>
      <c r="F113" s="354"/>
      <c r="G113" s="354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218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2">
      <c r="A114" s="157"/>
      <c r="B114" s="158"/>
      <c r="C114" s="200" t="s">
        <v>326</v>
      </c>
      <c r="D114" s="190"/>
      <c r="E114" s="191"/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50"/>
      <c r="AA114" s="150"/>
      <c r="AB114" s="150"/>
      <c r="AC114" s="150"/>
      <c r="AD114" s="150"/>
      <c r="AE114" s="150"/>
      <c r="AF114" s="150"/>
      <c r="AG114" s="150" t="s">
        <v>220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3">
      <c r="A115" s="157"/>
      <c r="B115" s="158"/>
      <c r="C115" s="200" t="s">
        <v>251</v>
      </c>
      <c r="D115" s="190"/>
      <c r="E115" s="191">
        <v>1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220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3">
      <c r="A116" s="157"/>
      <c r="B116" s="158"/>
      <c r="C116" s="200" t="s">
        <v>330</v>
      </c>
      <c r="D116" s="190"/>
      <c r="E116" s="191">
        <v>1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220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3">
      <c r="A117" s="157"/>
      <c r="B117" s="158"/>
      <c r="C117" s="200" t="s">
        <v>331</v>
      </c>
      <c r="D117" s="190"/>
      <c r="E117" s="191">
        <v>1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50"/>
      <c r="AA117" s="150"/>
      <c r="AB117" s="150"/>
      <c r="AC117" s="150"/>
      <c r="AD117" s="150"/>
      <c r="AE117" s="150"/>
      <c r="AF117" s="150"/>
      <c r="AG117" s="150" t="s">
        <v>220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24" outlineLevel="1">
      <c r="A118" s="169">
        <v>33</v>
      </c>
      <c r="B118" s="170" t="s">
        <v>332</v>
      </c>
      <c r="C118" s="185" t="s">
        <v>333</v>
      </c>
      <c r="D118" s="171" t="s">
        <v>213</v>
      </c>
      <c r="E118" s="172">
        <v>1.5760000000000001</v>
      </c>
      <c r="F118" s="173">
        <v>0</v>
      </c>
      <c r="G118" s="174">
        <f>ROUND(E118*F118,2)</f>
        <v>0</v>
      </c>
      <c r="H118" s="173">
        <v>34.17</v>
      </c>
      <c r="I118" s="174">
        <f>ROUND(E118*H118,2)</f>
        <v>53.85</v>
      </c>
      <c r="J118" s="173">
        <v>422.83</v>
      </c>
      <c r="K118" s="174">
        <f>ROUND(E118*J118,2)</f>
        <v>666.38</v>
      </c>
      <c r="L118" s="174">
        <v>21</v>
      </c>
      <c r="M118" s="174">
        <f>G118*(1+L118/100)</f>
        <v>0</v>
      </c>
      <c r="N118" s="172">
        <v>1.17E-3</v>
      </c>
      <c r="O118" s="172">
        <f>ROUND(E118*N118,2)</f>
        <v>0</v>
      </c>
      <c r="P118" s="172">
        <v>7.5999999999999998E-2</v>
      </c>
      <c r="Q118" s="172">
        <f>ROUND(E118*P118,2)</f>
        <v>0.12</v>
      </c>
      <c r="R118" s="174" t="s">
        <v>325</v>
      </c>
      <c r="S118" s="174" t="s">
        <v>170</v>
      </c>
      <c r="T118" s="175" t="s">
        <v>170</v>
      </c>
      <c r="U118" s="160">
        <v>0.93899999999999995</v>
      </c>
      <c r="V118" s="160">
        <f>ROUND(E118*U118,2)</f>
        <v>1.48</v>
      </c>
      <c r="W118" s="160"/>
      <c r="X118" s="160" t="s">
        <v>215</v>
      </c>
      <c r="Y118" s="160" t="s">
        <v>173</v>
      </c>
      <c r="Z118" s="150"/>
      <c r="AA118" s="150"/>
      <c r="AB118" s="150"/>
      <c r="AC118" s="150"/>
      <c r="AD118" s="150"/>
      <c r="AE118" s="150"/>
      <c r="AF118" s="150"/>
      <c r="AG118" s="150" t="s">
        <v>216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2">
      <c r="A119" s="157"/>
      <c r="B119" s="158"/>
      <c r="C119" s="200" t="s">
        <v>326</v>
      </c>
      <c r="D119" s="190"/>
      <c r="E119" s="191"/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220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3">
      <c r="A120" s="157"/>
      <c r="B120" s="158"/>
      <c r="C120" s="200" t="s">
        <v>334</v>
      </c>
      <c r="D120" s="190"/>
      <c r="E120" s="191">
        <v>1.5760000000000001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220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3">
      <c r="A121" s="280">
        <v>34</v>
      </c>
      <c r="B121" s="280" t="s">
        <v>323</v>
      </c>
      <c r="C121" s="280" t="s">
        <v>876</v>
      </c>
      <c r="D121" s="280" t="s">
        <v>257</v>
      </c>
      <c r="E121" s="280">
        <v>6</v>
      </c>
      <c r="F121" s="281">
        <v>0</v>
      </c>
      <c r="G121" s="174">
        <f>ROUND(E121*F121,2)</f>
        <v>0</v>
      </c>
      <c r="H121" s="280" t="s">
        <v>325</v>
      </c>
      <c r="I121" s="280" t="s">
        <v>170</v>
      </c>
      <c r="J121" s="280" t="s">
        <v>170</v>
      </c>
      <c r="K121" s="282"/>
      <c r="L121" s="282"/>
      <c r="M121" s="282"/>
      <c r="N121" s="283"/>
      <c r="O121" s="283"/>
      <c r="P121" s="283"/>
      <c r="Q121" s="283"/>
      <c r="R121" s="174" t="s">
        <v>325</v>
      </c>
      <c r="S121" s="174" t="s">
        <v>170</v>
      </c>
      <c r="T121" s="175" t="s">
        <v>170</v>
      </c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3">
      <c r="A122" s="279"/>
      <c r="B122" s="279"/>
      <c r="C122" s="279"/>
      <c r="D122" s="279"/>
      <c r="E122" s="279"/>
      <c r="F122" s="279"/>
      <c r="G122" s="279"/>
      <c r="H122" s="279"/>
      <c r="I122" s="279"/>
      <c r="J122" s="279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3">
      <c r="A123" s="279"/>
      <c r="B123" s="279"/>
      <c r="C123" s="279"/>
      <c r="D123" s="279"/>
      <c r="E123" s="279"/>
      <c r="F123" s="279"/>
      <c r="G123" s="279"/>
      <c r="H123" s="279"/>
      <c r="I123" s="279"/>
      <c r="J123" s="279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3">
      <c r="A124" s="280">
        <v>35</v>
      </c>
      <c r="B124" s="280" t="s">
        <v>317</v>
      </c>
      <c r="C124" s="280" t="s">
        <v>877</v>
      </c>
      <c r="D124" s="280" t="s">
        <v>878</v>
      </c>
      <c r="E124" s="280">
        <v>1</v>
      </c>
      <c r="F124" s="281">
        <v>0</v>
      </c>
      <c r="G124" s="174">
        <f>ROUND(E124*F124,2)</f>
        <v>0</v>
      </c>
      <c r="H124" s="280" t="s">
        <v>325</v>
      </c>
      <c r="I124" s="280" t="s">
        <v>170</v>
      </c>
      <c r="J124" s="280" t="s">
        <v>170</v>
      </c>
      <c r="K124" s="282"/>
      <c r="L124" s="282"/>
      <c r="M124" s="282"/>
      <c r="N124" s="283"/>
      <c r="O124" s="283"/>
      <c r="P124" s="283"/>
      <c r="Q124" s="283"/>
      <c r="R124" s="174" t="s">
        <v>325</v>
      </c>
      <c r="S124" s="174" t="s">
        <v>170</v>
      </c>
      <c r="T124" s="175" t="s">
        <v>170</v>
      </c>
      <c r="U124" s="160"/>
      <c r="V124" s="160"/>
      <c r="W124" s="160"/>
      <c r="X124" s="160"/>
      <c r="Y124" s="16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14">
      <c r="A125" s="162" t="s">
        <v>165</v>
      </c>
      <c r="B125" s="163" t="s">
        <v>99</v>
      </c>
      <c r="C125" s="184" t="s">
        <v>100</v>
      </c>
      <c r="D125" s="164"/>
      <c r="E125" s="165"/>
      <c r="F125" s="166"/>
      <c r="G125" s="166">
        <f>G126</f>
        <v>0</v>
      </c>
      <c r="H125" s="166"/>
      <c r="I125" s="166">
        <f>SUM(I126:I130)</f>
        <v>0</v>
      </c>
      <c r="J125" s="166"/>
      <c r="K125" s="166">
        <f>SUM(K126:K130)</f>
        <v>53200</v>
      </c>
      <c r="L125" s="166"/>
      <c r="M125" s="166">
        <f>SUM(M126:M130)</f>
        <v>0</v>
      </c>
      <c r="N125" s="165"/>
      <c r="O125" s="165">
        <f>SUM(O126:O130)</f>
        <v>0</v>
      </c>
      <c r="P125" s="165"/>
      <c r="Q125" s="165">
        <f>SUM(Q126:Q130)</f>
        <v>0</v>
      </c>
      <c r="R125" s="166"/>
      <c r="S125" s="166"/>
      <c r="T125" s="167"/>
      <c r="U125" s="161"/>
      <c r="V125" s="161">
        <f>SUM(V126:V130)</f>
        <v>103.08</v>
      </c>
      <c r="W125" s="161"/>
      <c r="X125" s="161"/>
      <c r="Y125" s="161"/>
      <c r="AG125" t="s">
        <v>166</v>
      </c>
    </row>
    <row r="126" spans="1:60" ht="24" outlineLevel="1">
      <c r="A126" s="169">
        <v>35</v>
      </c>
      <c r="B126" s="170" t="s">
        <v>335</v>
      </c>
      <c r="C126" s="185" t="s">
        <v>336</v>
      </c>
      <c r="D126" s="171" t="s">
        <v>277</v>
      </c>
      <c r="E126" s="172">
        <v>40</v>
      </c>
      <c r="F126" s="173">
        <v>0</v>
      </c>
      <c r="G126" s="174">
        <f>ROUND(E126*F126,2)</f>
        <v>0</v>
      </c>
      <c r="H126" s="173">
        <v>0</v>
      </c>
      <c r="I126" s="174">
        <f>ROUND(E126*H126,2)</f>
        <v>0</v>
      </c>
      <c r="J126" s="173">
        <v>1330</v>
      </c>
      <c r="K126" s="174">
        <f>ROUND(E126*J126,2)</f>
        <v>53200</v>
      </c>
      <c r="L126" s="174">
        <v>21</v>
      </c>
      <c r="M126" s="174">
        <f>G126*(1+L126/100)</f>
        <v>0</v>
      </c>
      <c r="N126" s="172">
        <v>0</v>
      </c>
      <c r="O126" s="172">
        <f>ROUND(E126*N126,2)</f>
        <v>0</v>
      </c>
      <c r="P126" s="172">
        <v>0</v>
      </c>
      <c r="Q126" s="172">
        <f>ROUND(E126*P126,2)</f>
        <v>0</v>
      </c>
      <c r="R126" s="174" t="s">
        <v>283</v>
      </c>
      <c r="S126" s="174" t="s">
        <v>170</v>
      </c>
      <c r="T126" s="175" t="s">
        <v>170</v>
      </c>
      <c r="U126" s="160">
        <v>2.577</v>
      </c>
      <c r="V126" s="160">
        <f>ROUND(E126*U126,2)</f>
        <v>103.08</v>
      </c>
      <c r="W126" s="160"/>
      <c r="X126" s="160" t="s">
        <v>337</v>
      </c>
      <c r="Y126" s="160" t="s">
        <v>173</v>
      </c>
      <c r="Z126" s="150"/>
      <c r="AA126" s="150"/>
      <c r="AB126" s="150"/>
      <c r="AC126" s="150"/>
      <c r="AD126" s="150"/>
      <c r="AE126" s="150"/>
      <c r="AF126" s="150"/>
      <c r="AG126" s="150" t="s">
        <v>338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2">
      <c r="A127" s="157"/>
      <c r="B127" s="158"/>
      <c r="C127" s="353" t="s">
        <v>339</v>
      </c>
      <c r="D127" s="354"/>
      <c r="E127" s="354"/>
      <c r="F127" s="354"/>
      <c r="G127" s="354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218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2">
      <c r="A128" s="157"/>
      <c r="B128" s="158"/>
      <c r="C128" s="200" t="s">
        <v>340</v>
      </c>
      <c r="D128" s="190"/>
      <c r="E128" s="191"/>
      <c r="F128" s="160"/>
      <c r="G128" s="160"/>
      <c r="H128" s="160"/>
      <c r="I128" s="160"/>
      <c r="J128" s="160"/>
      <c r="K128" s="160"/>
      <c r="L128" s="160"/>
      <c r="M128" s="160"/>
      <c r="N128" s="159"/>
      <c r="O128" s="159"/>
      <c r="P128" s="159"/>
      <c r="Q128" s="159"/>
      <c r="R128" s="160"/>
      <c r="S128" s="160"/>
      <c r="T128" s="160"/>
      <c r="U128" s="160"/>
      <c r="V128" s="160"/>
      <c r="W128" s="160"/>
      <c r="X128" s="160"/>
      <c r="Y128" s="160"/>
      <c r="Z128" s="150"/>
      <c r="AA128" s="150"/>
      <c r="AB128" s="150"/>
      <c r="AC128" s="150"/>
      <c r="AD128" s="150"/>
      <c r="AE128" s="150"/>
      <c r="AF128" s="150"/>
      <c r="AG128" s="150" t="s">
        <v>220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3">
      <c r="A129" s="157"/>
      <c r="B129" s="158"/>
      <c r="C129" s="200" t="s">
        <v>341</v>
      </c>
      <c r="D129" s="190"/>
      <c r="E129" s="191"/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 t="s">
        <v>220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3">
      <c r="A130" s="157"/>
      <c r="B130" s="158"/>
      <c r="C130" s="200" t="s">
        <v>342</v>
      </c>
      <c r="D130" s="190"/>
      <c r="E130" s="191">
        <v>61.50076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60"/>
      <c r="Z130" s="150"/>
      <c r="AA130" s="150"/>
      <c r="AB130" s="150"/>
      <c r="AC130" s="150"/>
      <c r="AD130" s="150"/>
      <c r="AE130" s="150"/>
      <c r="AF130" s="150"/>
      <c r="AG130" s="150" t="s">
        <v>220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ht="14">
      <c r="A131" s="162" t="s">
        <v>165</v>
      </c>
      <c r="B131" s="163" t="s">
        <v>107</v>
      </c>
      <c r="C131" s="184" t="s">
        <v>108</v>
      </c>
      <c r="D131" s="164"/>
      <c r="E131" s="165"/>
      <c r="F131" s="166"/>
      <c r="G131" s="166">
        <f>G132+G148+G170+G174+G178+G181+G186+G191+G194</f>
        <v>0</v>
      </c>
      <c r="H131" s="166"/>
      <c r="I131" s="166">
        <f>SUM(I132:I198)</f>
        <v>443625.99999999994</v>
      </c>
      <c r="J131" s="166"/>
      <c r="K131" s="166">
        <f>SUM(K132:K198)</f>
        <v>138179.58000000002</v>
      </c>
      <c r="L131" s="166"/>
      <c r="M131" s="166">
        <f>SUM(M132:M198)</f>
        <v>0</v>
      </c>
      <c r="N131" s="165"/>
      <c r="O131" s="165">
        <f>SUM(O132:O198)</f>
        <v>5.23</v>
      </c>
      <c r="P131" s="165"/>
      <c r="Q131" s="165">
        <f>SUM(Q132:Q198)</f>
        <v>0</v>
      </c>
      <c r="R131" s="166"/>
      <c r="S131" s="166"/>
      <c r="T131" s="167"/>
      <c r="U131" s="161"/>
      <c r="V131" s="161">
        <f>SUM(V132:V198)</f>
        <v>245.43</v>
      </c>
      <c r="W131" s="161"/>
      <c r="X131" s="161"/>
      <c r="Y131" s="161"/>
      <c r="AG131" t="s">
        <v>166</v>
      </c>
    </row>
    <row r="132" spans="1:60" outlineLevel="1">
      <c r="A132" s="169">
        <v>36</v>
      </c>
      <c r="B132" s="170" t="s">
        <v>343</v>
      </c>
      <c r="C132" s="185" t="s">
        <v>344</v>
      </c>
      <c r="D132" s="171" t="s">
        <v>213</v>
      </c>
      <c r="E132" s="172">
        <v>395.54226</v>
      </c>
      <c r="F132" s="173">
        <v>0</v>
      </c>
      <c r="G132" s="174">
        <f>ROUND(E132*F132,2)</f>
        <v>0</v>
      </c>
      <c r="H132" s="173">
        <v>6.65</v>
      </c>
      <c r="I132" s="174">
        <f>ROUND(E132*H132,2)</f>
        <v>2630.36</v>
      </c>
      <c r="J132" s="173">
        <v>201.35</v>
      </c>
      <c r="K132" s="174">
        <f>ROUND(E132*J132,2)</f>
        <v>79642.429999999993</v>
      </c>
      <c r="L132" s="174">
        <v>21</v>
      </c>
      <c r="M132" s="174">
        <f>G132*(1+L132/100)</f>
        <v>0</v>
      </c>
      <c r="N132" s="172">
        <v>2.3000000000000001E-4</v>
      </c>
      <c r="O132" s="172">
        <f>ROUND(E132*N132,2)</f>
        <v>0.09</v>
      </c>
      <c r="P132" s="172">
        <v>0</v>
      </c>
      <c r="Q132" s="172">
        <f>ROUND(E132*P132,2)</f>
        <v>0</v>
      </c>
      <c r="R132" s="174" t="s">
        <v>345</v>
      </c>
      <c r="S132" s="174" t="s">
        <v>170</v>
      </c>
      <c r="T132" s="175" t="s">
        <v>170</v>
      </c>
      <c r="U132" s="160">
        <v>0.36199999999999999</v>
      </c>
      <c r="V132" s="160">
        <f>ROUND(E132*U132,2)</f>
        <v>143.19</v>
      </c>
      <c r="W132" s="160"/>
      <c r="X132" s="160" t="s">
        <v>215</v>
      </c>
      <c r="Y132" s="160" t="s">
        <v>173</v>
      </c>
      <c r="Z132" s="150"/>
      <c r="AA132" s="150"/>
      <c r="AB132" s="150"/>
      <c r="AC132" s="150"/>
      <c r="AD132" s="150"/>
      <c r="AE132" s="150"/>
      <c r="AF132" s="150"/>
      <c r="AG132" s="150" t="s">
        <v>216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2">
      <c r="A133" s="157"/>
      <c r="B133" s="158"/>
      <c r="C133" s="200" t="s">
        <v>346</v>
      </c>
      <c r="D133" s="190"/>
      <c r="E133" s="191"/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50"/>
      <c r="AA133" s="150"/>
      <c r="AB133" s="150"/>
      <c r="AC133" s="150"/>
      <c r="AD133" s="150"/>
      <c r="AE133" s="150"/>
      <c r="AF133" s="150"/>
      <c r="AG133" s="150" t="s">
        <v>220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3">
      <c r="A134" s="157"/>
      <c r="B134" s="158"/>
      <c r="C134" s="200" t="s">
        <v>347</v>
      </c>
      <c r="D134" s="190"/>
      <c r="E134" s="191"/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220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3">
      <c r="A135" s="157"/>
      <c r="B135" s="158"/>
      <c r="C135" s="200" t="s">
        <v>348</v>
      </c>
      <c r="D135" s="190"/>
      <c r="E135" s="191"/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50"/>
      <c r="AA135" s="150"/>
      <c r="AB135" s="150"/>
      <c r="AC135" s="150"/>
      <c r="AD135" s="150"/>
      <c r="AE135" s="150"/>
      <c r="AF135" s="150"/>
      <c r="AG135" s="150" t="s">
        <v>220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3">
      <c r="A136" s="157"/>
      <c r="B136" s="158"/>
      <c r="C136" s="200" t="s">
        <v>349</v>
      </c>
      <c r="D136" s="190"/>
      <c r="E136" s="191">
        <v>111.28321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50"/>
      <c r="AA136" s="150"/>
      <c r="AB136" s="150"/>
      <c r="AC136" s="150"/>
      <c r="AD136" s="150"/>
      <c r="AE136" s="150"/>
      <c r="AF136" s="150"/>
      <c r="AG136" s="150" t="s">
        <v>220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3">
      <c r="A137" s="157"/>
      <c r="B137" s="158"/>
      <c r="C137" s="200" t="s">
        <v>350</v>
      </c>
      <c r="D137" s="190"/>
      <c r="E137" s="191">
        <v>-10.5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60"/>
      <c r="Z137" s="150"/>
      <c r="AA137" s="150"/>
      <c r="AB137" s="150"/>
      <c r="AC137" s="150"/>
      <c r="AD137" s="150"/>
      <c r="AE137" s="150"/>
      <c r="AF137" s="150"/>
      <c r="AG137" s="150" t="s">
        <v>220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3">
      <c r="A138" s="157"/>
      <c r="B138" s="158"/>
      <c r="C138" s="200" t="s">
        <v>351</v>
      </c>
      <c r="D138" s="190"/>
      <c r="E138" s="191"/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50"/>
      <c r="AA138" s="150"/>
      <c r="AB138" s="150"/>
      <c r="AC138" s="150"/>
      <c r="AD138" s="150"/>
      <c r="AE138" s="150"/>
      <c r="AF138" s="150"/>
      <c r="AG138" s="150" t="s">
        <v>220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3">
      <c r="A139" s="157"/>
      <c r="B139" s="158"/>
      <c r="C139" s="200" t="s">
        <v>352</v>
      </c>
      <c r="D139" s="190"/>
      <c r="E139" s="191">
        <v>101.41551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50"/>
      <c r="AA139" s="150"/>
      <c r="AB139" s="150"/>
      <c r="AC139" s="150"/>
      <c r="AD139" s="150"/>
      <c r="AE139" s="150"/>
      <c r="AF139" s="150"/>
      <c r="AG139" s="150" t="s">
        <v>220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3">
      <c r="A140" s="157"/>
      <c r="B140" s="158"/>
      <c r="C140" s="200" t="s">
        <v>353</v>
      </c>
      <c r="D140" s="190"/>
      <c r="E140" s="191">
        <v>-6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50"/>
      <c r="AA140" s="150"/>
      <c r="AB140" s="150"/>
      <c r="AC140" s="150"/>
      <c r="AD140" s="150"/>
      <c r="AE140" s="150"/>
      <c r="AF140" s="150"/>
      <c r="AG140" s="150" t="s">
        <v>220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3">
      <c r="A141" s="157"/>
      <c r="B141" s="158"/>
      <c r="C141" s="200" t="s">
        <v>354</v>
      </c>
      <c r="D141" s="190"/>
      <c r="E141" s="191">
        <v>-2.5499999999999998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50"/>
      <c r="AA141" s="150"/>
      <c r="AB141" s="150"/>
      <c r="AC141" s="150"/>
      <c r="AD141" s="150"/>
      <c r="AE141" s="150"/>
      <c r="AF141" s="150"/>
      <c r="AG141" s="150" t="s">
        <v>220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3">
      <c r="A142" s="157"/>
      <c r="B142" s="158"/>
      <c r="C142" s="200" t="s">
        <v>355</v>
      </c>
      <c r="D142" s="190"/>
      <c r="E142" s="191"/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50"/>
      <c r="AA142" s="150"/>
      <c r="AB142" s="150"/>
      <c r="AC142" s="150"/>
      <c r="AD142" s="150"/>
      <c r="AE142" s="150"/>
      <c r="AF142" s="150"/>
      <c r="AG142" s="150" t="s">
        <v>220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3">
      <c r="A143" s="157"/>
      <c r="B143" s="158"/>
      <c r="C143" s="200" t="s">
        <v>356</v>
      </c>
      <c r="D143" s="190"/>
      <c r="E143" s="191">
        <v>157.98813999999999</v>
      </c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60"/>
      <c r="Z143" s="150"/>
      <c r="AA143" s="150"/>
      <c r="AB143" s="150"/>
      <c r="AC143" s="150"/>
      <c r="AD143" s="150"/>
      <c r="AE143" s="150"/>
      <c r="AF143" s="150"/>
      <c r="AG143" s="150" t="s">
        <v>220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3">
      <c r="A144" s="157"/>
      <c r="B144" s="158"/>
      <c r="C144" s="200" t="s">
        <v>357</v>
      </c>
      <c r="D144" s="190"/>
      <c r="E144" s="191">
        <v>-3</v>
      </c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50"/>
      <c r="AA144" s="150"/>
      <c r="AB144" s="150"/>
      <c r="AC144" s="150"/>
      <c r="AD144" s="150"/>
      <c r="AE144" s="150"/>
      <c r="AF144" s="150"/>
      <c r="AG144" s="150" t="s">
        <v>220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3">
      <c r="A145" s="157"/>
      <c r="B145" s="158"/>
      <c r="C145" s="200" t="s">
        <v>358</v>
      </c>
      <c r="D145" s="190"/>
      <c r="E145" s="191">
        <v>-9.6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220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3">
      <c r="A146" s="157"/>
      <c r="B146" s="158"/>
      <c r="C146" s="200" t="s">
        <v>359</v>
      </c>
      <c r="D146" s="190"/>
      <c r="E146" s="191"/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50"/>
      <c r="AA146" s="150"/>
      <c r="AB146" s="150"/>
      <c r="AC146" s="150"/>
      <c r="AD146" s="150"/>
      <c r="AE146" s="150"/>
      <c r="AF146" s="150"/>
      <c r="AG146" s="150" t="s">
        <v>220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3">
      <c r="A147" s="157"/>
      <c r="B147" s="158"/>
      <c r="C147" s="200" t="s">
        <v>360</v>
      </c>
      <c r="D147" s="190"/>
      <c r="E147" s="191">
        <v>56.505400000000002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50"/>
      <c r="AA147" s="150"/>
      <c r="AB147" s="150"/>
      <c r="AC147" s="150"/>
      <c r="AD147" s="150"/>
      <c r="AE147" s="150"/>
      <c r="AF147" s="150"/>
      <c r="AG147" s="150" t="s">
        <v>220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>
      <c r="A148" s="169">
        <v>37</v>
      </c>
      <c r="B148" s="170" t="s">
        <v>361</v>
      </c>
      <c r="C148" s="185" t="s">
        <v>362</v>
      </c>
      <c r="D148" s="171" t="s">
        <v>213</v>
      </c>
      <c r="E148" s="172">
        <v>388.09658999999999</v>
      </c>
      <c r="F148" s="173">
        <v>0</v>
      </c>
      <c r="G148" s="174">
        <f>ROUND(E148*F148,2)</f>
        <v>0</v>
      </c>
      <c r="H148" s="173">
        <v>7.57</v>
      </c>
      <c r="I148" s="174">
        <f>ROUND(E148*H148,2)</f>
        <v>2937.89</v>
      </c>
      <c r="J148" s="173">
        <v>101.43</v>
      </c>
      <c r="K148" s="174">
        <f>ROUND(E148*J148,2)</f>
        <v>39364.639999999999</v>
      </c>
      <c r="L148" s="174">
        <v>21</v>
      </c>
      <c r="M148" s="174">
        <f>G148*(1+L148/100)</f>
        <v>0</v>
      </c>
      <c r="N148" s="172">
        <v>2.0000000000000002E-5</v>
      </c>
      <c r="O148" s="172">
        <f>ROUND(E148*N148,2)</f>
        <v>0.01</v>
      </c>
      <c r="P148" s="172">
        <v>0</v>
      </c>
      <c r="Q148" s="172">
        <f>ROUND(E148*P148,2)</f>
        <v>0</v>
      </c>
      <c r="R148" s="174" t="s">
        <v>345</v>
      </c>
      <c r="S148" s="174" t="s">
        <v>170</v>
      </c>
      <c r="T148" s="175" t="s">
        <v>170</v>
      </c>
      <c r="U148" s="160">
        <v>0.18</v>
      </c>
      <c r="V148" s="160">
        <f>ROUND(E148*U148,2)</f>
        <v>69.86</v>
      </c>
      <c r="W148" s="160"/>
      <c r="X148" s="160" t="s">
        <v>215</v>
      </c>
      <c r="Y148" s="160" t="s">
        <v>173</v>
      </c>
      <c r="Z148" s="150"/>
      <c r="AA148" s="150"/>
      <c r="AB148" s="150"/>
      <c r="AC148" s="150"/>
      <c r="AD148" s="150"/>
      <c r="AE148" s="150"/>
      <c r="AF148" s="150"/>
      <c r="AG148" s="150" t="s">
        <v>216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2">
      <c r="A149" s="157"/>
      <c r="B149" s="158"/>
      <c r="C149" s="200" t="s">
        <v>346</v>
      </c>
      <c r="D149" s="190"/>
      <c r="E149" s="191"/>
      <c r="F149" s="160"/>
      <c r="G149" s="160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50"/>
      <c r="AA149" s="150"/>
      <c r="AB149" s="150"/>
      <c r="AC149" s="150"/>
      <c r="AD149" s="150"/>
      <c r="AE149" s="150"/>
      <c r="AF149" s="150"/>
      <c r="AG149" s="150" t="s">
        <v>220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3">
      <c r="A150" s="157"/>
      <c r="B150" s="158"/>
      <c r="C150" s="200" t="s">
        <v>347</v>
      </c>
      <c r="D150" s="190"/>
      <c r="E150" s="191"/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220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3">
      <c r="A151" s="157"/>
      <c r="B151" s="158"/>
      <c r="C151" s="200" t="s">
        <v>348</v>
      </c>
      <c r="D151" s="190"/>
      <c r="E151" s="191"/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220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3">
      <c r="A152" s="157"/>
      <c r="B152" s="158"/>
      <c r="C152" s="200" t="s">
        <v>363</v>
      </c>
      <c r="D152" s="190"/>
      <c r="E152" s="191">
        <v>100.95085</v>
      </c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50"/>
      <c r="AA152" s="150"/>
      <c r="AB152" s="150"/>
      <c r="AC152" s="150"/>
      <c r="AD152" s="150"/>
      <c r="AE152" s="150"/>
      <c r="AF152" s="150"/>
      <c r="AG152" s="150" t="s">
        <v>220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3">
      <c r="A153" s="157"/>
      <c r="B153" s="158"/>
      <c r="C153" s="202" t="s">
        <v>364</v>
      </c>
      <c r="D153" s="194"/>
      <c r="E153" s="195"/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50"/>
      <c r="AA153" s="150"/>
      <c r="AB153" s="150"/>
      <c r="AC153" s="150"/>
      <c r="AD153" s="150"/>
      <c r="AE153" s="150"/>
      <c r="AF153" s="150"/>
      <c r="AG153" s="150" t="s">
        <v>220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3">
      <c r="A154" s="157"/>
      <c r="B154" s="158"/>
      <c r="C154" s="203" t="s">
        <v>365</v>
      </c>
      <c r="D154" s="194"/>
      <c r="E154" s="195">
        <v>-10.5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50"/>
      <c r="AA154" s="150"/>
      <c r="AB154" s="150"/>
      <c r="AC154" s="150"/>
      <c r="AD154" s="150"/>
      <c r="AE154" s="150"/>
      <c r="AF154" s="150"/>
      <c r="AG154" s="150" t="s">
        <v>220</v>
      </c>
      <c r="AH154" s="150">
        <v>2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3">
      <c r="A155" s="157"/>
      <c r="B155" s="158"/>
      <c r="C155" s="202" t="s">
        <v>366</v>
      </c>
      <c r="D155" s="194"/>
      <c r="E155" s="195"/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220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3">
      <c r="A156" s="157"/>
      <c r="B156" s="158"/>
      <c r="C156" s="200" t="s">
        <v>351</v>
      </c>
      <c r="D156" s="190"/>
      <c r="E156" s="191"/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220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3">
      <c r="A157" s="157"/>
      <c r="B157" s="158"/>
      <c r="C157" s="200" t="s">
        <v>367</v>
      </c>
      <c r="D157" s="190"/>
      <c r="E157" s="191">
        <v>95.207089999999994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50"/>
      <c r="AA157" s="150"/>
      <c r="AB157" s="150"/>
      <c r="AC157" s="150"/>
      <c r="AD157" s="150"/>
      <c r="AE157" s="150"/>
      <c r="AF157" s="150"/>
      <c r="AG157" s="150" t="s">
        <v>220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3">
      <c r="A158" s="157"/>
      <c r="B158" s="158"/>
      <c r="C158" s="202" t="s">
        <v>364</v>
      </c>
      <c r="D158" s="194"/>
      <c r="E158" s="195"/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220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3">
      <c r="A159" s="157"/>
      <c r="B159" s="158"/>
      <c r="C159" s="203" t="s">
        <v>368</v>
      </c>
      <c r="D159" s="194"/>
      <c r="E159" s="195">
        <v>-6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50"/>
      <c r="AA159" s="150"/>
      <c r="AB159" s="150"/>
      <c r="AC159" s="150"/>
      <c r="AD159" s="150"/>
      <c r="AE159" s="150"/>
      <c r="AF159" s="150"/>
      <c r="AG159" s="150" t="s">
        <v>220</v>
      </c>
      <c r="AH159" s="150">
        <v>2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3">
      <c r="A160" s="157"/>
      <c r="B160" s="158"/>
      <c r="C160" s="203" t="s">
        <v>369</v>
      </c>
      <c r="D160" s="194"/>
      <c r="E160" s="195">
        <v>-2.5499999999999998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60"/>
      <c r="Z160" s="150"/>
      <c r="AA160" s="150"/>
      <c r="AB160" s="150"/>
      <c r="AC160" s="150"/>
      <c r="AD160" s="150"/>
      <c r="AE160" s="150"/>
      <c r="AF160" s="150"/>
      <c r="AG160" s="150" t="s">
        <v>220</v>
      </c>
      <c r="AH160" s="150">
        <v>2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3">
      <c r="A161" s="157"/>
      <c r="B161" s="158"/>
      <c r="C161" s="202" t="s">
        <v>366</v>
      </c>
      <c r="D161" s="194"/>
      <c r="E161" s="195"/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50"/>
      <c r="AA161" s="150"/>
      <c r="AB161" s="150"/>
      <c r="AC161" s="150"/>
      <c r="AD161" s="150"/>
      <c r="AE161" s="150"/>
      <c r="AF161" s="150"/>
      <c r="AG161" s="150" t="s">
        <v>220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3">
      <c r="A162" s="157"/>
      <c r="B162" s="158"/>
      <c r="C162" s="200" t="s">
        <v>355</v>
      </c>
      <c r="D162" s="190"/>
      <c r="E162" s="191"/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50"/>
      <c r="AA162" s="150"/>
      <c r="AB162" s="150"/>
      <c r="AC162" s="150"/>
      <c r="AD162" s="150"/>
      <c r="AE162" s="150"/>
      <c r="AF162" s="150"/>
      <c r="AG162" s="150" t="s">
        <v>220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3">
      <c r="A163" s="157"/>
      <c r="B163" s="158"/>
      <c r="C163" s="200" t="s">
        <v>370</v>
      </c>
      <c r="D163" s="190"/>
      <c r="E163" s="191">
        <v>144.58597</v>
      </c>
      <c r="F163" s="160"/>
      <c r="G163" s="160"/>
      <c r="H163" s="160"/>
      <c r="I163" s="160"/>
      <c r="J163" s="160"/>
      <c r="K163" s="160"/>
      <c r="L163" s="160"/>
      <c r="M163" s="160"/>
      <c r="N163" s="159"/>
      <c r="O163" s="159"/>
      <c r="P163" s="159"/>
      <c r="Q163" s="159"/>
      <c r="R163" s="160"/>
      <c r="S163" s="160"/>
      <c r="T163" s="160"/>
      <c r="U163" s="160"/>
      <c r="V163" s="160"/>
      <c r="W163" s="160"/>
      <c r="X163" s="160"/>
      <c r="Y163" s="160"/>
      <c r="Z163" s="150"/>
      <c r="AA163" s="150"/>
      <c r="AB163" s="150"/>
      <c r="AC163" s="150"/>
      <c r="AD163" s="150"/>
      <c r="AE163" s="150"/>
      <c r="AF163" s="150"/>
      <c r="AG163" s="150" t="s">
        <v>220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3">
      <c r="A164" s="157"/>
      <c r="B164" s="158"/>
      <c r="C164" s="202" t="s">
        <v>364</v>
      </c>
      <c r="D164" s="194"/>
      <c r="E164" s="195"/>
      <c r="F164" s="160"/>
      <c r="G164" s="160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50"/>
      <c r="AA164" s="150"/>
      <c r="AB164" s="150"/>
      <c r="AC164" s="150"/>
      <c r="AD164" s="150"/>
      <c r="AE164" s="150"/>
      <c r="AF164" s="150"/>
      <c r="AG164" s="150" t="s">
        <v>220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3">
      <c r="A165" s="157"/>
      <c r="B165" s="158"/>
      <c r="C165" s="203" t="s">
        <v>371</v>
      </c>
      <c r="D165" s="194"/>
      <c r="E165" s="195">
        <v>-3</v>
      </c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50"/>
      <c r="AA165" s="150"/>
      <c r="AB165" s="150"/>
      <c r="AC165" s="150"/>
      <c r="AD165" s="150"/>
      <c r="AE165" s="150"/>
      <c r="AF165" s="150"/>
      <c r="AG165" s="150" t="s">
        <v>220</v>
      </c>
      <c r="AH165" s="150">
        <v>2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3">
      <c r="A166" s="157"/>
      <c r="B166" s="158"/>
      <c r="C166" s="203" t="s">
        <v>372</v>
      </c>
      <c r="D166" s="194"/>
      <c r="E166" s="195">
        <v>-9.6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220</v>
      </c>
      <c r="AH166" s="150">
        <v>2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3">
      <c r="A167" s="157"/>
      <c r="B167" s="158"/>
      <c r="C167" s="202" t="s">
        <v>366</v>
      </c>
      <c r="D167" s="194"/>
      <c r="E167" s="195"/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50"/>
      <c r="AA167" s="150"/>
      <c r="AB167" s="150"/>
      <c r="AC167" s="150"/>
      <c r="AD167" s="150"/>
      <c r="AE167" s="150"/>
      <c r="AF167" s="150"/>
      <c r="AG167" s="150" t="s">
        <v>220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3">
      <c r="A168" s="157"/>
      <c r="B168" s="158"/>
      <c r="C168" s="200" t="s">
        <v>359</v>
      </c>
      <c r="D168" s="190"/>
      <c r="E168" s="191"/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50"/>
      <c r="AA168" s="150"/>
      <c r="AB168" s="150"/>
      <c r="AC168" s="150"/>
      <c r="AD168" s="150"/>
      <c r="AE168" s="150"/>
      <c r="AF168" s="150"/>
      <c r="AG168" s="150" t="s">
        <v>220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3">
      <c r="A169" s="157"/>
      <c r="B169" s="158"/>
      <c r="C169" s="200" t="s">
        <v>373</v>
      </c>
      <c r="D169" s="190"/>
      <c r="E169" s="191">
        <v>47.352670000000003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60"/>
      <c r="Z169" s="150"/>
      <c r="AA169" s="150"/>
      <c r="AB169" s="150"/>
      <c r="AC169" s="150"/>
      <c r="AD169" s="150"/>
      <c r="AE169" s="150"/>
      <c r="AF169" s="150"/>
      <c r="AG169" s="150" t="s">
        <v>220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>
      <c r="A170" s="169">
        <v>38</v>
      </c>
      <c r="B170" s="170" t="s">
        <v>374</v>
      </c>
      <c r="C170" s="185" t="s">
        <v>375</v>
      </c>
      <c r="D170" s="171" t="s">
        <v>213</v>
      </c>
      <c r="E170" s="172">
        <v>100.46</v>
      </c>
      <c r="F170" s="173">
        <v>0</v>
      </c>
      <c r="G170" s="174">
        <f>ROUND(E170*F170,2)</f>
        <v>0</v>
      </c>
      <c r="H170" s="173">
        <v>0</v>
      </c>
      <c r="I170" s="174">
        <f>ROUND(E170*H170,2)</f>
        <v>0</v>
      </c>
      <c r="J170" s="173">
        <v>84.6</v>
      </c>
      <c r="K170" s="174">
        <f>ROUND(E170*J170,2)</f>
        <v>8498.92</v>
      </c>
      <c r="L170" s="174">
        <v>21</v>
      </c>
      <c r="M170" s="174">
        <f>G170*(1+L170/100)</f>
        <v>0</v>
      </c>
      <c r="N170" s="172">
        <v>0</v>
      </c>
      <c r="O170" s="172">
        <f>ROUND(E170*N170,2)</f>
        <v>0</v>
      </c>
      <c r="P170" s="172">
        <v>0</v>
      </c>
      <c r="Q170" s="172">
        <f>ROUND(E170*P170,2)</f>
        <v>0</v>
      </c>
      <c r="R170" s="174" t="s">
        <v>345</v>
      </c>
      <c r="S170" s="174" t="s">
        <v>170</v>
      </c>
      <c r="T170" s="175" t="s">
        <v>170</v>
      </c>
      <c r="U170" s="160">
        <v>0.15</v>
      </c>
      <c r="V170" s="160">
        <f>ROUND(E170*U170,2)</f>
        <v>15.07</v>
      </c>
      <c r="W170" s="160"/>
      <c r="X170" s="160" t="s">
        <v>215</v>
      </c>
      <c r="Y170" s="160" t="s">
        <v>173</v>
      </c>
      <c r="Z170" s="150"/>
      <c r="AA170" s="150"/>
      <c r="AB170" s="150"/>
      <c r="AC170" s="150"/>
      <c r="AD170" s="150"/>
      <c r="AE170" s="150"/>
      <c r="AF170" s="150"/>
      <c r="AG170" s="150" t="s">
        <v>216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2">
      <c r="A171" s="157"/>
      <c r="B171" s="158"/>
      <c r="C171" s="200" t="s">
        <v>219</v>
      </c>
      <c r="D171" s="190"/>
      <c r="E171" s="191"/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50"/>
      <c r="AA171" s="150"/>
      <c r="AB171" s="150"/>
      <c r="AC171" s="150"/>
      <c r="AD171" s="150"/>
      <c r="AE171" s="150"/>
      <c r="AF171" s="150"/>
      <c r="AG171" s="150" t="s">
        <v>220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3">
      <c r="A172" s="157"/>
      <c r="B172" s="158"/>
      <c r="C172" s="200" t="s">
        <v>376</v>
      </c>
      <c r="D172" s="190"/>
      <c r="E172" s="191"/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50"/>
      <c r="AA172" s="150"/>
      <c r="AB172" s="150"/>
      <c r="AC172" s="150"/>
      <c r="AD172" s="150"/>
      <c r="AE172" s="150"/>
      <c r="AF172" s="150"/>
      <c r="AG172" s="150" t="s">
        <v>220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3">
      <c r="A173" s="157"/>
      <c r="B173" s="158"/>
      <c r="C173" s="200" t="s">
        <v>377</v>
      </c>
      <c r="D173" s="190"/>
      <c r="E173" s="191">
        <v>100.46</v>
      </c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50"/>
      <c r="AA173" s="150"/>
      <c r="AB173" s="150"/>
      <c r="AC173" s="150"/>
      <c r="AD173" s="150"/>
      <c r="AE173" s="150"/>
      <c r="AF173" s="150"/>
      <c r="AG173" s="150" t="s">
        <v>220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ht="24" outlineLevel="1">
      <c r="A174" s="169">
        <v>39</v>
      </c>
      <c r="B174" s="170" t="s">
        <v>378</v>
      </c>
      <c r="C174" s="185" t="s">
        <v>379</v>
      </c>
      <c r="D174" s="171" t="s">
        <v>213</v>
      </c>
      <c r="E174" s="172">
        <v>100.46</v>
      </c>
      <c r="F174" s="173">
        <v>0</v>
      </c>
      <c r="G174" s="174">
        <f>ROUND(E174*F174,2)</f>
        <v>0</v>
      </c>
      <c r="H174" s="173">
        <v>10.6</v>
      </c>
      <c r="I174" s="174">
        <f>ROUND(E174*H174,2)</f>
        <v>1064.8800000000001</v>
      </c>
      <c r="J174" s="173">
        <v>39.5</v>
      </c>
      <c r="K174" s="174">
        <f>ROUND(E174*J174,2)</f>
        <v>3968.17</v>
      </c>
      <c r="L174" s="174">
        <v>21</v>
      </c>
      <c r="M174" s="174">
        <f>G174*(1+L174/100)</f>
        <v>0</v>
      </c>
      <c r="N174" s="172">
        <v>1.0000000000000001E-5</v>
      </c>
      <c r="O174" s="172">
        <f>ROUND(E174*N174,2)</f>
        <v>0</v>
      </c>
      <c r="P174" s="172">
        <v>0</v>
      </c>
      <c r="Q174" s="172">
        <f>ROUND(E174*P174,2)</f>
        <v>0</v>
      </c>
      <c r="R174" s="174" t="s">
        <v>345</v>
      </c>
      <c r="S174" s="174" t="s">
        <v>170</v>
      </c>
      <c r="T174" s="175" t="s">
        <v>170</v>
      </c>
      <c r="U174" s="160">
        <v>7.0000000000000007E-2</v>
      </c>
      <c r="V174" s="160">
        <f>ROUND(E174*U174,2)</f>
        <v>7.03</v>
      </c>
      <c r="W174" s="160"/>
      <c r="X174" s="160" t="s">
        <v>215</v>
      </c>
      <c r="Y174" s="160" t="s">
        <v>173</v>
      </c>
      <c r="Z174" s="150"/>
      <c r="AA174" s="150"/>
      <c r="AB174" s="150"/>
      <c r="AC174" s="150"/>
      <c r="AD174" s="150"/>
      <c r="AE174" s="150"/>
      <c r="AF174" s="150"/>
      <c r="AG174" s="150" t="s">
        <v>216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2">
      <c r="A175" s="157"/>
      <c r="B175" s="158"/>
      <c r="C175" s="200" t="s">
        <v>219</v>
      </c>
      <c r="D175" s="190"/>
      <c r="E175" s="191"/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50"/>
      <c r="AA175" s="150"/>
      <c r="AB175" s="150"/>
      <c r="AC175" s="150"/>
      <c r="AD175" s="150"/>
      <c r="AE175" s="150"/>
      <c r="AF175" s="150"/>
      <c r="AG175" s="150" t="s">
        <v>220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3">
      <c r="A176" s="157"/>
      <c r="B176" s="158"/>
      <c r="C176" s="200" t="s">
        <v>376</v>
      </c>
      <c r="D176" s="190"/>
      <c r="E176" s="191"/>
      <c r="F176" s="160"/>
      <c r="G176" s="160"/>
      <c r="H176" s="160"/>
      <c r="I176" s="160"/>
      <c r="J176" s="160"/>
      <c r="K176" s="160"/>
      <c r="L176" s="160"/>
      <c r="M176" s="160"/>
      <c r="N176" s="159"/>
      <c r="O176" s="159"/>
      <c r="P176" s="159"/>
      <c r="Q176" s="159"/>
      <c r="R176" s="160"/>
      <c r="S176" s="160"/>
      <c r="T176" s="160"/>
      <c r="U176" s="160"/>
      <c r="V176" s="160"/>
      <c r="W176" s="160"/>
      <c r="X176" s="160"/>
      <c r="Y176" s="160"/>
      <c r="Z176" s="150"/>
      <c r="AA176" s="150"/>
      <c r="AB176" s="150"/>
      <c r="AC176" s="150"/>
      <c r="AD176" s="150"/>
      <c r="AE176" s="150"/>
      <c r="AF176" s="150"/>
      <c r="AG176" s="150" t="s">
        <v>220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3">
      <c r="A177" s="157"/>
      <c r="B177" s="158"/>
      <c r="C177" s="200" t="s">
        <v>377</v>
      </c>
      <c r="D177" s="190"/>
      <c r="E177" s="191">
        <v>100.46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50"/>
      <c r="AA177" s="150"/>
      <c r="AB177" s="150"/>
      <c r="AC177" s="150"/>
      <c r="AD177" s="150"/>
      <c r="AE177" s="150"/>
      <c r="AF177" s="150"/>
      <c r="AG177" s="150" t="s">
        <v>220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4" outlineLevel="1">
      <c r="A178" s="169">
        <v>40</v>
      </c>
      <c r="B178" s="170" t="s">
        <v>380</v>
      </c>
      <c r="C178" s="185" t="s">
        <v>381</v>
      </c>
      <c r="D178" s="171" t="s">
        <v>213</v>
      </c>
      <c r="E178" s="172">
        <v>830.63873999999998</v>
      </c>
      <c r="F178" s="173">
        <v>0</v>
      </c>
      <c r="G178" s="174">
        <f>ROUND(E178*F178,2)</f>
        <v>0</v>
      </c>
      <c r="H178" s="173">
        <v>372.5</v>
      </c>
      <c r="I178" s="174">
        <f>ROUND(E178*H178,2)</f>
        <v>309412.93</v>
      </c>
      <c r="J178" s="173">
        <v>0</v>
      </c>
      <c r="K178" s="174">
        <f>ROUND(E178*J178,2)</f>
        <v>0</v>
      </c>
      <c r="L178" s="174">
        <v>21</v>
      </c>
      <c r="M178" s="174">
        <f>G178*(1+L178/100)</f>
        <v>0</v>
      </c>
      <c r="N178" s="172">
        <v>4.1999999999999997E-3</v>
      </c>
      <c r="O178" s="172">
        <f>ROUND(E178*N178,2)</f>
        <v>3.49</v>
      </c>
      <c r="P178" s="172">
        <v>0</v>
      </c>
      <c r="Q178" s="172">
        <f>ROUND(E178*P178,2)</f>
        <v>0</v>
      </c>
      <c r="R178" s="174" t="s">
        <v>382</v>
      </c>
      <c r="S178" s="174" t="s">
        <v>170</v>
      </c>
      <c r="T178" s="175" t="s">
        <v>170</v>
      </c>
      <c r="U178" s="160">
        <v>0</v>
      </c>
      <c r="V178" s="160">
        <f>ROUND(E178*U178,2)</f>
        <v>0</v>
      </c>
      <c r="W178" s="160"/>
      <c r="X178" s="160" t="s">
        <v>383</v>
      </c>
      <c r="Y178" s="160" t="s">
        <v>173</v>
      </c>
      <c r="Z178" s="150"/>
      <c r="AA178" s="150"/>
      <c r="AB178" s="150"/>
      <c r="AC178" s="150"/>
      <c r="AD178" s="150"/>
      <c r="AE178" s="150"/>
      <c r="AF178" s="150"/>
      <c r="AG178" s="150" t="s">
        <v>384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2">
      <c r="A179" s="157"/>
      <c r="B179" s="158"/>
      <c r="C179" s="200" t="s">
        <v>385</v>
      </c>
      <c r="D179" s="190"/>
      <c r="E179" s="191">
        <v>791.08451000000002</v>
      </c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50"/>
      <c r="AA179" s="150"/>
      <c r="AB179" s="150"/>
      <c r="AC179" s="150"/>
      <c r="AD179" s="150"/>
      <c r="AE179" s="150"/>
      <c r="AF179" s="150"/>
      <c r="AG179" s="150" t="s">
        <v>220</v>
      </c>
      <c r="AH179" s="150">
        <v>5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3">
      <c r="A180" s="157"/>
      <c r="B180" s="158"/>
      <c r="C180" s="201" t="s">
        <v>280</v>
      </c>
      <c r="D180" s="192"/>
      <c r="E180" s="193">
        <v>39.554229999999997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60"/>
      <c r="Z180" s="150"/>
      <c r="AA180" s="150"/>
      <c r="AB180" s="150"/>
      <c r="AC180" s="150"/>
      <c r="AD180" s="150"/>
      <c r="AE180" s="150"/>
      <c r="AF180" s="150"/>
      <c r="AG180" s="150" t="s">
        <v>220</v>
      </c>
      <c r="AH180" s="150">
        <v>4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ht="24" outlineLevel="1">
      <c r="A181" s="169">
        <v>41</v>
      </c>
      <c r="B181" s="170" t="s">
        <v>386</v>
      </c>
      <c r="C181" s="185" t="s">
        <v>387</v>
      </c>
      <c r="D181" s="171" t="s">
        <v>213</v>
      </c>
      <c r="E181" s="172">
        <v>105.483</v>
      </c>
      <c r="F181" s="173">
        <v>0</v>
      </c>
      <c r="G181" s="174">
        <f>ROUND(E181*F181,2)</f>
        <v>0</v>
      </c>
      <c r="H181" s="173">
        <v>508</v>
      </c>
      <c r="I181" s="174">
        <f>ROUND(E181*H181,2)</f>
        <v>53585.36</v>
      </c>
      <c r="J181" s="173">
        <v>0</v>
      </c>
      <c r="K181" s="174">
        <f>ROUND(E181*J181,2)</f>
        <v>0</v>
      </c>
      <c r="L181" s="174">
        <v>21</v>
      </c>
      <c r="M181" s="174">
        <f>G181*(1+L181/100)</f>
        <v>0</v>
      </c>
      <c r="N181" s="172">
        <v>7.4999999999999997E-3</v>
      </c>
      <c r="O181" s="172">
        <f>ROUND(E181*N181,2)</f>
        <v>0.79</v>
      </c>
      <c r="P181" s="172">
        <v>0</v>
      </c>
      <c r="Q181" s="172">
        <f>ROUND(E181*P181,2)</f>
        <v>0</v>
      </c>
      <c r="R181" s="174" t="s">
        <v>382</v>
      </c>
      <c r="S181" s="174" t="s">
        <v>170</v>
      </c>
      <c r="T181" s="175" t="s">
        <v>170</v>
      </c>
      <c r="U181" s="160">
        <v>0</v>
      </c>
      <c r="V181" s="160">
        <f>ROUND(E181*U181,2)</f>
        <v>0</v>
      </c>
      <c r="W181" s="160"/>
      <c r="X181" s="160" t="s">
        <v>383</v>
      </c>
      <c r="Y181" s="160" t="s">
        <v>173</v>
      </c>
      <c r="Z181" s="150"/>
      <c r="AA181" s="150"/>
      <c r="AB181" s="150"/>
      <c r="AC181" s="150"/>
      <c r="AD181" s="150"/>
      <c r="AE181" s="150"/>
      <c r="AF181" s="150"/>
      <c r="AG181" s="150" t="s">
        <v>384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2">
      <c r="A182" s="157"/>
      <c r="B182" s="158"/>
      <c r="C182" s="200" t="s">
        <v>219</v>
      </c>
      <c r="D182" s="190"/>
      <c r="E182" s="191"/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60"/>
      <c r="Z182" s="150"/>
      <c r="AA182" s="150"/>
      <c r="AB182" s="150"/>
      <c r="AC182" s="150"/>
      <c r="AD182" s="150"/>
      <c r="AE182" s="150"/>
      <c r="AF182" s="150"/>
      <c r="AG182" s="150" t="s">
        <v>220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3">
      <c r="A183" s="157"/>
      <c r="B183" s="158"/>
      <c r="C183" s="200" t="s">
        <v>376</v>
      </c>
      <c r="D183" s="190"/>
      <c r="E183" s="191"/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50"/>
      <c r="AA183" s="150"/>
      <c r="AB183" s="150"/>
      <c r="AC183" s="150"/>
      <c r="AD183" s="150"/>
      <c r="AE183" s="150"/>
      <c r="AF183" s="150"/>
      <c r="AG183" s="150" t="s">
        <v>220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3">
      <c r="A184" s="157"/>
      <c r="B184" s="158"/>
      <c r="C184" s="200" t="s">
        <v>377</v>
      </c>
      <c r="D184" s="190"/>
      <c r="E184" s="191">
        <v>100.46</v>
      </c>
      <c r="F184" s="160"/>
      <c r="G184" s="160"/>
      <c r="H184" s="160"/>
      <c r="I184" s="160"/>
      <c r="J184" s="160"/>
      <c r="K184" s="160"/>
      <c r="L184" s="160"/>
      <c r="M184" s="160"/>
      <c r="N184" s="159"/>
      <c r="O184" s="159"/>
      <c r="P184" s="159"/>
      <c r="Q184" s="159"/>
      <c r="R184" s="160"/>
      <c r="S184" s="160"/>
      <c r="T184" s="160"/>
      <c r="U184" s="160"/>
      <c r="V184" s="160"/>
      <c r="W184" s="160"/>
      <c r="X184" s="160"/>
      <c r="Y184" s="160"/>
      <c r="Z184" s="150"/>
      <c r="AA184" s="150"/>
      <c r="AB184" s="150"/>
      <c r="AC184" s="150"/>
      <c r="AD184" s="150"/>
      <c r="AE184" s="150"/>
      <c r="AF184" s="150"/>
      <c r="AG184" s="150" t="s">
        <v>220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3">
      <c r="A185" s="157"/>
      <c r="B185" s="158"/>
      <c r="C185" s="201" t="s">
        <v>280</v>
      </c>
      <c r="D185" s="192"/>
      <c r="E185" s="193">
        <v>5.0229999999999997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50"/>
      <c r="AA185" s="150"/>
      <c r="AB185" s="150"/>
      <c r="AC185" s="150"/>
      <c r="AD185" s="150"/>
      <c r="AE185" s="150"/>
      <c r="AF185" s="150"/>
      <c r="AG185" s="150" t="s">
        <v>220</v>
      </c>
      <c r="AH185" s="150">
        <v>4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ht="24" outlineLevel="1">
      <c r="A186" s="169">
        <v>42</v>
      </c>
      <c r="B186" s="170" t="s">
        <v>388</v>
      </c>
      <c r="C186" s="185" t="s">
        <v>389</v>
      </c>
      <c r="D186" s="171" t="s">
        <v>213</v>
      </c>
      <c r="E186" s="172">
        <v>105.483</v>
      </c>
      <c r="F186" s="173">
        <v>0</v>
      </c>
      <c r="G186" s="174">
        <f>ROUND(E186*F186,2)</f>
        <v>0</v>
      </c>
      <c r="H186" s="173">
        <v>557</v>
      </c>
      <c r="I186" s="174">
        <f>ROUND(E186*H186,2)</f>
        <v>58754.03</v>
      </c>
      <c r="J186" s="173">
        <v>0</v>
      </c>
      <c r="K186" s="174">
        <f>ROUND(E186*J186,2)</f>
        <v>0</v>
      </c>
      <c r="L186" s="174">
        <v>21</v>
      </c>
      <c r="M186" s="174">
        <f>G186*(1+L186/100)</f>
        <v>0</v>
      </c>
      <c r="N186" s="172">
        <v>7.4999999999999997E-3</v>
      </c>
      <c r="O186" s="172">
        <f>ROUND(E186*N186,2)</f>
        <v>0.79</v>
      </c>
      <c r="P186" s="172">
        <v>0</v>
      </c>
      <c r="Q186" s="172">
        <f>ROUND(E186*P186,2)</f>
        <v>0</v>
      </c>
      <c r="R186" s="174" t="s">
        <v>382</v>
      </c>
      <c r="S186" s="174" t="s">
        <v>170</v>
      </c>
      <c r="T186" s="175" t="s">
        <v>170</v>
      </c>
      <c r="U186" s="160">
        <v>0</v>
      </c>
      <c r="V186" s="160">
        <f>ROUND(E186*U186,2)</f>
        <v>0</v>
      </c>
      <c r="W186" s="160"/>
      <c r="X186" s="160" t="s">
        <v>383</v>
      </c>
      <c r="Y186" s="160" t="s">
        <v>173</v>
      </c>
      <c r="Z186" s="150"/>
      <c r="AA186" s="150"/>
      <c r="AB186" s="150"/>
      <c r="AC186" s="150"/>
      <c r="AD186" s="150"/>
      <c r="AE186" s="150"/>
      <c r="AF186" s="150"/>
      <c r="AG186" s="150" t="s">
        <v>384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2">
      <c r="A187" s="157"/>
      <c r="B187" s="158"/>
      <c r="C187" s="200" t="s">
        <v>219</v>
      </c>
      <c r="D187" s="190"/>
      <c r="E187" s="191"/>
      <c r="F187" s="160"/>
      <c r="G187" s="160"/>
      <c r="H187" s="160"/>
      <c r="I187" s="160"/>
      <c r="J187" s="160"/>
      <c r="K187" s="160"/>
      <c r="L187" s="160"/>
      <c r="M187" s="160"/>
      <c r="N187" s="159"/>
      <c r="O187" s="159"/>
      <c r="P187" s="159"/>
      <c r="Q187" s="159"/>
      <c r="R187" s="160"/>
      <c r="S187" s="160"/>
      <c r="T187" s="160"/>
      <c r="U187" s="160"/>
      <c r="V187" s="160"/>
      <c r="W187" s="160"/>
      <c r="X187" s="160"/>
      <c r="Y187" s="160"/>
      <c r="Z187" s="150"/>
      <c r="AA187" s="150"/>
      <c r="AB187" s="150"/>
      <c r="AC187" s="150"/>
      <c r="AD187" s="150"/>
      <c r="AE187" s="150"/>
      <c r="AF187" s="150"/>
      <c r="AG187" s="150" t="s">
        <v>220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3">
      <c r="A188" s="157"/>
      <c r="B188" s="158"/>
      <c r="C188" s="200" t="s">
        <v>376</v>
      </c>
      <c r="D188" s="190"/>
      <c r="E188" s="191"/>
      <c r="F188" s="160"/>
      <c r="G188" s="1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60"/>
      <c r="Z188" s="150"/>
      <c r="AA188" s="150"/>
      <c r="AB188" s="150"/>
      <c r="AC188" s="150"/>
      <c r="AD188" s="150"/>
      <c r="AE188" s="150"/>
      <c r="AF188" s="150"/>
      <c r="AG188" s="150" t="s">
        <v>220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3">
      <c r="A189" s="157"/>
      <c r="B189" s="158"/>
      <c r="C189" s="200" t="s">
        <v>377</v>
      </c>
      <c r="D189" s="190"/>
      <c r="E189" s="191">
        <v>100.46</v>
      </c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60"/>
      <c r="Z189" s="150"/>
      <c r="AA189" s="150"/>
      <c r="AB189" s="150"/>
      <c r="AC189" s="150"/>
      <c r="AD189" s="150"/>
      <c r="AE189" s="150"/>
      <c r="AF189" s="150"/>
      <c r="AG189" s="150" t="s">
        <v>220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3">
      <c r="A190" s="157"/>
      <c r="B190" s="158"/>
      <c r="C190" s="201" t="s">
        <v>280</v>
      </c>
      <c r="D190" s="192"/>
      <c r="E190" s="193">
        <v>5.0229999999999997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50"/>
      <c r="AA190" s="150"/>
      <c r="AB190" s="150"/>
      <c r="AC190" s="150"/>
      <c r="AD190" s="150"/>
      <c r="AE190" s="150"/>
      <c r="AF190" s="150"/>
      <c r="AG190" s="150" t="s">
        <v>220</v>
      </c>
      <c r="AH190" s="150">
        <v>4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ht="24" outlineLevel="1">
      <c r="A191" s="169">
        <v>43</v>
      </c>
      <c r="B191" s="170" t="s">
        <v>390</v>
      </c>
      <c r="C191" s="185" t="s">
        <v>391</v>
      </c>
      <c r="D191" s="171" t="s">
        <v>213</v>
      </c>
      <c r="E191" s="172">
        <v>426.90625</v>
      </c>
      <c r="F191" s="173">
        <v>0</v>
      </c>
      <c r="G191" s="174">
        <f>ROUND(E191*F191,2)</f>
        <v>0</v>
      </c>
      <c r="H191" s="173">
        <v>35.700000000000003</v>
      </c>
      <c r="I191" s="174">
        <f>ROUND(E191*H191,2)</f>
        <v>15240.55</v>
      </c>
      <c r="J191" s="173">
        <v>0</v>
      </c>
      <c r="K191" s="174">
        <f>ROUND(E191*J191,2)</f>
        <v>0</v>
      </c>
      <c r="L191" s="174">
        <v>21</v>
      </c>
      <c r="M191" s="174">
        <f>G191*(1+L191/100)</f>
        <v>0</v>
      </c>
      <c r="N191" s="172">
        <v>1.3999999999999999E-4</v>
      </c>
      <c r="O191" s="172">
        <f>ROUND(E191*N191,2)</f>
        <v>0.06</v>
      </c>
      <c r="P191" s="172">
        <v>0</v>
      </c>
      <c r="Q191" s="172">
        <f>ROUND(E191*P191,2)</f>
        <v>0</v>
      </c>
      <c r="R191" s="174" t="s">
        <v>382</v>
      </c>
      <c r="S191" s="174" t="s">
        <v>170</v>
      </c>
      <c r="T191" s="175" t="s">
        <v>170</v>
      </c>
      <c r="U191" s="160">
        <v>0</v>
      </c>
      <c r="V191" s="160">
        <f>ROUND(E191*U191,2)</f>
        <v>0</v>
      </c>
      <c r="W191" s="160"/>
      <c r="X191" s="160" t="s">
        <v>383</v>
      </c>
      <c r="Y191" s="160" t="s">
        <v>173</v>
      </c>
      <c r="Z191" s="150"/>
      <c r="AA191" s="150"/>
      <c r="AB191" s="150"/>
      <c r="AC191" s="150"/>
      <c r="AD191" s="150"/>
      <c r="AE191" s="150"/>
      <c r="AF191" s="150"/>
      <c r="AG191" s="150" t="s">
        <v>384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2">
      <c r="A192" s="157"/>
      <c r="B192" s="158"/>
      <c r="C192" s="200" t="s">
        <v>392</v>
      </c>
      <c r="D192" s="190"/>
      <c r="E192" s="191">
        <v>388.09658999999999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60"/>
      <c r="Z192" s="150"/>
      <c r="AA192" s="150"/>
      <c r="AB192" s="150"/>
      <c r="AC192" s="150"/>
      <c r="AD192" s="150"/>
      <c r="AE192" s="150"/>
      <c r="AF192" s="150"/>
      <c r="AG192" s="150" t="s">
        <v>220</v>
      </c>
      <c r="AH192" s="150">
        <v>5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3">
      <c r="A193" s="157"/>
      <c r="B193" s="158"/>
      <c r="C193" s="201" t="s">
        <v>393</v>
      </c>
      <c r="D193" s="192"/>
      <c r="E193" s="193">
        <v>38.809660000000001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50"/>
      <c r="AA193" s="150"/>
      <c r="AB193" s="150"/>
      <c r="AC193" s="150"/>
      <c r="AD193" s="150"/>
      <c r="AE193" s="150"/>
      <c r="AF193" s="150"/>
      <c r="AG193" s="150" t="s">
        <v>220</v>
      </c>
      <c r="AH193" s="150">
        <v>4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>
      <c r="A194" s="169">
        <v>44</v>
      </c>
      <c r="B194" s="170" t="s">
        <v>394</v>
      </c>
      <c r="C194" s="185" t="s">
        <v>395</v>
      </c>
      <c r="D194" s="171" t="s">
        <v>277</v>
      </c>
      <c r="E194" s="172">
        <v>5.2304399999999998</v>
      </c>
      <c r="F194" s="173">
        <v>0</v>
      </c>
      <c r="G194" s="174">
        <f>ROUND(E194*F194,2)</f>
        <v>0</v>
      </c>
      <c r="H194" s="173">
        <v>0</v>
      </c>
      <c r="I194" s="174">
        <f>ROUND(E194*H194,2)</f>
        <v>0</v>
      </c>
      <c r="J194" s="173">
        <v>1282</v>
      </c>
      <c r="K194" s="174">
        <f>ROUND(E194*J194,2)</f>
        <v>6705.42</v>
      </c>
      <c r="L194" s="174">
        <v>21</v>
      </c>
      <c r="M194" s="174">
        <f>G194*(1+L194/100)</f>
        <v>0</v>
      </c>
      <c r="N194" s="172">
        <v>0</v>
      </c>
      <c r="O194" s="172">
        <f>ROUND(E194*N194,2)</f>
        <v>0</v>
      </c>
      <c r="P194" s="172">
        <v>0</v>
      </c>
      <c r="Q194" s="172">
        <f>ROUND(E194*P194,2)</f>
        <v>0</v>
      </c>
      <c r="R194" s="174" t="s">
        <v>345</v>
      </c>
      <c r="S194" s="174" t="s">
        <v>170</v>
      </c>
      <c r="T194" s="175" t="s">
        <v>170</v>
      </c>
      <c r="U194" s="160">
        <v>1.966</v>
      </c>
      <c r="V194" s="160">
        <f>ROUND(E194*U194,2)</f>
        <v>10.28</v>
      </c>
      <c r="W194" s="160"/>
      <c r="X194" s="160" t="s">
        <v>337</v>
      </c>
      <c r="Y194" s="160" t="s">
        <v>173</v>
      </c>
      <c r="Z194" s="150"/>
      <c r="AA194" s="150"/>
      <c r="AB194" s="150"/>
      <c r="AC194" s="150"/>
      <c r="AD194" s="150"/>
      <c r="AE194" s="150"/>
      <c r="AF194" s="150"/>
      <c r="AG194" s="150" t="s">
        <v>338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2">
      <c r="A195" s="157"/>
      <c r="B195" s="158"/>
      <c r="C195" s="353" t="s">
        <v>396</v>
      </c>
      <c r="D195" s="354"/>
      <c r="E195" s="354"/>
      <c r="F195" s="354"/>
      <c r="G195" s="354"/>
      <c r="H195" s="160"/>
      <c r="I195" s="160"/>
      <c r="J195" s="160"/>
      <c r="K195" s="160"/>
      <c r="L195" s="160"/>
      <c r="M195" s="160"/>
      <c r="N195" s="159"/>
      <c r="O195" s="159"/>
      <c r="P195" s="159"/>
      <c r="Q195" s="159"/>
      <c r="R195" s="160"/>
      <c r="S195" s="160"/>
      <c r="T195" s="160"/>
      <c r="U195" s="160"/>
      <c r="V195" s="160"/>
      <c r="W195" s="160"/>
      <c r="X195" s="160"/>
      <c r="Y195" s="160"/>
      <c r="Z195" s="150"/>
      <c r="AA195" s="150"/>
      <c r="AB195" s="150"/>
      <c r="AC195" s="150"/>
      <c r="AD195" s="150"/>
      <c r="AE195" s="150"/>
      <c r="AF195" s="150"/>
      <c r="AG195" s="150" t="s">
        <v>218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2">
      <c r="A196" s="157"/>
      <c r="B196" s="158"/>
      <c r="C196" s="200" t="s">
        <v>340</v>
      </c>
      <c r="D196" s="190"/>
      <c r="E196" s="191"/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50"/>
      <c r="AA196" s="150"/>
      <c r="AB196" s="150"/>
      <c r="AC196" s="150"/>
      <c r="AD196" s="150"/>
      <c r="AE196" s="150"/>
      <c r="AF196" s="150"/>
      <c r="AG196" s="150" t="s">
        <v>220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3">
      <c r="A197" s="157"/>
      <c r="B197" s="158"/>
      <c r="C197" s="200" t="s">
        <v>397</v>
      </c>
      <c r="D197" s="190"/>
      <c r="E197" s="191"/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50"/>
      <c r="AA197" s="150"/>
      <c r="AB197" s="150"/>
      <c r="AC197" s="150"/>
      <c r="AD197" s="150"/>
      <c r="AE197" s="150"/>
      <c r="AF197" s="150"/>
      <c r="AG197" s="150" t="s">
        <v>220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3">
      <c r="A198" s="157"/>
      <c r="B198" s="158"/>
      <c r="C198" s="200" t="s">
        <v>398</v>
      </c>
      <c r="D198" s="190"/>
      <c r="E198" s="191">
        <v>5.2304399999999998</v>
      </c>
      <c r="F198" s="160"/>
      <c r="G198" s="160"/>
      <c r="H198" s="160"/>
      <c r="I198" s="160"/>
      <c r="J198" s="160"/>
      <c r="K198" s="160"/>
      <c r="L198" s="160"/>
      <c r="M198" s="160"/>
      <c r="N198" s="159"/>
      <c r="O198" s="159"/>
      <c r="P198" s="159"/>
      <c r="Q198" s="159"/>
      <c r="R198" s="160"/>
      <c r="S198" s="160"/>
      <c r="T198" s="160"/>
      <c r="U198" s="160"/>
      <c r="V198" s="160"/>
      <c r="W198" s="160"/>
      <c r="X198" s="160"/>
      <c r="Y198" s="160"/>
      <c r="Z198" s="150"/>
      <c r="AA198" s="150"/>
      <c r="AB198" s="150"/>
      <c r="AC198" s="150"/>
      <c r="AD198" s="150"/>
      <c r="AE198" s="150"/>
      <c r="AF198" s="150"/>
      <c r="AG198" s="150" t="s">
        <v>220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ht="14">
      <c r="A199" s="162" t="s">
        <v>165</v>
      </c>
      <c r="B199" s="163" t="s">
        <v>109</v>
      </c>
      <c r="C199" s="184" t="s">
        <v>110</v>
      </c>
      <c r="D199" s="164"/>
      <c r="E199" s="165"/>
      <c r="F199" s="166"/>
      <c r="G199" s="166">
        <f>G200+G205+G233+G241+G249+G253+G284+G315+G363+G365+G370+G379+G384+G393+G398+G408+G413+G421+G435+G442+G450+G456</f>
        <v>0</v>
      </c>
      <c r="H199" s="166"/>
      <c r="I199" s="166">
        <f>SUM(I200:I460)</f>
        <v>324098.17000000004</v>
      </c>
      <c r="J199" s="166"/>
      <c r="K199" s="166">
        <f>SUM(K200:K460)</f>
        <v>435899.96</v>
      </c>
      <c r="L199" s="166"/>
      <c r="M199" s="166">
        <f>SUM(M200:M460)</f>
        <v>0</v>
      </c>
      <c r="N199" s="165"/>
      <c r="O199" s="165">
        <f>SUM(O200:O460)</f>
        <v>13.090000000000002</v>
      </c>
      <c r="P199" s="165"/>
      <c r="Q199" s="165">
        <f>SUM(Q200:Q460)</f>
        <v>19.8</v>
      </c>
      <c r="R199" s="166"/>
      <c r="S199" s="166"/>
      <c r="T199" s="167"/>
      <c r="U199" s="161"/>
      <c r="V199" s="161">
        <f>SUM(V200:V460)</f>
        <v>437.51</v>
      </c>
      <c r="W199" s="161"/>
      <c r="X199" s="161"/>
      <c r="Y199" s="161"/>
      <c r="AG199" t="s">
        <v>166</v>
      </c>
    </row>
    <row r="200" spans="1:60" ht="24" outlineLevel="1">
      <c r="A200" s="169">
        <v>45</v>
      </c>
      <c r="B200" s="170" t="s">
        <v>399</v>
      </c>
      <c r="C200" s="185" t="s">
        <v>400</v>
      </c>
      <c r="D200" s="171" t="s">
        <v>401</v>
      </c>
      <c r="E200" s="172">
        <v>125.04</v>
      </c>
      <c r="F200" s="173">
        <v>0</v>
      </c>
      <c r="G200" s="174">
        <f>ROUND(E200*F200,2)</f>
        <v>0</v>
      </c>
      <c r="H200" s="173">
        <v>10.42</v>
      </c>
      <c r="I200" s="174">
        <f>ROUND(E200*H200,2)</f>
        <v>1302.92</v>
      </c>
      <c r="J200" s="173">
        <v>192.08</v>
      </c>
      <c r="K200" s="174">
        <f>ROUND(E200*J200,2)</f>
        <v>24017.68</v>
      </c>
      <c r="L200" s="174">
        <v>21</v>
      </c>
      <c r="M200" s="174">
        <f>G200*(1+L200/100)</f>
        <v>0</v>
      </c>
      <c r="N200" s="172">
        <v>9.8999999999999999E-4</v>
      </c>
      <c r="O200" s="172">
        <f>ROUND(E200*N200,2)</f>
        <v>0.12</v>
      </c>
      <c r="P200" s="172">
        <v>0</v>
      </c>
      <c r="Q200" s="172">
        <f>ROUND(E200*P200,2)</f>
        <v>0</v>
      </c>
      <c r="R200" s="174" t="s">
        <v>402</v>
      </c>
      <c r="S200" s="174" t="s">
        <v>170</v>
      </c>
      <c r="T200" s="175" t="s">
        <v>170</v>
      </c>
      <c r="U200" s="160">
        <v>0.26200000000000001</v>
      </c>
      <c r="V200" s="160">
        <f>ROUND(E200*U200,2)</f>
        <v>32.76</v>
      </c>
      <c r="W200" s="160"/>
      <c r="X200" s="160" t="s">
        <v>215</v>
      </c>
      <c r="Y200" s="160" t="s">
        <v>173</v>
      </c>
      <c r="Z200" s="150"/>
      <c r="AA200" s="150"/>
      <c r="AB200" s="150"/>
      <c r="AC200" s="150"/>
      <c r="AD200" s="150"/>
      <c r="AE200" s="150"/>
      <c r="AF200" s="150"/>
      <c r="AG200" s="150" t="s">
        <v>216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2">
      <c r="A201" s="157"/>
      <c r="B201" s="158"/>
      <c r="C201" s="200" t="s">
        <v>259</v>
      </c>
      <c r="D201" s="190"/>
      <c r="E201" s="191"/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50"/>
      <c r="AA201" s="150"/>
      <c r="AB201" s="150"/>
      <c r="AC201" s="150"/>
      <c r="AD201" s="150"/>
      <c r="AE201" s="150"/>
      <c r="AF201" s="150"/>
      <c r="AG201" s="150" t="s">
        <v>220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3">
      <c r="A202" s="157"/>
      <c r="B202" s="158"/>
      <c r="C202" s="200" t="s">
        <v>403</v>
      </c>
      <c r="D202" s="190"/>
      <c r="E202" s="191"/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50"/>
      <c r="AA202" s="150"/>
      <c r="AB202" s="150"/>
      <c r="AC202" s="150"/>
      <c r="AD202" s="150"/>
      <c r="AE202" s="150"/>
      <c r="AF202" s="150"/>
      <c r="AG202" s="150" t="s">
        <v>220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3">
      <c r="A203" s="157"/>
      <c r="B203" s="158"/>
      <c r="C203" s="200" t="s">
        <v>404</v>
      </c>
      <c r="D203" s="190"/>
      <c r="E203" s="191">
        <v>124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50"/>
      <c r="AA203" s="150"/>
      <c r="AB203" s="150"/>
      <c r="AC203" s="150"/>
      <c r="AD203" s="150"/>
      <c r="AE203" s="150"/>
      <c r="AF203" s="150"/>
      <c r="AG203" s="150" t="s">
        <v>220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3">
      <c r="A204" s="157"/>
      <c r="B204" s="158"/>
      <c r="C204" s="200" t="s">
        <v>405</v>
      </c>
      <c r="D204" s="190"/>
      <c r="E204" s="191">
        <v>1.04</v>
      </c>
      <c r="F204" s="160"/>
      <c r="G204" s="160"/>
      <c r="H204" s="160"/>
      <c r="I204" s="160"/>
      <c r="J204" s="160"/>
      <c r="K204" s="160"/>
      <c r="L204" s="160"/>
      <c r="M204" s="160"/>
      <c r="N204" s="159"/>
      <c r="O204" s="159"/>
      <c r="P204" s="159"/>
      <c r="Q204" s="159"/>
      <c r="R204" s="160"/>
      <c r="S204" s="160"/>
      <c r="T204" s="160"/>
      <c r="U204" s="160"/>
      <c r="V204" s="160"/>
      <c r="W204" s="160"/>
      <c r="X204" s="160"/>
      <c r="Y204" s="160"/>
      <c r="Z204" s="150"/>
      <c r="AA204" s="150"/>
      <c r="AB204" s="150"/>
      <c r="AC204" s="150"/>
      <c r="AD204" s="150"/>
      <c r="AE204" s="150"/>
      <c r="AF204" s="150"/>
      <c r="AG204" s="150" t="s">
        <v>220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ht="24" outlineLevel="1">
      <c r="A205" s="169">
        <v>46</v>
      </c>
      <c r="B205" s="170" t="s">
        <v>406</v>
      </c>
      <c r="C205" s="185" t="s">
        <v>407</v>
      </c>
      <c r="D205" s="171" t="s">
        <v>401</v>
      </c>
      <c r="E205" s="172">
        <v>507.83499999999998</v>
      </c>
      <c r="F205" s="173">
        <v>0</v>
      </c>
      <c r="G205" s="174">
        <f>ROUND(E205*F205,2)</f>
        <v>0</v>
      </c>
      <c r="H205" s="173">
        <v>10.42</v>
      </c>
      <c r="I205" s="174">
        <f>ROUND(E205*H205,2)</f>
        <v>5291.64</v>
      </c>
      <c r="J205" s="173">
        <v>258.08</v>
      </c>
      <c r="K205" s="174">
        <f>ROUND(E205*J205,2)</f>
        <v>131062.06</v>
      </c>
      <c r="L205" s="174">
        <v>21</v>
      </c>
      <c r="M205" s="174">
        <f>G205*(1+L205/100)</f>
        <v>0</v>
      </c>
      <c r="N205" s="172">
        <v>9.8999999999999999E-4</v>
      </c>
      <c r="O205" s="172">
        <f>ROUND(E205*N205,2)</f>
        <v>0.5</v>
      </c>
      <c r="P205" s="172">
        <v>0</v>
      </c>
      <c r="Q205" s="172">
        <f>ROUND(E205*P205,2)</f>
        <v>0</v>
      </c>
      <c r="R205" s="174" t="s">
        <v>402</v>
      </c>
      <c r="S205" s="174" t="s">
        <v>170</v>
      </c>
      <c r="T205" s="175" t="s">
        <v>170</v>
      </c>
      <c r="U205" s="160">
        <v>0.36099999999999999</v>
      </c>
      <c r="V205" s="160">
        <f>ROUND(E205*U205,2)</f>
        <v>183.33</v>
      </c>
      <c r="W205" s="160"/>
      <c r="X205" s="160" t="s">
        <v>215</v>
      </c>
      <c r="Y205" s="160" t="s">
        <v>173</v>
      </c>
      <c r="Z205" s="150"/>
      <c r="AA205" s="150"/>
      <c r="AB205" s="150"/>
      <c r="AC205" s="150"/>
      <c r="AD205" s="150"/>
      <c r="AE205" s="150"/>
      <c r="AF205" s="150"/>
      <c r="AG205" s="150" t="s">
        <v>216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2">
      <c r="A206" s="157"/>
      <c r="B206" s="158"/>
      <c r="C206" s="200" t="s">
        <v>259</v>
      </c>
      <c r="D206" s="190"/>
      <c r="E206" s="191"/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60"/>
      <c r="Z206" s="150"/>
      <c r="AA206" s="150"/>
      <c r="AB206" s="150"/>
      <c r="AC206" s="150"/>
      <c r="AD206" s="150"/>
      <c r="AE206" s="150"/>
      <c r="AF206" s="150"/>
      <c r="AG206" s="150" t="s">
        <v>220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3">
      <c r="A207" s="157"/>
      <c r="B207" s="158"/>
      <c r="C207" s="200" t="s">
        <v>403</v>
      </c>
      <c r="D207" s="190"/>
      <c r="E207" s="191"/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50"/>
      <c r="AA207" s="150"/>
      <c r="AB207" s="150"/>
      <c r="AC207" s="150"/>
      <c r="AD207" s="150"/>
      <c r="AE207" s="150"/>
      <c r="AF207" s="150"/>
      <c r="AG207" s="150" t="s">
        <v>220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3">
      <c r="A208" s="157"/>
      <c r="B208" s="158"/>
      <c r="C208" s="200" t="s">
        <v>408</v>
      </c>
      <c r="D208" s="190"/>
      <c r="E208" s="191">
        <v>0.8</v>
      </c>
      <c r="F208" s="160"/>
      <c r="G208" s="160"/>
      <c r="H208" s="160"/>
      <c r="I208" s="160"/>
      <c r="J208" s="160"/>
      <c r="K208" s="160"/>
      <c r="L208" s="160"/>
      <c r="M208" s="160"/>
      <c r="N208" s="159"/>
      <c r="O208" s="159"/>
      <c r="P208" s="159"/>
      <c r="Q208" s="159"/>
      <c r="R208" s="160"/>
      <c r="S208" s="160"/>
      <c r="T208" s="160"/>
      <c r="U208" s="160"/>
      <c r="V208" s="160"/>
      <c r="W208" s="160"/>
      <c r="X208" s="160"/>
      <c r="Y208" s="160"/>
      <c r="Z208" s="150"/>
      <c r="AA208" s="150"/>
      <c r="AB208" s="150"/>
      <c r="AC208" s="150"/>
      <c r="AD208" s="150"/>
      <c r="AE208" s="150"/>
      <c r="AF208" s="150"/>
      <c r="AG208" s="150" t="s">
        <v>220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3">
      <c r="A209" s="157"/>
      <c r="B209" s="158"/>
      <c r="C209" s="200" t="s">
        <v>409</v>
      </c>
      <c r="D209" s="190"/>
      <c r="E209" s="191">
        <v>1.85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50"/>
      <c r="AA209" s="150"/>
      <c r="AB209" s="150"/>
      <c r="AC209" s="150"/>
      <c r="AD209" s="150"/>
      <c r="AE209" s="150"/>
      <c r="AF209" s="150"/>
      <c r="AG209" s="150" t="s">
        <v>220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3">
      <c r="A210" s="157"/>
      <c r="B210" s="158"/>
      <c r="C210" s="200" t="s">
        <v>410</v>
      </c>
      <c r="D210" s="190"/>
      <c r="E210" s="191">
        <v>15.015000000000001</v>
      </c>
      <c r="F210" s="160"/>
      <c r="G210" s="160"/>
      <c r="H210" s="160"/>
      <c r="I210" s="160"/>
      <c r="J210" s="160"/>
      <c r="K210" s="160"/>
      <c r="L210" s="160"/>
      <c r="M210" s="160"/>
      <c r="N210" s="159"/>
      <c r="O210" s="159"/>
      <c r="P210" s="159"/>
      <c r="Q210" s="159"/>
      <c r="R210" s="160"/>
      <c r="S210" s="160"/>
      <c r="T210" s="160"/>
      <c r="U210" s="160"/>
      <c r="V210" s="160"/>
      <c r="W210" s="160"/>
      <c r="X210" s="160"/>
      <c r="Y210" s="160"/>
      <c r="Z210" s="150"/>
      <c r="AA210" s="150"/>
      <c r="AB210" s="150"/>
      <c r="AC210" s="150"/>
      <c r="AD210" s="150"/>
      <c r="AE210" s="150"/>
      <c r="AF210" s="150"/>
      <c r="AG210" s="150" t="s">
        <v>220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3">
      <c r="A211" s="157"/>
      <c r="B211" s="158"/>
      <c r="C211" s="200" t="s">
        <v>411</v>
      </c>
      <c r="D211" s="190"/>
      <c r="E211" s="191">
        <v>2.95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50"/>
      <c r="AA211" s="150"/>
      <c r="AB211" s="150"/>
      <c r="AC211" s="150"/>
      <c r="AD211" s="150"/>
      <c r="AE211" s="150"/>
      <c r="AF211" s="150"/>
      <c r="AG211" s="150" t="s">
        <v>220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3">
      <c r="A212" s="157"/>
      <c r="B212" s="158"/>
      <c r="C212" s="200" t="s">
        <v>412</v>
      </c>
      <c r="D212" s="190"/>
      <c r="E212" s="191">
        <v>63.9</v>
      </c>
      <c r="F212" s="160"/>
      <c r="G212" s="160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60"/>
      <c r="Z212" s="150"/>
      <c r="AA212" s="150"/>
      <c r="AB212" s="150"/>
      <c r="AC212" s="150"/>
      <c r="AD212" s="150"/>
      <c r="AE212" s="150"/>
      <c r="AF212" s="150"/>
      <c r="AG212" s="150" t="s">
        <v>220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3">
      <c r="A213" s="157"/>
      <c r="B213" s="158"/>
      <c r="C213" s="200" t="s">
        <v>413</v>
      </c>
      <c r="D213" s="190"/>
      <c r="E213" s="191">
        <v>4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60"/>
      <c r="Z213" s="150"/>
      <c r="AA213" s="150"/>
      <c r="AB213" s="150"/>
      <c r="AC213" s="150"/>
      <c r="AD213" s="150"/>
      <c r="AE213" s="150"/>
      <c r="AF213" s="150"/>
      <c r="AG213" s="150" t="s">
        <v>220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3">
      <c r="A214" s="157"/>
      <c r="B214" s="158"/>
      <c r="C214" s="200" t="s">
        <v>414</v>
      </c>
      <c r="D214" s="190"/>
      <c r="E214" s="191">
        <v>5.0999999999999996</v>
      </c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50"/>
      <c r="AA214" s="150"/>
      <c r="AB214" s="150"/>
      <c r="AC214" s="150"/>
      <c r="AD214" s="150"/>
      <c r="AE214" s="150"/>
      <c r="AF214" s="150"/>
      <c r="AG214" s="150" t="s">
        <v>220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3">
      <c r="A215" s="157"/>
      <c r="B215" s="158"/>
      <c r="C215" s="200" t="s">
        <v>415</v>
      </c>
      <c r="D215" s="190"/>
      <c r="E215" s="191">
        <v>6.15</v>
      </c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60"/>
      <c r="Z215" s="150"/>
      <c r="AA215" s="150"/>
      <c r="AB215" s="150"/>
      <c r="AC215" s="150"/>
      <c r="AD215" s="150"/>
      <c r="AE215" s="150"/>
      <c r="AF215" s="150"/>
      <c r="AG215" s="150" t="s">
        <v>220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3">
      <c r="A216" s="157"/>
      <c r="B216" s="158"/>
      <c r="C216" s="200" t="s">
        <v>416</v>
      </c>
      <c r="D216" s="190"/>
      <c r="E216" s="191">
        <v>130.4</v>
      </c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60"/>
      <c r="Z216" s="150"/>
      <c r="AA216" s="150"/>
      <c r="AB216" s="150"/>
      <c r="AC216" s="150"/>
      <c r="AD216" s="150"/>
      <c r="AE216" s="150"/>
      <c r="AF216" s="150"/>
      <c r="AG216" s="150" t="s">
        <v>220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3">
      <c r="A217" s="157"/>
      <c r="B217" s="158"/>
      <c r="C217" s="200" t="s">
        <v>417</v>
      </c>
      <c r="D217" s="190"/>
      <c r="E217" s="191">
        <v>132.30000000000001</v>
      </c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60"/>
      <c r="Z217" s="150"/>
      <c r="AA217" s="150"/>
      <c r="AB217" s="150"/>
      <c r="AC217" s="150"/>
      <c r="AD217" s="150"/>
      <c r="AE217" s="150"/>
      <c r="AF217" s="150"/>
      <c r="AG217" s="150" t="s">
        <v>220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3">
      <c r="A218" s="157"/>
      <c r="B218" s="158"/>
      <c r="C218" s="200" t="s">
        <v>418</v>
      </c>
      <c r="D218" s="190"/>
      <c r="E218" s="191">
        <v>0.8</v>
      </c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60"/>
      <c r="Z218" s="150"/>
      <c r="AA218" s="150"/>
      <c r="AB218" s="150"/>
      <c r="AC218" s="150"/>
      <c r="AD218" s="150"/>
      <c r="AE218" s="150"/>
      <c r="AF218" s="150"/>
      <c r="AG218" s="150" t="s">
        <v>220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3">
      <c r="A219" s="157"/>
      <c r="B219" s="158"/>
      <c r="C219" s="200" t="s">
        <v>419</v>
      </c>
      <c r="D219" s="190"/>
      <c r="E219" s="191">
        <v>1.55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60"/>
      <c r="Z219" s="150"/>
      <c r="AA219" s="150"/>
      <c r="AB219" s="150"/>
      <c r="AC219" s="150"/>
      <c r="AD219" s="150"/>
      <c r="AE219" s="150"/>
      <c r="AF219" s="150"/>
      <c r="AG219" s="150" t="s">
        <v>220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3">
      <c r="A220" s="157"/>
      <c r="B220" s="158"/>
      <c r="C220" s="200" t="s">
        <v>420</v>
      </c>
      <c r="D220" s="190"/>
      <c r="E220" s="191">
        <v>2.4500000000000002</v>
      </c>
      <c r="F220" s="160"/>
      <c r="G220" s="160"/>
      <c r="H220" s="160"/>
      <c r="I220" s="160"/>
      <c r="J220" s="160"/>
      <c r="K220" s="160"/>
      <c r="L220" s="160"/>
      <c r="M220" s="160"/>
      <c r="N220" s="159"/>
      <c r="O220" s="159"/>
      <c r="P220" s="159"/>
      <c r="Q220" s="159"/>
      <c r="R220" s="160"/>
      <c r="S220" s="160"/>
      <c r="T220" s="160"/>
      <c r="U220" s="160"/>
      <c r="V220" s="160"/>
      <c r="W220" s="160"/>
      <c r="X220" s="160"/>
      <c r="Y220" s="160"/>
      <c r="Z220" s="150"/>
      <c r="AA220" s="150"/>
      <c r="AB220" s="150"/>
      <c r="AC220" s="150"/>
      <c r="AD220" s="150"/>
      <c r="AE220" s="150"/>
      <c r="AF220" s="150"/>
      <c r="AG220" s="150" t="s">
        <v>220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3">
      <c r="A221" s="157"/>
      <c r="B221" s="158"/>
      <c r="C221" s="200" t="s">
        <v>421</v>
      </c>
      <c r="D221" s="190"/>
      <c r="E221" s="191">
        <v>16.739999999999998</v>
      </c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60"/>
      <c r="Z221" s="150"/>
      <c r="AA221" s="150"/>
      <c r="AB221" s="150"/>
      <c r="AC221" s="150"/>
      <c r="AD221" s="150"/>
      <c r="AE221" s="150"/>
      <c r="AF221" s="150"/>
      <c r="AG221" s="150" t="s">
        <v>220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3">
      <c r="A222" s="157"/>
      <c r="B222" s="158"/>
      <c r="C222" s="200" t="s">
        <v>422</v>
      </c>
      <c r="D222" s="190"/>
      <c r="E222" s="191">
        <v>3.3</v>
      </c>
      <c r="F222" s="160"/>
      <c r="G222" s="16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60"/>
      <c r="Z222" s="150"/>
      <c r="AA222" s="150"/>
      <c r="AB222" s="150"/>
      <c r="AC222" s="150"/>
      <c r="AD222" s="150"/>
      <c r="AE222" s="150"/>
      <c r="AF222" s="150"/>
      <c r="AG222" s="150" t="s">
        <v>220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3">
      <c r="A223" s="157"/>
      <c r="B223" s="158"/>
      <c r="C223" s="200" t="s">
        <v>423</v>
      </c>
      <c r="D223" s="190"/>
      <c r="E223" s="191">
        <v>29.76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60"/>
      <c r="Z223" s="150"/>
      <c r="AA223" s="150"/>
      <c r="AB223" s="150"/>
      <c r="AC223" s="150"/>
      <c r="AD223" s="150"/>
      <c r="AE223" s="150"/>
      <c r="AF223" s="150"/>
      <c r="AG223" s="150" t="s">
        <v>220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3">
      <c r="A224" s="157"/>
      <c r="B224" s="158"/>
      <c r="C224" s="200" t="s">
        <v>424</v>
      </c>
      <c r="D224" s="190"/>
      <c r="E224" s="191">
        <v>7.6</v>
      </c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60"/>
      <c r="Z224" s="150"/>
      <c r="AA224" s="150"/>
      <c r="AB224" s="150"/>
      <c r="AC224" s="150"/>
      <c r="AD224" s="150"/>
      <c r="AE224" s="150"/>
      <c r="AF224" s="150"/>
      <c r="AG224" s="150" t="s">
        <v>220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3">
      <c r="A225" s="157"/>
      <c r="B225" s="158"/>
      <c r="C225" s="200" t="s">
        <v>425</v>
      </c>
      <c r="D225" s="190"/>
      <c r="E225" s="191">
        <v>5.8</v>
      </c>
      <c r="F225" s="160"/>
      <c r="G225" s="160"/>
      <c r="H225" s="160"/>
      <c r="I225" s="160"/>
      <c r="J225" s="160"/>
      <c r="K225" s="160"/>
      <c r="L225" s="160"/>
      <c r="M225" s="160"/>
      <c r="N225" s="159"/>
      <c r="O225" s="159"/>
      <c r="P225" s="159"/>
      <c r="Q225" s="159"/>
      <c r="R225" s="160"/>
      <c r="S225" s="160"/>
      <c r="T225" s="160"/>
      <c r="U225" s="160"/>
      <c r="V225" s="160"/>
      <c r="W225" s="160"/>
      <c r="X225" s="160"/>
      <c r="Y225" s="160"/>
      <c r="Z225" s="150"/>
      <c r="AA225" s="150"/>
      <c r="AB225" s="150"/>
      <c r="AC225" s="150"/>
      <c r="AD225" s="150"/>
      <c r="AE225" s="150"/>
      <c r="AF225" s="150"/>
      <c r="AG225" s="150" t="s">
        <v>220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3">
      <c r="A226" s="157"/>
      <c r="B226" s="158"/>
      <c r="C226" s="200" t="s">
        <v>426</v>
      </c>
      <c r="D226" s="190"/>
      <c r="E226" s="191">
        <v>4.05</v>
      </c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50"/>
      <c r="AA226" s="150"/>
      <c r="AB226" s="150"/>
      <c r="AC226" s="150"/>
      <c r="AD226" s="150"/>
      <c r="AE226" s="150"/>
      <c r="AF226" s="150"/>
      <c r="AG226" s="150" t="s">
        <v>220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3">
      <c r="A227" s="157"/>
      <c r="B227" s="158"/>
      <c r="C227" s="200" t="s">
        <v>427</v>
      </c>
      <c r="D227" s="190"/>
      <c r="E227" s="191">
        <v>6.9</v>
      </c>
      <c r="F227" s="160"/>
      <c r="G227" s="160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60"/>
      <c r="Z227" s="150"/>
      <c r="AA227" s="150"/>
      <c r="AB227" s="150"/>
      <c r="AC227" s="150"/>
      <c r="AD227" s="150"/>
      <c r="AE227" s="150"/>
      <c r="AF227" s="150"/>
      <c r="AG227" s="150" t="s">
        <v>220</v>
      </c>
      <c r="AH227" s="150">
        <v>0</v>
      </c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3">
      <c r="A228" s="157"/>
      <c r="B228" s="158"/>
      <c r="C228" s="200" t="s">
        <v>428</v>
      </c>
      <c r="D228" s="190"/>
      <c r="E228" s="191">
        <v>14.8</v>
      </c>
      <c r="F228" s="160"/>
      <c r="G228" s="160"/>
      <c r="H228" s="160"/>
      <c r="I228" s="160"/>
      <c r="J228" s="160"/>
      <c r="K228" s="160"/>
      <c r="L228" s="160"/>
      <c r="M228" s="160"/>
      <c r="N228" s="159"/>
      <c r="O228" s="159"/>
      <c r="P228" s="159"/>
      <c r="Q228" s="159"/>
      <c r="R228" s="160"/>
      <c r="S228" s="160"/>
      <c r="T228" s="160"/>
      <c r="U228" s="160"/>
      <c r="V228" s="160"/>
      <c r="W228" s="160"/>
      <c r="X228" s="160"/>
      <c r="Y228" s="160"/>
      <c r="Z228" s="150"/>
      <c r="AA228" s="150"/>
      <c r="AB228" s="150"/>
      <c r="AC228" s="150"/>
      <c r="AD228" s="150"/>
      <c r="AE228" s="150"/>
      <c r="AF228" s="150"/>
      <c r="AG228" s="150" t="s">
        <v>220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3">
      <c r="A229" s="157"/>
      <c r="B229" s="158"/>
      <c r="C229" s="200" t="s">
        <v>429</v>
      </c>
      <c r="D229" s="190"/>
      <c r="E229" s="191">
        <v>11.4</v>
      </c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60"/>
      <c r="Z229" s="150"/>
      <c r="AA229" s="150"/>
      <c r="AB229" s="150"/>
      <c r="AC229" s="150"/>
      <c r="AD229" s="150"/>
      <c r="AE229" s="150"/>
      <c r="AF229" s="150"/>
      <c r="AG229" s="150" t="s">
        <v>220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3">
      <c r="A230" s="157"/>
      <c r="B230" s="158"/>
      <c r="C230" s="200" t="s">
        <v>430</v>
      </c>
      <c r="D230" s="190"/>
      <c r="E230" s="191">
        <v>9.4</v>
      </c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60"/>
      <c r="Z230" s="150"/>
      <c r="AA230" s="150"/>
      <c r="AB230" s="150"/>
      <c r="AC230" s="150"/>
      <c r="AD230" s="150"/>
      <c r="AE230" s="150"/>
      <c r="AF230" s="150"/>
      <c r="AG230" s="150" t="s">
        <v>220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3">
      <c r="A231" s="157"/>
      <c r="B231" s="158"/>
      <c r="C231" s="200" t="s">
        <v>431</v>
      </c>
      <c r="D231" s="190"/>
      <c r="E231" s="191">
        <v>4.4400000000000004</v>
      </c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60"/>
      <c r="Z231" s="150"/>
      <c r="AA231" s="150"/>
      <c r="AB231" s="150"/>
      <c r="AC231" s="150"/>
      <c r="AD231" s="150"/>
      <c r="AE231" s="150"/>
      <c r="AF231" s="150"/>
      <c r="AG231" s="150" t="s">
        <v>220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3">
      <c r="A232" s="157"/>
      <c r="B232" s="158"/>
      <c r="C232" s="200" t="s">
        <v>432</v>
      </c>
      <c r="D232" s="190"/>
      <c r="E232" s="191">
        <v>26.38</v>
      </c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60"/>
      <c r="Z232" s="150"/>
      <c r="AA232" s="150"/>
      <c r="AB232" s="150"/>
      <c r="AC232" s="150"/>
      <c r="AD232" s="150"/>
      <c r="AE232" s="150"/>
      <c r="AF232" s="150"/>
      <c r="AG232" s="150" t="s">
        <v>220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ht="24" outlineLevel="1">
      <c r="A233" s="169">
        <v>47</v>
      </c>
      <c r="B233" s="170" t="s">
        <v>433</v>
      </c>
      <c r="C233" s="185" t="s">
        <v>434</v>
      </c>
      <c r="D233" s="171" t="s">
        <v>401</v>
      </c>
      <c r="E233" s="172">
        <v>30.33</v>
      </c>
      <c r="F233" s="173">
        <v>0</v>
      </c>
      <c r="G233" s="174">
        <f>ROUND(E233*F233,2)</f>
        <v>0</v>
      </c>
      <c r="H233" s="173">
        <v>10.42</v>
      </c>
      <c r="I233" s="174">
        <f>ROUND(E233*H233,2)</f>
        <v>316.04000000000002</v>
      </c>
      <c r="J233" s="173">
        <v>342.08</v>
      </c>
      <c r="K233" s="174">
        <f>ROUND(E233*J233,2)</f>
        <v>10375.290000000001</v>
      </c>
      <c r="L233" s="174">
        <v>21</v>
      </c>
      <c r="M233" s="174">
        <f>G233*(1+L233/100)</f>
        <v>0</v>
      </c>
      <c r="N233" s="172">
        <v>9.8999999999999999E-4</v>
      </c>
      <c r="O233" s="172">
        <f>ROUND(E233*N233,2)</f>
        <v>0.03</v>
      </c>
      <c r="P233" s="172">
        <v>0</v>
      </c>
      <c r="Q233" s="172">
        <f>ROUND(E233*P233,2)</f>
        <v>0</v>
      </c>
      <c r="R233" s="174" t="s">
        <v>402</v>
      </c>
      <c r="S233" s="174" t="s">
        <v>170</v>
      </c>
      <c r="T233" s="175" t="s">
        <v>170</v>
      </c>
      <c r="U233" s="160">
        <v>0.45300000000000001</v>
      </c>
      <c r="V233" s="160">
        <f>ROUND(E233*U233,2)</f>
        <v>13.74</v>
      </c>
      <c r="W233" s="160"/>
      <c r="X233" s="160" t="s">
        <v>215</v>
      </c>
      <c r="Y233" s="160" t="s">
        <v>173</v>
      </c>
      <c r="Z233" s="150"/>
      <c r="AA233" s="150"/>
      <c r="AB233" s="150"/>
      <c r="AC233" s="150"/>
      <c r="AD233" s="150"/>
      <c r="AE233" s="150"/>
      <c r="AF233" s="150"/>
      <c r="AG233" s="150" t="s">
        <v>216</v>
      </c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2">
      <c r="A234" s="157"/>
      <c r="B234" s="158"/>
      <c r="C234" s="200" t="s">
        <v>259</v>
      </c>
      <c r="D234" s="190"/>
      <c r="E234" s="191"/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60"/>
      <c r="Z234" s="150"/>
      <c r="AA234" s="150"/>
      <c r="AB234" s="150"/>
      <c r="AC234" s="150"/>
      <c r="AD234" s="150"/>
      <c r="AE234" s="150"/>
      <c r="AF234" s="150"/>
      <c r="AG234" s="150" t="s">
        <v>220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3">
      <c r="A235" s="157"/>
      <c r="B235" s="158"/>
      <c r="C235" s="200" t="s">
        <v>403</v>
      </c>
      <c r="D235" s="190"/>
      <c r="E235" s="191"/>
      <c r="F235" s="160"/>
      <c r="G235" s="160"/>
      <c r="H235" s="160"/>
      <c r="I235" s="160"/>
      <c r="J235" s="160"/>
      <c r="K235" s="160"/>
      <c r="L235" s="160"/>
      <c r="M235" s="160"/>
      <c r="N235" s="159"/>
      <c r="O235" s="159"/>
      <c r="P235" s="159"/>
      <c r="Q235" s="159"/>
      <c r="R235" s="160"/>
      <c r="S235" s="160"/>
      <c r="T235" s="160"/>
      <c r="U235" s="160"/>
      <c r="V235" s="160"/>
      <c r="W235" s="160"/>
      <c r="X235" s="160"/>
      <c r="Y235" s="160"/>
      <c r="Z235" s="150"/>
      <c r="AA235" s="150"/>
      <c r="AB235" s="150"/>
      <c r="AC235" s="150"/>
      <c r="AD235" s="150"/>
      <c r="AE235" s="150"/>
      <c r="AF235" s="150"/>
      <c r="AG235" s="150" t="s">
        <v>220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3">
      <c r="A236" s="157"/>
      <c r="B236" s="158"/>
      <c r="C236" s="200" t="s">
        <v>435</v>
      </c>
      <c r="D236" s="190"/>
      <c r="E236" s="191">
        <v>2.79</v>
      </c>
      <c r="F236" s="160"/>
      <c r="G236" s="160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60"/>
      <c r="Z236" s="150"/>
      <c r="AA236" s="150"/>
      <c r="AB236" s="150"/>
      <c r="AC236" s="150"/>
      <c r="AD236" s="150"/>
      <c r="AE236" s="150"/>
      <c r="AF236" s="150"/>
      <c r="AG236" s="150" t="s">
        <v>220</v>
      </c>
      <c r="AH236" s="150">
        <v>0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3">
      <c r="A237" s="157"/>
      <c r="B237" s="158"/>
      <c r="C237" s="200" t="s">
        <v>436</v>
      </c>
      <c r="D237" s="190"/>
      <c r="E237" s="191">
        <v>7.44</v>
      </c>
      <c r="F237" s="160"/>
      <c r="G237" s="160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60"/>
      <c r="Z237" s="150"/>
      <c r="AA237" s="150"/>
      <c r="AB237" s="150"/>
      <c r="AC237" s="150"/>
      <c r="AD237" s="150"/>
      <c r="AE237" s="150"/>
      <c r="AF237" s="150"/>
      <c r="AG237" s="150" t="s">
        <v>220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3">
      <c r="A238" s="157"/>
      <c r="B238" s="158"/>
      <c r="C238" s="200" t="s">
        <v>437</v>
      </c>
      <c r="D238" s="190"/>
      <c r="E238" s="191">
        <v>4.1500000000000004</v>
      </c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60"/>
      <c r="Z238" s="150"/>
      <c r="AA238" s="150"/>
      <c r="AB238" s="150"/>
      <c r="AC238" s="150"/>
      <c r="AD238" s="150"/>
      <c r="AE238" s="150"/>
      <c r="AF238" s="150"/>
      <c r="AG238" s="150" t="s">
        <v>220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3">
      <c r="A239" s="157"/>
      <c r="B239" s="158"/>
      <c r="C239" s="200" t="s">
        <v>438</v>
      </c>
      <c r="D239" s="190"/>
      <c r="E239" s="191">
        <v>7.65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50"/>
      <c r="AA239" s="150"/>
      <c r="AB239" s="150"/>
      <c r="AC239" s="150"/>
      <c r="AD239" s="150"/>
      <c r="AE239" s="150"/>
      <c r="AF239" s="150"/>
      <c r="AG239" s="150" t="s">
        <v>220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3">
      <c r="A240" s="157"/>
      <c r="B240" s="158"/>
      <c r="C240" s="200" t="s">
        <v>439</v>
      </c>
      <c r="D240" s="190"/>
      <c r="E240" s="191">
        <v>8.3000000000000007</v>
      </c>
      <c r="F240" s="160"/>
      <c r="G240" s="160"/>
      <c r="H240" s="160"/>
      <c r="I240" s="160"/>
      <c r="J240" s="160"/>
      <c r="K240" s="160"/>
      <c r="L240" s="160"/>
      <c r="M240" s="160"/>
      <c r="N240" s="159"/>
      <c r="O240" s="159"/>
      <c r="P240" s="159"/>
      <c r="Q240" s="159"/>
      <c r="R240" s="160"/>
      <c r="S240" s="160"/>
      <c r="T240" s="160"/>
      <c r="U240" s="160"/>
      <c r="V240" s="160"/>
      <c r="W240" s="160"/>
      <c r="X240" s="160"/>
      <c r="Y240" s="160"/>
      <c r="Z240" s="150"/>
      <c r="AA240" s="150"/>
      <c r="AB240" s="150"/>
      <c r="AC240" s="150"/>
      <c r="AD240" s="150"/>
      <c r="AE240" s="150"/>
      <c r="AF240" s="150"/>
      <c r="AG240" s="150" t="s">
        <v>220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ht="24" outlineLevel="1">
      <c r="A241" s="169">
        <v>48</v>
      </c>
      <c r="B241" s="170" t="s">
        <v>440</v>
      </c>
      <c r="C241" s="185" t="s">
        <v>441</v>
      </c>
      <c r="D241" s="171" t="s">
        <v>401</v>
      </c>
      <c r="E241" s="172">
        <v>38.19</v>
      </c>
      <c r="F241" s="173">
        <v>0</v>
      </c>
      <c r="G241" s="174">
        <f>ROUND(E241*F241,2)</f>
        <v>0</v>
      </c>
      <c r="H241" s="173">
        <v>10.42</v>
      </c>
      <c r="I241" s="174">
        <f>ROUND(E241*H241,2)</f>
        <v>397.94</v>
      </c>
      <c r="J241" s="173">
        <v>370.58</v>
      </c>
      <c r="K241" s="174">
        <f>ROUND(E241*J241,2)</f>
        <v>14152.45</v>
      </c>
      <c r="L241" s="174">
        <v>21</v>
      </c>
      <c r="M241" s="174">
        <f>G241*(1+L241/100)</f>
        <v>0</v>
      </c>
      <c r="N241" s="172">
        <v>9.8999999999999999E-4</v>
      </c>
      <c r="O241" s="172">
        <f>ROUND(E241*N241,2)</f>
        <v>0.04</v>
      </c>
      <c r="P241" s="172">
        <v>0</v>
      </c>
      <c r="Q241" s="172">
        <f>ROUND(E241*P241,2)</f>
        <v>0</v>
      </c>
      <c r="R241" s="174" t="s">
        <v>402</v>
      </c>
      <c r="S241" s="174" t="s">
        <v>170</v>
      </c>
      <c r="T241" s="175" t="s">
        <v>170</v>
      </c>
      <c r="U241" s="160">
        <v>0.48899999999999999</v>
      </c>
      <c r="V241" s="160">
        <f>ROUND(E241*U241,2)</f>
        <v>18.670000000000002</v>
      </c>
      <c r="W241" s="160"/>
      <c r="X241" s="160" t="s">
        <v>215</v>
      </c>
      <c r="Y241" s="160" t="s">
        <v>173</v>
      </c>
      <c r="Z241" s="150"/>
      <c r="AA241" s="150"/>
      <c r="AB241" s="150"/>
      <c r="AC241" s="150"/>
      <c r="AD241" s="150"/>
      <c r="AE241" s="150"/>
      <c r="AF241" s="150"/>
      <c r="AG241" s="150" t="s">
        <v>216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2">
      <c r="A242" s="157"/>
      <c r="B242" s="158"/>
      <c r="C242" s="200" t="s">
        <v>259</v>
      </c>
      <c r="D242" s="190"/>
      <c r="E242" s="191"/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60"/>
      <c r="Z242" s="150"/>
      <c r="AA242" s="150"/>
      <c r="AB242" s="150"/>
      <c r="AC242" s="150"/>
      <c r="AD242" s="150"/>
      <c r="AE242" s="150"/>
      <c r="AF242" s="150"/>
      <c r="AG242" s="150" t="s">
        <v>220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3">
      <c r="A243" s="157"/>
      <c r="B243" s="158"/>
      <c r="C243" s="200" t="s">
        <v>403</v>
      </c>
      <c r="D243" s="190"/>
      <c r="E243" s="191"/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60"/>
      <c r="Z243" s="150"/>
      <c r="AA243" s="150"/>
      <c r="AB243" s="150"/>
      <c r="AC243" s="150"/>
      <c r="AD243" s="150"/>
      <c r="AE243" s="150"/>
      <c r="AF243" s="150"/>
      <c r="AG243" s="150" t="s">
        <v>220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3">
      <c r="A244" s="157"/>
      <c r="B244" s="158"/>
      <c r="C244" s="200" t="s">
        <v>442</v>
      </c>
      <c r="D244" s="190"/>
      <c r="E244" s="191">
        <v>9.3000000000000007</v>
      </c>
      <c r="F244" s="160"/>
      <c r="G244" s="160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60"/>
      <c r="Z244" s="150"/>
      <c r="AA244" s="150"/>
      <c r="AB244" s="150"/>
      <c r="AC244" s="150"/>
      <c r="AD244" s="150"/>
      <c r="AE244" s="150"/>
      <c r="AF244" s="150"/>
      <c r="AG244" s="150" t="s">
        <v>220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3">
      <c r="A245" s="157"/>
      <c r="B245" s="158"/>
      <c r="C245" s="200" t="s">
        <v>443</v>
      </c>
      <c r="D245" s="190"/>
      <c r="E245" s="191">
        <v>7.44</v>
      </c>
      <c r="F245" s="160"/>
      <c r="G245" s="160"/>
      <c r="H245" s="160"/>
      <c r="I245" s="160"/>
      <c r="J245" s="160"/>
      <c r="K245" s="160"/>
      <c r="L245" s="160"/>
      <c r="M245" s="160"/>
      <c r="N245" s="159"/>
      <c r="O245" s="159"/>
      <c r="P245" s="159"/>
      <c r="Q245" s="159"/>
      <c r="R245" s="160"/>
      <c r="S245" s="160"/>
      <c r="T245" s="160"/>
      <c r="U245" s="160"/>
      <c r="V245" s="160"/>
      <c r="W245" s="160"/>
      <c r="X245" s="160"/>
      <c r="Y245" s="160"/>
      <c r="Z245" s="150"/>
      <c r="AA245" s="150"/>
      <c r="AB245" s="150"/>
      <c r="AC245" s="150"/>
      <c r="AD245" s="150"/>
      <c r="AE245" s="150"/>
      <c r="AF245" s="150"/>
      <c r="AG245" s="150" t="s">
        <v>220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3">
      <c r="A246" s="157"/>
      <c r="B246" s="158"/>
      <c r="C246" s="200" t="s">
        <v>444</v>
      </c>
      <c r="D246" s="190"/>
      <c r="E246" s="191">
        <v>5.5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60"/>
      <c r="Z246" s="150"/>
      <c r="AA246" s="150"/>
      <c r="AB246" s="150"/>
      <c r="AC246" s="150"/>
      <c r="AD246" s="150"/>
      <c r="AE246" s="150"/>
      <c r="AF246" s="150"/>
      <c r="AG246" s="150" t="s">
        <v>220</v>
      </c>
      <c r="AH246" s="150">
        <v>0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3">
      <c r="A247" s="157"/>
      <c r="B247" s="158"/>
      <c r="C247" s="200" t="s">
        <v>445</v>
      </c>
      <c r="D247" s="190"/>
      <c r="E247" s="191">
        <v>7.65</v>
      </c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60"/>
      <c r="Z247" s="150"/>
      <c r="AA247" s="150"/>
      <c r="AB247" s="150"/>
      <c r="AC247" s="150"/>
      <c r="AD247" s="150"/>
      <c r="AE247" s="150"/>
      <c r="AF247" s="150"/>
      <c r="AG247" s="150" t="s">
        <v>220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3">
      <c r="A248" s="157"/>
      <c r="B248" s="158"/>
      <c r="C248" s="200" t="s">
        <v>446</v>
      </c>
      <c r="D248" s="190"/>
      <c r="E248" s="191">
        <v>8.3000000000000007</v>
      </c>
      <c r="F248" s="160"/>
      <c r="G248" s="160"/>
      <c r="H248" s="160"/>
      <c r="I248" s="160"/>
      <c r="J248" s="160"/>
      <c r="K248" s="160"/>
      <c r="L248" s="160"/>
      <c r="M248" s="160"/>
      <c r="N248" s="159"/>
      <c r="O248" s="159"/>
      <c r="P248" s="159"/>
      <c r="Q248" s="159"/>
      <c r="R248" s="160"/>
      <c r="S248" s="160"/>
      <c r="T248" s="160"/>
      <c r="U248" s="160"/>
      <c r="V248" s="160"/>
      <c r="W248" s="160"/>
      <c r="X248" s="160"/>
      <c r="Y248" s="160"/>
      <c r="Z248" s="150"/>
      <c r="AA248" s="150"/>
      <c r="AB248" s="150"/>
      <c r="AC248" s="150"/>
      <c r="AD248" s="150"/>
      <c r="AE248" s="150"/>
      <c r="AF248" s="150"/>
      <c r="AG248" s="150" t="s">
        <v>220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ht="24" outlineLevel="1">
      <c r="A249" s="169">
        <v>49</v>
      </c>
      <c r="B249" s="170" t="s">
        <v>447</v>
      </c>
      <c r="C249" s="185" t="s">
        <v>448</v>
      </c>
      <c r="D249" s="171" t="s">
        <v>213</v>
      </c>
      <c r="E249" s="172">
        <v>5.6</v>
      </c>
      <c r="F249" s="173">
        <v>0</v>
      </c>
      <c r="G249" s="174">
        <f>ROUND(E249*F249,2)</f>
        <v>0</v>
      </c>
      <c r="H249" s="173">
        <v>370.58</v>
      </c>
      <c r="I249" s="174">
        <f>ROUND(E249*H249,2)</f>
        <v>2075.25</v>
      </c>
      <c r="J249" s="173">
        <v>475.42</v>
      </c>
      <c r="K249" s="174">
        <f>ROUND(E249*J249,2)</f>
        <v>2662.35</v>
      </c>
      <c r="L249" s="174">
        <v>21</v>
      </c>
      <c r="M249" s="174">
        <f>G249*(1+L249/100)</f>
        <v>0</v>
      </c>
      <c r="N249" s="172">
        <v>1.0290000000000001E-2</v>
      </c>
      <c r="O249" s="172">
        <f>ROUND(E249*N249,2)</f>
        <v>0.06</v>
      </c>
      <c r="P249" s="172">
        <v>0</v>
      </c>
      <c r="Q249" s="172">
        <f>ROUND(E249*P249,2)</f>
        <v>0</v>
      </c>
      <c r="R249" s="174" t="s">
        <v>402</v>
      </c>
      <c r="S249" s="174" t="s">
        <v>170</v>
      </c>
      <c r="T249" s="175" t="s">
        <v>170</v>
      </c>
      <c r="U249" s="160">
        <v>0.87</v>
      </c>
      <c r="V249" s="160">
        <f>ROUND(E249*U249,2)</f>
        <v>4.87</v>
      </c>
      <c r="W249" s="160"/>
      <c r="X249" s="160" t="s">
        <v>215</v>
      </c>
      <c r="Y249" s="160" t="s">
        <v>173</v>
      </c>
      <c r="Z249" s="150"/>
      <c r="AA249" s="150"/>
      <c r="AB249" s="150"/>
      <c r="AC249" s="150"/>
      <c r="AD249" s="150"/>
      <c r="AE249" s="150"/>
      <c r="AF249" s="150"/>
      <c r="AG249" s="150" t="s">
        <v>216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2">
      <c r="A250" s="157"/>
      <c r="B250" s="158"/>
      <c r="C250" s="353" t="s">
        <v>449</v>
      </c>
      <c r="D250" s="354"/>
      <c r="E250" s="354"/>
      <c r="F250" s="354"/>
      <c r="G250" s="354"/>
      <c r="H250" s="160"/>
      <c r="I250" s="160"/>
      <c r="J250" s="160"/>
      <c r="K250" s="160"/>
      <c r="L250" s="160"/>
      <c r="M250" s="160"/>
      <c r="N250" s="159"/>
      <c r="O250" s="159"/>
      <c r="P250" s="159"/>
      <c r="Q250" s="159"/>
      <c r="R250" s="160"/>
      <c r="S250" s="160"/>
      <c r="T250" s="160"/>
      <c r="U250" s="160"/>
      <c r="V250" s="160"/>
      <c r="W250" s="160"/>
      <c r="X250" s="160"/>
      <c r="Y250" s="160"/>
      <c r="Z250" s="150"/>
      <c r="AA250" s="150"/>
      <c r="AB250" s="150"/>
      <c r="AC250" s="150"/>
      <c r="AD250" s="150"/>
      <c r="AE250" s="150"/>
      <c r="AF250" s="150"/>
      <c r="AG250" s="150" t="s">
        <v>218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2">
      <c r="A251" s="157"/>
      <c r="B251" s="158"/>
      <c r="C251" s="200" t="s">
        <v>346</v>
      </c>
      <c r="D251" s="190"/>
      <c r="E251" s="191"/>
      <c r="F251" s="160"/>
      <c r="G251" s="160"/>
      <c r="H251" s="160"/>
      <c r="I251" s="160"/>
      <c r="J251" s="160"/>
      <c r="K251" s="160"/>
      <c r="L251" s="160"/>
      <c r="M251" s="160"/>
      <c r="N251" s="159"/>
      <c r="O251" s="159"/>
      <c r="P251" s="159"/>
      <c r="Q251" s="159"/>
      <c r="R251" s="160"/>
      <c r="S251" s="160"/>
      <c r="T251" s="160"/>
      <c r="U251" s="160"/>
      <c r="V251" s="160"/>
      <c r="W251" s="160"/>
      <c r="X251" s="160"/>
      <c r="Y251" s="160"/>
      <c r="Z251" s="150"/>
      <c r="AA251" s="150"/>
      <c r="AB251" s="150"/>
      <c r="AC251" s="150"/>
      <c r="AD251" s="150"/>
      <c r="AE251" s="150"/>
      <c r="AF251" s="150"/>
      <c r="AG251" s="150" t="s">
        <v>220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3">
      <c r="A252" s="157"/>
      <c r="B252" s="158"/>
      <c r="C252" s="200" t="s">
        <v>450</v>
      </c>
      <c r="D252" s="190"/>
      <c r="E252" s="191">
        <v>5.6</v>
      </c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60"/>
      <c r="Z252" s="150"/>
      <c r="AA252" s="150"/>
      <c r="AB252" s="150"/>
      <c r="AC252" s="150"/>
      <c r="AD252" s="150"/>
      <c r="AE252" s="150"/>
      <c r="AF252" s="150"/>
      <c r="AG252" s="150" t="s">
        <v>220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ht="24" outlineLevel="1">
      <c r="A253" s="169">
        <v>50</v>
      </c>
      <c r="B253" s="170" t="s">
        <v>451</v>
      </c>
      <c r="C253" s="185" t="s">
        <v>452</v>
      </c>
      <c r="D253" s="171" t="s">
        <v>213</v>
      </c>
      <c r="E253" s="172">
        <v>757.08884</v>
      </c>
      <c r="F253" s="173">
        <v>0</v>
      </c>
      <c r="G253" s="174">
        <f>ROUND(E253*F253,2)</f>
        <v>0</v>
      </c>
      <c r="H253" s="173">
        <v>67.489999999999995</v>
      </c>
      <c r="I253" s="174">
        <f>ROUND(E253*H253,2)</f>
        <v>51095.93</v>
      </c>
      <c r="J253" s="173">
        <v>94.51</v>
      </c>
      <c r="K253" s="174">
        <f>ROUND(E253*J253,2)</f>
        <v>71552.47</v>
      </c>
      <c r="L253" s="174">
        <v>21</v>
      </c>
      <c r="M253" s="174">
        <f>G253*(1+L253/100)</f>
        <v>0</v>
      </c>
      <c r="N253" s="172">
        <v>4.0299999999999997E-3</v>
      </c>
      <c r="O253" s="172">
        <f>ROUND(E253*N253,2)</f>
        <v>3.05</v>
      </c>
      <c r="P253" s="172">
        <v>0</v>
      </c>
      <c r="Q253" s="172">
        <f>ROUND(E253*P253,2)</f>
        <v>0</v>
      </c>
      <c r="R253" s="174" t="s">
        <v>402</v>
      </c>
      <c r="S253" s="174" t="s">
        <v>170</v>
      </c>
      <c r="T253" s="175" t="s">
        <v>170</v>
      </c>
      <c r="U253" s="160">
        <v>0.156</v>
      </c>
      <c r="V253" s="160">
        <f>ROUND(E253*U253,2)</f>
        <v>118.11</v>
      </c>
      <c r="W253" s="160"/>
      <c r="X253" s="160" t="s">
        <v>215</v>
      </c>
      <c r="Y253" s="160" t="s">
        <v>173</v>
      </c>
      <c r="Z253" s="150"/>
      <c r="AA253" s="150"/>
      <c r="AB253" s="150"/>
      <c r="AC253" s="150"/>
      <c r="AD253" s="150"/>
      <c r="AE253" s="150"/>
      <c r="AF253" s="150"/>
      <c r="AG253" s="150" t="s">
        <v>216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2">
      <c r="A254" s="157"/>
      <c r="B254" s="158"/>
      <c r="C254" s="200" t="s">
        <v>346</v>
      </c>
      <c r="D254" s="190"/>
      <c r="E254" s="191"/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60"/>
      <c r="Z254" s="150"/>
      <c r="AA254" s="150"/>
      <c r="AB254" s="150"/>
      <c r="AC254" s="150"/>
      <c r="AD254" s="150"/>
      <c r="AE254" s="150"/>
      <c r="AF254" s="150"/>
      <c r="AG254" s="150" t="s">
        <v>220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3">
      <c r="A255" s="157"/>
      <c r="B255" s="158"/>
      <c r="C255" s="200" t="s">
        <v>347</v>
      </c>
      <c r="D255" s="190"/>
      <c r="E255" s="191"/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60"/>
      <c r="Z255" s="150"/>
      <c r="AA255" s="150"/>
      <c r="AB255" s="150"/>
      <c r="AC255" s="150"/>
      <c r="AD255" s="150"/>
      <c r="AE255" s="150"/>
      <c r="AF255" s="150"/>
      <c r="AG255" s="150" t="s">
        <v>220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3">
      <c r="A256" s="157"/>
      <c r="B256" s="158"/>
      <c r="C256" s="200" t="s">
        <v>348</v>
      </c>
      <c r="D256" s="190"/>
      <c r="E256" s="191"/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60"/>
      <c r="Z256" s="150"/>
      <c r="AA256" s="150"/>
      <c r="AB256" s="150"/>
      <c r="AC256" s="150"/>
      <c r="AD256" s="150"/>
      <c r="AE256" s="150"/>
      <c r="AF256" s="150"/>
      <c r="AG256" s="150" t="s">
        <v>220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3">
      <c r="A257" s="157"/>
      <c r="B257" s="158"/>
      <c r="C257" s="200" t="s">
        <v>349</v>
      </c>
      <c r="D257" s="190"/>
      <c r="E257" s="191">
        <v>111.28321</v>
      </c>
      <c r="F257" s="160"/>
      <c r="G257" s="160"/>
      <c r="H257" s="160"/>
      <c r="I257" s="160"/>
      <c r="J257" s="160"/>
      <c r="K257" s="160"/>
      <c r="L257" s="160"/>
      <c r="M257" s="160"/>
      <c r="N257" s="159"/>
      <c r="O257" s="159"/>
      <c r="P257" s="159"/>
      <c r="Q257" s="159"/>
      <c r="R257" s="160"/>
      <c r="S257" s="160"/>
      <c r="T257" s="160"/>
      <c r="U257" s="160"/>
      <c r="V257" s="160"/>
      <c r="W257" s="160"/>
      <c r="X257" s="160"/>
      <c r="Y257" s="160"/>
      <c r="Z257" s="150"/>
      <c r="AA257" s="150"/>
      <c r="AB257" s="150"/>
      <c r="AC257" s="150"/>
      <c r="AD257" s="150"/>
      <c r="AE257" s="150"/>
      <c r="AF257" s="150"/>
      <c r="AG257" s="150" t="s">
        <v>220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3">
      <c r="A258" s="157"/>
      <c r="B258" s="158"/>
      <c r="C258" s="200" t="s">
        <v>350</v>
      </c>
      <c r="D258" s="190"/>
      <c r="E258" s="191">
        <v>-10.5</v>
      </c>
      <c r="F258" s="160"/>
      <c r="G258" s="160"/>
      <c r="H258" s="160"/>
      <c r="I258" s="160"/>
      <c r="J258" s="160"/>
      <c r="K258" s="160"/>
      <c r="L258" s="160"/>
      <c r="M258" s="160"/>
      <c r="N258" s="159"/>
      <c r="O258" s="159"/>
      <c r="P258" s="159"/>
      <c r="Q258" s="159"/>
      <c r="R258" s="160"/>
      <c r="S258" s="160"/>
      <c r="T258" s="160"/>
      <c r="U258" s="160"/>
      <c r="V258" s="160"/>
      <c r="W258" s="160"/>
      <c r="X258" s="160"/>
      <c r="Y258" s="160"/>
      <c r="Z258" s="150"/>
      <c r="AA258" s="150"/>
      <c r="AB258" s="150"/>
      <c r="AC258" s="150"/>
      <c r="AD258" s="150"/>
      <c r="AE258" s="150"/>
      <c r="AF258" s="150"/>
      <c r="AG258" s="150" t="s">
        <v>220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3">
      <c r="A259" s="157"/>
      <c r="B259" s="158"/>
      <c r="C259" s="200" t="s">
        <v>351</v>
      </c>
      <c r="D259" s="190"/>
      <c r="E259" s="191"/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60"/>
      <c r="Z259" s="150"/>
      <c r="AA259" s="150"/>
      <c r="AB259" s="150"/>
      <c r="AC259" s="150"/>
      <c r="AD259" s="150"/>
      <c r="AE259" s="150"/>
      <c r="AF259" s="150"/>
      <c r="AG259" s="150" t="s">
        <v>220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3">
      <c r="A260" s="157"/>
      <c r="B260" s="158"/>
      <c r="C260" s="200" t="s">
        <v>352</v>
      </c>
      <c r="D260" s="190"/>
      <c r="E260" s="191">
        <v>101.41551</v>
      </c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60"/>
      <c r="Z260" s="150"/>
      <c r="AA260" s="150"/>
      <c r="AB260" s="150"/>
      <c r="AC260" s="150"/>
      <c r="AD260" s="150"/>
      <c r="AE260" s="150"/>
      <c r="AF260" s="150"/>
      <c r="AG260" s="150" t="s">
        <v>220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3">
      <c r="A261" s="157"/>
      <c r="B261" s="158"/>
      <c r="C261" s="200" t="s">
        <v>353</v>
      </c>
      <c r="D261" s="190"/>
      <c r="E261" s="191">
        <v>-6</v>
      </c>
      <c r="F261" s="160"/>
      <c r="G261" s="160"/>
      <c r="H261" s="160"/>
      <c r="I261" s="160"/>
      <c r="J261" s="160"/>
      <c r="K261" s="160"/>
      <c r="L261" s="160"/>
      <c r="M261" s="160"/>
      <c r="N261" s="159"/>
      <c r="O261" s="159"/>
      <c r="P261" s="159"/>
      <c r="Q261" s="159"/>
      <c r="R261" s="160"/>
      <c r="S261" s="160"/>
      <c r="T261" s="160"/>
      <c r="U261" s="160"/>
      <c r="V261" s="160"/>
      <c r="W261" s="160"/>
      <c r="X261" s="160"/>
      <c r="Y261" s="160"/>
      <c r="Z261" s="150"/>
      <c r="AA261" s="150"/>
      <c r="AB261" s="150"/>
      <c r="AC261" s="150"/>
      <c r="AD261" s="150"/>
      <c r="AE261" s="150"/>
      <c r="AF261" s="150"/>
      <c r="AG261" s="150" t="s">
        <v>220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3">
      <c r="A262" s="157"/>
      <c r="B262" s="158"/>
      <c r="C262" s="200" t="s">
        <v>355</v>
      </c>
      <c r="D262" s="190"/>
      <c r="E262" s="191"/>
      <c r="F262" s="160"/>
      <c r="G262" s="160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60"/>
      <c r="Z262" s="150"/>
      <c r="AA262" s="150"/>
      <c r="AB262" s="150"/>
      <c r="AC262" s="150"/>
      <c r="AD262" s="150"/>
      <c r="AE262" s="150"/>
      <c r="AF262" s="150"/>
      <c r="AG262" s="150" t="s">
        <v>220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3">
      <c r="A263" s="157"/>
      <c r="B263" s="158"/>
      <c r="C263" s="200" t="s">
        <v>356</v>
      </c>
      <c r="D263" s="190"/>
      <c r="E263" s="191">
        <v>157.98813999999999</v>
      </c>
      <c r="F263" s="160"/>
      <c r="G263" s="160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60"/>
      <c r="Z263" s="150"/>
      <c r="AA263" s="150"/>
      <c r="AB263" s="150"/>
      <c r="AC263" s="150"/>
      <c r="AD263" s="150"/>
      <c r="AE263" s="150"/>
      <c r="AF263" s="150"/>
      <c r="AG263" s="150" t="s">
        <v>220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3">
      <c r="A264" s="157"/>
      <c r="B264" s="158"/>
      <c r="C264" s="200" t="s">
        <v>357</v>
      </c>
      <c r="D264" s="190"/>
      <c r="E264" s="191">
        <v>-3</v>
      </c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60"/>
      <c r="Z264" s="150"/>
      <c r="AA264" s="150"/>
      <c r="AB264" s="150"/>
      <c r="AC264" s="150"/>
      <c r="AD264" s="150"/>
      <c r="AE264" s="150"/>
      <c r="AF264" s="150"/>
      <c r="AG264" s="150" t="s">
        <v>220</v>
      </c>
      <c r="AH264" s="150">
        <v>0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3">
      <c r="A265" s="157"/>
      <c r="B265" s="158"/>
      <c r="C265" s="200" t="s">
        <v>358</v>
      </c>
      <c r="D265" s="190"/>
      <c r="E265" s="191">
        <v>-9.6</v>
      </c>
      <c r="F265" s="160"/>
      <c r="G265" s="160"/>
      <c r="H265" s="160"/>
      <c r="I265" s="160"/>
      <c r="J265" s="160"/>
      <c r="K265" s="160"/>
      <c r="L265" s="160"/>
      <c r="M265" s="160"/>
      <c r="N265" s="159"/>
      <c r="O265" s="159"/>
      <c r="P265" s="159"/>
      <c r="Q265" s="159"/>
      <c r="R265" s="160"/>
      <c r="S265" s="160"/>
      <c r="T265" s="160"/>
      <c r="U265" s="160"/>
      <c r="V265" s="160"/>
      <c r="W265" s="160"/>
      <c r="X265" s="160"/>
      <c r="Y265" s="160"/>
      <c r="Z265" s="150"/>
      <c r="AA265" s="150"/>
      <c r="AB265" s="150"/>
      <c r="AC265" s="150"/>
      <c r="AD265" s="150"/>
      <c r="AE265" s="150"/>
      <c r="AF265" s="150"/>
      <c r="AG265" s="150" t="s">
        <v>220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3">
      <c r="A266" s="157"/>
      <c r="B266" s="158"/>
      <c r="C266" s="200" t="s">
        <v>359</v>
      </c>
      <c r="D266" s="190"/>
      <c r="E266" s="191"/>
      <c r="F266" s="160"/>
      <c r="G266" s="160"/>
      <c r="H266" s="160"/>
      <c r="I266" s="160"/>
      <c r="J266" s="160"/>
      <c r="K266" s="160"/>
      <c r="L266" s="160"/>
      <c r="M266" s="160"/>
      <c r="N266" s="159"/>
      <c r="O266" s="159"/>
      <c r="P266" s="159"/>
      <c r="Q266" s="159"/>
      <c r="R266" s="160"/>
      <c r="S266" s="160"/>
      <c r="T266" s="160"/>
      <c r="U266" s="160"/>
      <c r="V266" s="160"/>
      <c r="W266" s="160"/>
      <c r="X266" s="160"/>
      <c r="Y266" s="160"/>
      <c r="Z266" s="150"/>
      <c r="AA266" s="150"/>
      <c r="AB266" s="150"/>
      <c r="AC266" s="150"/>
      <c r="AD266" s="150"/>
      <c r="AE266" s="150"/>
      <c r="AF266" s="150"/>
      <c r="AG266" s="150" t="s">
        <v>220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3">
      <c r="A267" s="157"/>
      <c r="B267" s="158"/>
      <c r="C267" s="200" t="s">
        <v>360</v>
      </c>
      <c r="D267" s="190"/>
      <c r="E267" s="191">
        <v>56.505400000000002</v>
      </c>
      <c r="F267" s="160"/>
      <c r="G267" s="160"/>
      <c r="H267" s="160"/>
      <c r="I267" s="160"/>
      <c r="J267" s="160"/>
      <c r="K267" s="160"/>
      <c r="L267" s="160"/>
      <c r="M267" s="160"/>
      <c r="N267" s="159"/>
      <c r="O267" s="159"/>
      <c r="P267" s="159"/>
      <c r="Q267" s="159"/>
      <c r="R267" s="160"/>
      <c r="S267" s="160"/>
      <c r="T267" s="160"/>
      <c r="U267" s="160"/>
      <c r="V267" s="160"/>
      <c r="W267" s="160"/>
      <c r="X267" s="160"/>
      <c r="Y267" s="160"/>
      <c r="Z267" s="150"/>
      <c r="AA267" s="150"/>
      <c r="AB267" s="150"/>
      <c r="AC267" s="150"/>
      <c r="AD267" s="150"/>
      <c r="AE267" s="150"/>
      <c r="AF267" s="150"/>
      <c r="AG267" s="150" t="s">
        <v>220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3">
      <c r="A268" s="157"/>
      <c r="B268" s="158"/>
      <c r="C268" s="204" t="s">
        <v>453</v>
      </c>
      <c r="D268" s="196"/>
      <c r="E268" s="197">
        <v>398.09226000000001</v>
      </c>
      <c r="F268" s="160"/>
      <c r="G268" s="160"/>
      <c r="H268" s="160"/>
      <c r="I268" s="160"/>
      <c r="J268" s="160"/>
      <c r="K268" s="160"/>
      <c r="L268" s="160"/>
      <c r="M268" s="160"/>
      <c r="N268" s="159"/>
      <c r="O268" s="159"/>
      <c r="P268" s="159"/>
      <c r="Q268" s="159"/>
      <c r="R268" s="160"/>
      <c r="S268" s="160"/>
      <c r="T268" s="160"/>
      <c r="U268" s="160"/>
      <c r="V268" s="160"/>
      <c r="W268" s="160"/>
      <c r="X268" s="160"/>
      <c r="Y268" s="160"/>
      <c r="Z268" s="150"/>
      <c r="AA268" s="150"/>
      <c r="AB268" s="150"/>
      <c r="AC268" s="150"/>
      <c r="AD268" s="150"/>
      <c r="AE268" s="150"/>
      <c r="AF268" s="150"/>
      <c r="AG268" s="150" t="s">
        <v>220</v>
      </c>
      <c r="AH268" s="150">
        <v>1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3">
      <c r="A269" s="157"/>
      <c r="B269" s="158"/>
      <c r="C269" s="200" t="s">
        <v>346</v>
      </c>
      <c r="D269" s="190"/>
      <c r="E269" s="191"/>
      <c r="F269" s="160"/>
      <c r="G269" s="160"/>
      <c r="H269" s="160"/>
      <c r="I269" s="160"/>
      <c r="J269" s="160"/>
      <c r="K269" s="160"/>
      <c r="L269" s="160"/>
      <c r="M269" s="160"/>
      <c r="N269" s="159"/>
      <c r="O269" s="159"/>
      <c r="P269" s="159"/>
      <c r="Q269" s="159"/>
      <c r="R269" s="160"/>
      <c r="S269" s="160"/>
      <c r="T269" s="160"/>
      <c r="U269" s="160"/>
      <c r="V269" s="160"/>
      <c r="W269" s="160"/>
      <c r="X269" s="160"/>
      <c r="Y269" s="160"/>
      <c r="Z269" s="150"/>
      <c r="AA269" s="150"/>
      <c r="AB269" s="150"/>
      <c r="AC269" s="150"/>
      <c r="AD269" s="150"/>
      <c r="AE269" s="150"/>
      <c r="AF269" s="150"/>
      <c r="AG269" s="150" t="s">
        <v>220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3">
      <c r="A270" s="157"/>
      <c r="B270" s="158"/>
      <c r="C270" s="200" t="s">
        <v>347</v>
      </c>
      <c r="D270" s="190"/>
      <c r="E270" s="191"/>
      <c r="F270" s="160"/>
      <c r="G270" s="160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60"/>
      <c r="Z270" s="150"/>
      <c r="AA270" s="150"/>
      <c r="AB270" s="150"/>
      <c r="AC270" s="150"/>
      <c r="AD270" s="150"/>
      <c r="AE270" s="150"/>
      <c r="AF270" s="150"/>
      <c r="AG270" s="150" t="s">
        <v>220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3">
      <c r="A271" s="157"/>
      <c r="B271" s="158"/>
      <c r="C271" s="200" t="s">
        <v>348</v>
      </c>
      <c r="D271" s="190"/>
      <c r="E271" s="191"/>
      <c r="F271" s="160"/>
      <c r="G271" s="160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60"/>
      <c r="Z271" s="150"/>
      <c r="AA271" s="150"/>
      <c r="AB271" s="150"/>
      <c r="AC271" s="150"/>
      <c r="AD271" s="150"/>
      <c r="AE271" s="150"/>
      <c r="AF271" s="150"/>
      <c r="AG271" s="150" t="s">
        <v>220</v>
      </c>
      <c r="AH271" s="150">
        <v>0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3">
      <c r="A272" s="157"/>
      <c r="B272" s="158"/>
      <c r="C272" s="200" t="s">
        <v>363</v>
      </c>
      <c r="D272" s="190"/>
      <c r="E272" s="191">
        <v>100.95085</v>
      </c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60"/>
      <c r="Z272" s="150"/>
      <c r="AA272" s="150"/>
      <c r="AB272" s="150"/>
      <c r="AC272" s="150"/>
      <c r="AD272" s="150"/>
      <c r="AE272" s="150"/>
      <c r="AF272" s="150"/>
      <c r="AG272" s="150" t="s">
        <v>220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3">
      <c r="A273" s="157"/>
      <c r="B273" s="158"/>
      <c r="C273" s="200" t="s">
        <v>350</v>
      </c>
      <c r="D273" s="190"/>
      <c r="E273" s="191">
        <v>-10.5</v>
      </c>
      <c r="F273" s="160"/>
      <c r="G273" s="160"/>
      <c r="H273" s="160"/>
      <c r="I273" s="160"/>
      <c r="J273" s="160"/>
      <c r="K273" s="160"/>
      <c r="L273" s="160"/>
      <c r="M273" s="160"/>
      <c r="N273" s="159"/>
      <c r="O273" s="159"/>
      <c r="P273" s="159"/>
      <c r="Q273" s="159"/>
      <c r="R273" s="160"/>
      <c r="S273" s="160"/>
      <c r="T273" s="160"/>
      <c r="U273" s="160"/>
      <c r="V273" s="160"/>
      <c r="W273" s="160"/>
      <c r="X273" s="160"/>
      <c r="Y273" s="160"/>
      <c r="Z273" s="150"/>
      <c r="AA273" s="150"/>
      <c r="AB273" s="150"/>
      <c r="AC273" s="150"/>
      <c r="AD273" s="150"/>
      <c r="AE273" s="150"/>
      <c r="AF273" s="150"/>
      <c r="AG273" s="150" t="s">
        <v>220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3">
      <c r="A274" s="157"/>
      <c r="B274" s="158"/>
      <c r="C274" s="200" t="s">
        <v>351</v>
      </c>
      <c r="D274" s="190"/>
      <c r="E274" s="191"/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60"/>
      <c r="Z274" s="150"/>
      <c r="AA274" s="150"/>
      <c r="AB274" s="150"/>
      <c r="AC274" s="150"/>
      <c r="AD274" s="150"/>
      <c r="AE274" s="150"/>
      <c r="AF274" s="150"/>
      <c r="AG274" s="150" t="s">
        <v>220</v>
      </c>
      <c r="AH274" s="150">
        <v>0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3">
      <c r="A275" s="157"/>
      <c r="B275" s="158"/>
      <c r="C275" s="200" t="s">
        <v>367</v>
      </c>
      <c r="D275" s="190"/>
      <c r="E275" s="191">
        <v>95.207089999999994</v>
      </c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60"/>
      <c r="Z275" s="150"/>
      <c r="AA275" s="150"/>
      <c r="AB275" s="150"/>
      <c r="AC275" s="150"/>
      <c r="AD275" s="150"/>
      <c r="AE275" s="150"/>
      <c r="AF275" s="150"/>
      <c r="AG275" s="150" t="s">
        <v>220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3">
      <c r="A276" s="157"/>
      <c r="B276" s="158"/>
      <c r="C276" s="200" t="s">
        <v>353</v>
      </c>
      <c r="D276" s="190"/>
      <c r="E276" s="191">
        <v>-6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60"/>
      <c r="Z276" s="150"/>
      <c r="AA276" s="150"/>
      <c r="AB276" s="150"/>
      <c r="AC276" s="150"/>
      <c r="AD276" s="150"/>
      <c r="AE276" s="150"/>
      <c r="AF276" s="150"/>
      <c r="AG276" s="150" t="s">
        <v>220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3">
      <c r="A277" s="157"/>
      <c r="B277" s="158"/>
      <c r="C277" s="200" t="s">
        <v>355</v>
      </c>
      <c r="D277" s="190"/>
      <c r="E277" s="191"/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60"/>
      <c r="Z277" s="150"/>
      <c r="AA277" s="150"/>
      <c r="AB277" s="150"/>
      <c r="AC277" s="150"/>
      <c r="AD277" s="150"/>
      <c r="AE277" s="150"/>
      <c r="AF277" s="150"/>
      <c r="AG277" s="150" t="s">
        <v>220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3">
      <c r="A278" s="157"/>
      <c r="B278" s="158"/>
      <c r="C278" s="200" t="s">
        <v>370</v>
      </c>
      <c r="D278" s="190"/>
      <c r="E278" s="191">
        <v>144.58597</v>
      </c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60"/>
      <c r="Z278" s="150"/>
      <c r="AA278" s="150"/>
      <c r="AB278" s="150"/>
      <c r="AC278" s="150"/>
      <c r="AD278" s="150"/>
      <c r="AE278" s="150"/>
      <c r="AF278" s="150"/>
      <c r="AG278" s="150" t="s">
        <v>220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3">
      <c r="A279" s="157"/>
      <c r="B279" s="158"/>
      <c r="C279" s="200" t="s">
        <v>357</v>
      </c>
      <c r="D279" s="190"/>
      <c r="E279" s="191">
        <v>-3</v>
      </c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60"/>
      <c r="Z279" s="150"/>
      <c r="AA279" s="150"/>
      <c r="AB279" s="150"/>
      <c r="AC279" s="150"/>
      <c r="AD279" s="150"/>
      <c r="AE279" s="150"/>
      <c r="AF279" s="150"/>
      <c r="AG279" s="150" t="s">
        <v>220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3">
      <c r="A280" s="157"/>
      <c r="B280" s="158"/>
      <c r="C280" s="200" t="s">
        <v>358</v>
      </c>
      <c r="D280" s="190"/>
      <c r="E280" s="191">
        <v>-9.6</v>
      </c>
      <c r="F280" s="160"/>
      <c r="G280" s="160"/>
      <c r="H280" s="160"/>
      <c r="I280" s="160"/>
      <c r="J280" s="160"/>
      <c r="K280" s="160"/>
      <c r="L280" s="160"/>
      <c r="M280" s="160"/>
      <c r="N280" s="159"/>
      <c r="O280" s="159"/>
      <c r="P280" s="159"/>
      <c r="Q280" s="159"/>
      <c r="R280" s="160"/>
      <c r="S280" s="160"/>
      <c r="T280" s="160"/>
      <c r="U280" s="160"/>
      <c r="V280" s="160"/>
      <c r="W280" s="160"/>
      <c r="X280" s="160"/>
      <c r="Y280" s="160"/>
      <c r="Z280" s="150"/>
      <c r="AA280" s="150"/>
      <c r="AB280" s="150"/>
      <c r="AC280" s="150"/>
      <c r="AD280" s="150"/>
      <c r="AE280" s="150"/>
      <c r="AF280" s="150"/>
      <c r="AG280" s="150" t="s">
        <v>220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3">
      <c r="A281" s="157"/>
      <c r="B281" s="158"/>
      <c r="C281" s="200" t="s">
        <v>359</v>
      </c>
      <c r="D281" s="190"/>
      <c r="E281" s="191"/>
      <c r="F281" s="160"/>
      <c r="G281" s="160"/>
      <c r="H281" s="160"/>
      <c r="I281" s="160"/>
      <c r="J281" s="160"/>
      <c r="K281" s="160"/>
      <c r="L281" s="160"/>
      <c r="M281" s="160"/>
      <c r="N281" s="159"/>
      <c r="O281" s="159"/>
      <c r="P281" s="159"/>
      <c r="Q281" s="159"/>
      <c r="R281" s="160"/>
      <c r="S281" s="160"/>
      <c r="T281" s="160"/>
      <c r="U281" s="160"/>
      <c r="V281" s="160"/>
      <c r="W281" s="160"/>
      <c r="X281" s="160"/>
      <c r="Y281" s="160"/>
      <c r="Z281" s="150"/>
      <c r="AA281" s="150"/>
      <c r="AB281" s="150"/>
      <c r="AC281" s="150"/>
      <c r="AD281" s="150"/>
      <c r="AE281" s="150"/>
      <c r="AF281" s="150"/>
      <c r="AG281" s="150" t="s">
        <v>220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3">
      <c r="A282" s="157"/>
      <c r="B282" s="158"/>
      <c r="C282" s="200" t="s">
        <v>373</v>
      </c>
      <c r="D282" s="190"/>
      <c r="E282" s="191">
        <v>47.352670000000003</v>
      </c>
      <c r="F282" s="160"/>
      <c r="G282" s="160"/>
      <c r="H282" s="160"/>
      <c r="I282" s="160"/>
      <c r="J282" s="160"/>
      <c r="K282" s="160"/>
      <c r="L282" s="160"/>
      <c r="M282" s="160"/>
      <c r="N282" s="159"/>
      <c r="O282" s="159"/>
      <c r="P282" s="159"/>
      <c r="Q282" s="159"/>
      <c r="R282" s="160"/>
      <c r="S282" s="160"/>
      <c r="T282" s="160"/>
      <c r="U282" s="160"/>
      <c r="V282" s="160"/>
      <c r="W282" s="160"/>
      <c r="X282" s="160"/>
      <c r="Y282" s="160"/>
      <c r="Z282" s="150"/>
      <c r="AA282" s="150"/>
      <c r="AB282" s="150"/>
      <c r="AC282" s="150"/>
      <c r="AD282" s="150"/>
      <c r="AE282" s="150"/>
      <c r="AF282" s="150"/>
      <c r="AG282" s="150" t="s">
        <v>220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3">
      <c r="A283" s="157"/>
      <c r="B283" s="158"/>
      <c r="C283" s="204" t="s">
        <v>453</v>
      </c>
      <c r="D283" s="196"/>
      <c r="E283" s="197">
        <v>358.99659000000003</v>
      </c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60"/>
      <c r="Z283" s="150"/>
      <c r="AA283" s="150"/>
      <c r="AB283" s="150"/>
      <c r="AC283" s="150"/>
      <c r="AD283" s="150"/>
      <c r="AE283" s="150"/>
      <c r="AF283" s="150"/>
      <c r="AG283" s="150" t="s">
        <v>220</v>
      </c>
      <c r="AH283" s="150">
        <v>1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>
      <c r="A284" s="169">
        <v>51</v>
      </c>
      <c r="B284" s="170" t="s">
        <v>454</v>
      </c>
      <c r="C284" s="185" t="s">
        <v>455</v>
      </c>
      <c r="D284" s="171" t="s">
        <v>213</v>
      </c>
      <c r="E284" s="172">
        <v>757.08884</v>
      </c>
      <c r="F284" s="173">
        <v>0</v>
      </c>
      <c r="G284" s="174">
        <f>ROUND(E284*F284,2)</f>
        <v>0</v>
      </c>
      <c r="H284" s="173">
        <v>0</v>
      </c>
      <c r="I284" s="174">
        <f>ROUND(E284*H284,2)</f>
        <v>0</v>
      </c>
      <c r="J284" s="173">
        <v>33.4</v>
      </c>
      <c r="K284" s="174">
        <f>ROUND(E284*J284,2)</f>
        <v>25286.77</v>
      </c>
      <c r="L284" s="174">
        <v>21</v>
      </c>
      <c r="M284" s="174">
        <f>G284*(1+L284/100)</f>
        <v>0</v>
      </c>
      <c r="N284" s="172">
        <v>0</v>
      </c>
      <c r="O284" s="172">
        <f>ROUND(E284*N284,2)</f>
        <v>0</v>
      </c>
      <c r="P284" s="172">
        <v>0</v>
      </c>
      <c r="Q284" s="172">
        <f>ROUND(E284*P284,2)</f>
        <v>0</v>
      </c>
      <c r="R284" s="174" t="s">
        <v>402</v>
      </c>
      <c r="S284" s="174" t="s">
        <v>170</v>
      </c>
      <c r="T284" s="175" t="s">
        <v>170</v>
      </c>
      <c r="U284" s="160">
        <v>5.5E-2</v>
      </c>
      <c r="V284" s="160">
        <f>ROUND(E284*U284,2)</f>
        <v>41.64</v>
      </c>
      <c r="W284" s="160"/>
      <c r="X284" s="160" t="s">
        <v>215</v>
      </c>
      <c r="Y284" s="160" t="s">
        <v>173</v>
      </c>
      <c r="Z284" s="150"/>
      <c r="AA284" s="150"/>
      <c r="AB284" s="150"/>
      <c r="AC284" s="150"/>
      <c r="AD284" s="150"/>
      <c r="AE284" s="150"/>
      <c r="AF284" s="150"/>
      <c r="AG284" s="150" t="s">
        <v>216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2">
      <c r="A285" s="157"/>
      <c r="B285" s="158"/>
      <c r="C285" s="200" t="s">
        <v>346</v>
      </c>
      <c r="D285" s="190"/>
      <c r="E285" s="191"/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60"/>
      <c r="Z285" s="150"/>
      <c r="AA285" s="150"/>
      <c r="AB285" s="150"/>
      <c r="AC285" s="150"/>
      <c r="AD285" s="150"/>
      <c r="AE285" s="150"/>
      <c r="AF285" s="150"/>
      <c r="AG285" s="150" t="s">
        <v>220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3">
      <c r="A286" s="157"/>
      <c r="B286" s="158"/>
      <c r="C286" s="200" t="s">
        <v>347</v>
      </c>
      <c r="D286" s="190"/>
      <c r="E286" s="191"/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60"/>
      <c r="Z286" s="150"/>
      <c r="AA286" s="150"/>
      <c r="AB286" s="150"/>
      <c r="AC286" s="150"/>
      <c r="AD286" s="150"/>
      <c r="AE286" s="150"/>
      <c r="AF286" s="150"/>
      <c r="AG286" s="150" t="s">
        <v>220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3">
      <c r="A287" s="157"/>
      <c r="B287" s="158"/>
      <c r="C287" s="200" t="s">
        <v>348</v>
      </c>
      <c r="D287" s="190"/>
      <c r="E287" s="191"/>
      <c r="F287" s="160"/>
      <c r="G287" s="160"/>
      <c r="H287" s="160"/>
      <c r="I287" s="160"/>
      <c r="J287" s="160"/>
      <c r="K287" s="160"/>
      <c r="L287" s="160"/>
      <c r="M287" s="160"/>
      <c r="N287" s="159"/>
      <c r="O287" s="159"/>
      <c r="P287" s="159"/>
      <c r="Q287" s="159"/>
      <c r="R287" s="160"/>
      <c r="S287" s="160"/>
      <c r="T287" s="160"/>
      <c r="U287" s="160"/>
      <c r="V287" s="160"/>
      <c r="W287" s="160"/>
      <c r="X287" s="160"/>
      <c r="Y287" s="160"/>
      <c r="Z287" s="150"/>
      <c r="AA287" s="150"/>
      <c r="AB287" s="150"/>
      <c r="AC287" s="150"/>
      <c r="AD287" s="150"/>
      <c r="AE287" s="150"/>
      <c r="AF287" s="150"/>
      <c r="AG287" s="150" t="s">
        <v>220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3">
      <c r="A288" s="157"/>
      <c r="B288" s="158"/>
      <c r="C288" s="200" t="s">
        <v>349</v>
      </c>
      <c r="D288" s="190"/>
      <c r="E288" s="191">
        <v>111.28321</v>
      </c>
      <c r="F288" s="160"/>
      <c r="G288" s="160"/>
      <c r="H288" s="160"/>
      <c r="I288" s="160"/>
      <c r="J288" s="160"/>
      <c r="K288" s="160"/>
      <c r="L288" s="160"/>
      <c r="M288" s="160"/>
      <c r="N288" s="159"/>
      <c r="O288" s="159"/>
      <c r="P288" s="159"/>
      <c r="Q288" s="159"/>
      <c r="R288" s="160"/>
      <c r="S288" s="160"/>
      <c r="T288" s="160"/>
      <c r="U288" s="160"/>
      <c r="V288" s="160"/>
      <c r="W288" s="160"/>
      <c r="X288" s="160"/>
      <c r="Y288" s="160"/>
      <c r="Z288" s="150"/>
      <c r="AA288" s="150"/>
      <c r="AB288" s="150"/>
      <c r="AC288" s="150"/>
      <c r="AD288" s="150"/>
      <c r="AE288" s="150"/>
      <c r="AF288" s="150"/>
      <c r="AG288" s="150" t="s">
        <v>220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3">
      <c r="A289" s="157"/>
      <c r="B289" s="158"/>
      <c r="C289" s="200" t="s">
        <v>350</v>
      </c>
      <c r="D289" s="190"/>
      <c r="E289" s="191">
        <v>-10.5</v>
      </c>
      <c r="F289" s="160"/>
      <c r="G289" s="160"/>
      <c r="H289" s="160"/>
      <c r="I289" s="160"/>
      <c r="J289" s="160"/>
      <c r="K289" s="160"/>
      <c r="L289" s="160"/>
      <c r="M289" s="160"/>
      <c r="N289" s="159"/>
      <c r="O289" s="159"/>
      <c r="P289" s="159"/>
      <c r="Q289" s="159"/>
      <c r="R289" s="160"/>
      <c r="S289" s="160"/>
      <c r="T289" s="160"/>
      <c r="U289" s="160"/>
      <c r="V289" s="160"/>
      <c r="W289" s="160"/>
      <c r="X289" s="160"/>
      <c r="Y289" s="160"/>
      <c r="Z289" s="150"/>
      <c r="AA289" s="150"/>
      <c r="AB289" s="150"/>
      <c r="AC289" s="150"/>
      <c r="AD289" s="150"/>
      <c r="AE289" s="150"/>
      <c r="AF289" s="150"/>
      <c r="AG289" s="150" t="s">
        <v>220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3">
      <c r="A290" s="157"/>
      <c r="B290" s="158"/>
      <c r="C290" s="200" t="s">
        <v>351</v>
      </c>
      <c r="D290" s="190"/>
      <c r="E290" s="191"/>
      <c r="F290" s="160"/>
      <c r="G290" s="160"/>
      <c r="H290" s="160"/>
      <c r="I290" s="160"/>
      <c r="J290" s="160"/>
      <c r="K290" s="160"/>
      <c r="L290" s="160"/>
      <c r="M290" s="160"/>
      <c r="N290" s="159"/>
      <c r="O290" s="159"/>
      <c r="P290" s="159"/>
      <c r="Q290" s="159"/>
      <c r="R290" s="160"/>
      <c r="S290" s="160"/>
      <c r="T290" s="160"/>
      <c r="U290" s="160"/>
      <c r="V290" s="160"/>
      <c r="W290" s="160"/>
      <c r="X290" s="160"/>
      <c r="Y290" s="160"/>
      <c r="Z290" s="150"/>
      <c r="AA290" s="150"/>
      <c r="AB290" s="150"/>
      <c r="AC290" s="150"/>
      <c r="AD290" s="150"/>
      <c r="AE290" s="150"/>
      <c r="AF290" s="150"/>
      <c r="AG290" s="150" t="s">
        <v>220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3">
      <c r="A291" s="157"/>
      <c r="B291" s="158"/>
      <c r="C291" s="200" t="s">
        <v>352</v>
      </c>
      <c r="D291" s="190"/>
      <c r="E291" s="191">
        <v>101.41551</v>
      </c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60"/>
      <c r="Z291" s="150"/>
      <c r="AA291" s="150"/>
      <c r="AB291" s="150"/>
      <c r="AC291" s="150"/>
      <c r="AD291" s="150"/>
      <c r="AE291" s="150"/>
      <c r="AF291" s="150"/>
      <c r="AG291" s="150" t="s">
        <v>220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3">
      <c r="A292" s="157"/>
      <c r="B292" s="158"/>
      <c r="C292" s="200" t="s">
        <v>353</v>
      </c>
      <c r="D292" s="190"/>
      <c r="E292" s="191">
        <v>-6</v>
      </c>
      <c r="F292" s="160"/>
      <c r="G292" s="160"/>
      <c r="H292" s="160"/>
      <c r="I292" s="160"/>
      <c r="J292" s="160"/>
      <c r="K292" s="160"/>
      <c r="L292" s="160"/>
      <c r="M292" s="160"/>
      <c r="N292" s="159"/>
      <c r="O292" s="159"/>
      <c r="P292" s="159"/>
      <c r="Q292" s="159"/>
      <c r="R292" s="160"/>
      <c r="S292" s="160"/>
      <c r="T292" s="160"/>
      <c r="U292" s="160"/>
      <c r="V292" s="160"/>
      <c r="W292" s="160"/>
      <c r="X292" s="160"/>
      <c r="Y292" s="160"/>
      <c r="Z292" s="150"/>
      <c r="AA292" s="150"/>
      <c r="AB292" s="150"/>
      <c r="AC292" s="150"/>
      <c r="AD292" s="150"/>
      <c r="AE292" s="150"/>
      <c r="AF292" s="150"/>
      <c r="AG292" s="150" t="s">
        <v>220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3">
      <c r="A293" s="157"/>
      <c r="B293" s="158"/>
      <c r="C293" s="200" t="s">
        <v>355</v>
      </c>
      <c r="D293" s="190"/>
      <c r="E293" s="191"/>
      <c r="F293" s="160"/>
      <c r="G293" s="160"/>
      <c r="H293" s="160"/>
      <c r="I293" s="160"/>
      <c r="J293" s="160"/>
      <c r="K293" s="160"/>
      <c r="L293" s="160"/>
      <c r="M293" s="160"/>
      <c r="N293" s="159"/>
      <c r="O293" s="159"/>
      <c r="P293" s="159"/>
      <c r="Q293" s="159"/>
      <c r="R293" s="160"/>
      <c r="S293" s="160"/>
      <c r="T293" s="160"/>
      <c r="U293" s="160"/>
      <c r="V293" s="160"/>
      <c r="W293" s="160"/>
      <c r="X293" s="160"/>
      <c r="Y293" s="160"/>
      <c r="Z293" s="150"/>
      <c r="AA293" s="150"/>
      <c r="AB293" s="150"/>
      <c r="AC293" s="150"/>
      <c r="AD293" s="150"/>
      <c r="AE293" s="150"/>
      <c r="AF293" s="150"/>
      <c r="AG293" s="150" t="s">
        <v>220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3">
      <c r="A294" s="157"/>
      <c r="B294" s="158"/>
      <c r="C294" s="200" t="s">
        <v>356</v>
      </c>
      <c r="D294" s="190"/>
      <c r="E294" s="191">
        <v>157.98813999999999</v>
      </c>
      <c r="F294" s="160"/>
      <c r="G294" s="160"/>
      <c r="H294" s="160"/>
      <c r="I294" s="160"/>
      <c r="J294" s="160"/>
      <c r="K294" s="160"/>
      <c r="L294" s="160"/>
      <c r="M294" s="160"/>
      <c r="N294" s="159"/>
      <c r="O294" s="159"/>
      <c r="P294" s="159"/>
      <c r="Q294" s="159"/>
      <c r="R294" s="160"/>
      <c r="S294" s="160"/>
      <c r="T294" s="160"/>
      <c r="U294" s="160"/>
      <c r="V294" s="160"/>
      <c r="W294" s="160"/>
      <c r="X294" s="160"/>
      <c r="Y294" s="160"/>
      <c r="Z294" s="150"/>
      <c r="AA294" s="150"/>
      <c r="AB294" s="150"/>
      <c r="AC294" s="150"/>
      <c r="AD294" s="150"/>
      <c r="AE294" s="150"/>
      <c r="AF294" s="150"/>
      <c r="AG294" s="150" t="s">
        <v>220</v>
      </c>
      <c r="AH294" s="150">
        <v>0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3">
      <c r="A295" s="157"/>
      <c r="B295" s="158"/>
      <c r="C295" s="200" t="s">
        <v>357</v>
      </c>
      <c r="D295" s="190"/>
      <c r="E295" s="191">
        <v>-3</v>
      </c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60"/>
      <c r="Z295" s="150"/>
      <c r="AA295" s="150"/>
      <c r="AB295" s="150"/>
      <c r="AC295" s="150"/>
      <c r="AD295" s="150"/>
      <c r="AE295" s="150"/>
      <c r="AF295" s="150"/>
      <c r="AG295" s="150" t="s">
        <v>220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3">
      <c r="A296" s="157"/>
      <c r="B296" s="158"/>
      <c r="C296" s="200" t="s">
        <v>358</v>
      </c>
      <c r="D296" s="190"/>
      <c r="E296" s="191">
        <v>-9.6</v>
      </c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60"/>
      <c r="Z296" s="150"/>
      <c r="AA296" s="150"/>
      <c r="AB296" s="150"/>
      <c r="AC296" s="150"/>
      <c r="AD296" s="150"/>
      <c r="AE296" s="150"/>
      <c r="AF296" s="150"/>
      <c r="AG296" s="150" t="s">
        <v>220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3">
      <c r="A297" s="157"/>
      <c r="B297" s="158"/>
      <c r="C297" s="200" t="s">
        <v>359</v>
      </c>
      <c r="D297" s="190"/>
      <c r="E297" s="191"/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60"/>
      <c r="Z297" s="150"/>
      <c r="AA297" s="150"/>
      <c r="AB297" s="150"/>
      <c r="AC297" s="150"/>
      <c r="AD297" s="150"/>
      <c r="AE297" s="150"/>
      <c r="AF297" s="150"/>
      <c r="AG297" s="150" t="s">
        <v>220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3">
      <c r="A298" s="157"/>
      <c r="B298" s="158"/>
      <c r="C298" s="200" t="s">
        <v>360</v>
      </c>
      <c r="D298" s="190"/>
      <c r="E298" s="191">
        <v>56.505400000000002</v>
      </c>
      <c r="F298" s="160"/>
      <c r="G298" s="160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60"/>
      <c r="Z298" s="150"/>
      <c r="AA298" s="150"/>
      <c r="AB298" s="150"/>
      <c r="AC298" s="150"/>
      <c r="AD298" s="150"/>
      <c r="AE298" s="150"/>
      <c r="AF298" s="150"/>
      <c r="AG298" s="150" t="s">
        <v>220</v>
      </c>
      <c r="AH298" s="150">
        <v>0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3">
      <c r="A299" s="157"/>
      <c r="B299" s="158"/>
      <c r="C299" s="204" t="s">
        <v>453</v>
      </c>
      <c r="D299" s="196"/>
      <c r="E299" s="197">
        <v>398.09226000000001</v>
      </c>
      <c r="F299" s="160"/>
      <c r="G299" s="160"/>
      <c r="H299" s="160"/>
      <c r="I299" s="160"/>
      <c r="J299" s="160"/>
      <c r="K299" s="160"/>
      <c r="L299" s="160"/>
      <c r="M299" s="160"/>
      <c r="N299" s="159"/>
      <c r="O299" s="159"/>
      <c r="P299" s="159"/>
      <c r="Q299" s="159"/>
      <c r="R299" s="160"/>
      <c r="S299" s="160"/>
      <c r="T299" s="160"/>
      <c r="U299" s="160"/>
      <c r="V299" s="160"/>
      <c r="W299" s="160"/>
      <c r="X299" s="160"/>
      <c r="Y299" s="160"/>
      <c r="Z299" s="150"/>
      <c r="AA299" s="150"/>
      <c r="AB299" s="150"/>
      <c r="AC299" s="150"/>
      <c r="AD299" s="150"/>
      <c r="AE299" s="150"/>
      <c r="AF299" s="150"/>
      <c r="AG299" s="150" t="s">
        <v>220</v>
      </c>
      <c r="AH299" s="150">
        <v>1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3">
      <c r="A300" s="157"/>
      <c r="B300" s="158"/>
      <c r="C300" s="200" t="s">
        <v>346</v>
      </c>
      <c r="D300" s="190"/>
      <c r="E300" s="191"/>
      <c r="F300" s="160"/>
      <c r="G300" s="160"/>
      <c r="H300" s="160"/>
      <c r="I300" s="160"/>
      <c r="J300" s="160"/>
      <c r="K300" s="160"/>
      <c r="L300" s="160"/>
      <c r="M300" s="160"/>
      <c r="N300" s="159"/>
      <c r="O300" s="159"/>
      <c r="P300" s="159"/>
      <c r="Q300" s="159"/>
      <c r="R300" s="160"/>
      <c r="S300" s="160"/>
      <c r="T300" s="160"/>
      <c r="U300" s="160"/>
      <c r="V300" s="160"/>
      <c r="W300" s="160"/>
      <c r="X300" s="160"/>
      <c r="Y300" s="160"/>
      <c r="Z300" s="150"/>
      <c r="AA300" s="150"/>
      <c r="AB300" s="150"/>
      <c r="AC300" s="150"/>
      <c r="AD300" s="150"/>
      <c r="AE300" s="150"/>
      <c r="AF300" s="150"/>
      <c r="AG300" s="150" t="s">
        <v>220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3">
      <c r="A301" s="157"/>
      <c r="B301" s="158"/>
      <c r="C301" s="200" t="s">
        <v>347</v>
      </c>
      <c r="D301" s="190"/>
      <c r="E301" s="191"/>
      <c r="F301" s="160"/>
      <c r="G301" s="160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60"/>
      <c r="Z301" s="150"/>
      <c r="AA301" s="150"/>
      <c r="AB301" s="150"/>
      <c r="AC301" s="150"/>
      <c r="AD301" s="150"/>
      <c r="AE301" s="150"/>
      <c r="AF301" s="150"/>
      <c r="AG301" s="150" t="s">
        <v>220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3">
      <c r="A302" s="157"/>
      <c r="B302" s="158"/>
      <c r="C302" s="200" t="s">
        <v>348</v>
      </c>
      <c r="D302" s="190"/>
      <c r="E302" s="191"/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60"/>
      <c r="Z302" s="150"/>
      <c r="AA302" s="150"/>
      <c r="AB302" s="150"/>
      <c r="AC302" s="150"/>
      <c r="AD302" s="150"/>
      <c r="AE302" s="150"/>
      <c r="AF302" s="150"/>
      <c r="AG302" s="150" t="s">
        <v>220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3">
      <c r="A303" s="157"/>
      <c r="B303" s="158"/>
      <c r="C303" s="200" t="s">
        <v>363</v>
      </c>
      <c r="D303" s="190"/>
      <c r="E303" s="191">
        <v>100.95085</v>
      </c>
      <c r="F303" s="160"/>
      <c r="G303" s="160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60"/>
      <c r="Z303" s="150"/>
      <c r="AA303" s="150"/>
      <c r="AB303" s="150"/>
      <c r="AC303" s="150"/>
      <c r="AD303" s="150"/>
      <c r="AE303" s="150"/>
      <c r="AF303" s="150"/>
      <c r="AG303" s="150" t="s">
        <v>220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3">
      <c r="A304" s="157"/>
      <c r="B304" s="158"/>
      <c r="C304" s="200" t="s">
        <v>350</v>
      </c>
      <c r="D304" s="190"/>
      <c r="E304" s="191">
        <v>-10.5</v>
      </c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60"/>
      <c r="Z304" s="150"/>
      <c r="AA304" s="150"/>
      <c r="AB304" s="150"/>
      <c r="AC304" s="150"/>
      <c r="AD304" s="150"/>
      <c r="AE304" s="150"/>
      <c r="AF304" s="150"/>
      <c r="AG304" s="150" t="s">
        <v>220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3">
      <c r="A305" s="157"/>
      <c r="B305" s="158"/>
      <c r="C305" s="200" t="s">
        <v>351</v>
      </c>
      <c r="D305" s="190"/>
      <c r="E305" s="191"/>
      <c r="F305" s="160"/>
      <c r="G305" s="160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60"/>
      <c r="Z305" s="150"/>
      <c r="AA305" s="150"/>
      <c r="AB305" s="150"/>
      <c r="AC305" s="150"/>
      <c r="AD305" s="150"/>
      <c r="AE305" s="150"/>
      <c r="AF305" s="150"/>
      <c r="AG305" s="150" t="s">
        <v>220</v>
      </c>
      <c r="AH305" s="150">
        <v>0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3">
      <c r="A306" s="157"/>
      <c r="B306" s="158"/>
      <c r="C306" s="200" t="s">
        <v>367</v>
      </c>
      <c r="D306" s="190"/>
      <c r="E306" s="191">
        <v>95.207089999999994</v>
      </c>
      <c r="F306" s="160"/>
      <c r="G306" s="160"/>
      <c r="H306" s="160"/>
      <c r="I306" s="160"/>
      <c r="J306" s="160"/>
      <c r="K306" s="160"/>
      <c r="L306" s="160"/>
      <c r="M306" s="160"/>
      <c r="N306" s="159"/>
      <c r="O306" s="159"/>
      <c r="P306" s="159"/>
      <c r="Q306" s="159"/>
      <c r="R306" s="160"/>
      <c r="S306" s="160"/>
      <c r="T306" s="160"/>
      <c r="U306" s="160"/>
      <c r="V306" s="160"/>
      <c r="W306" s="160"/>
      <c r="X306" s="160"/>
      <c r="Y306" s="160"/>
      <c r="Z306" s="150"/>
      <c r="AA306" s="150"/>
      <c r="AB306" s="150"/>
      <c r="AC306" s="150"/>
      <c r="AD306" s="150"/>
      <c r="AE306" s="150"/>
      <c r="AF306" s="150"/>
      <c r="AG306" s="150" t="s">
        <v>220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3">
      <c r="A307" s="157"/>
      <c r="B307" s="158"/>
      <c r="C307" s="200" t="s">
        <v>353</v>
      </c>
      <c r="D307" s="190"/>
      <c r="E307" s="191">
        <v>-6</v>
      </c>
      <c r="F307" s="160"/>
      <c r="G307" s="160"/>
      <c r="H307" s="160"/>
      <c r="I307" s="160"/>
      <c r="J307" s="160"/>
      <c r="K307" s="160"/>
      <c r="L307" s="160"/>
      <c r="M307" s="160"/>
      <c r="N307" s="159"/>
      <c r="O307" s="159"/>
      <c r="P307" s="159"/>
      <c r="Q307" s="159"/>
      <c r="R307" s="160"/>
      <c r="S307" s="160"/>
      <c r="T307" s="160"/>
      <c r="U307" s="160"/>
      <c r="V307" s="160"/>
      <c r="W307" s="160"/>
      <c r="X307" s="160"/>
      <c r="Y307" s="160"/>
      <c r="Z307" s="150"/>
      <c r="AA307" s="150"/>
      <c r="AB307" s="150"/>
      <c r="AC307" s="150"/>
      <c r="AD307" s="150"/>
      <c r="AE307" s="150"/>
      <c r="AF307" s="150"/>
      <c r="AG307" s="150" t="s">
        <v>220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3">
      <c r="A308" s="157"/>
      <c r="B308" s="158"/>
      <c r="C308" s="200" t="s">
        <v>355</v>
      </c>
      <c r="D308" s="190"/>
      <c r="E308" s="191"/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60"/>
      <c r="Z308" s="150"/>
      <c r="AA308" s="150"/>
      <c r="AB308" s="150"/>
      <c r="AC308" s="150"/>
      <c r="AD308" s="150"/>
      <c r="AE308" s="150"/>
      <c r="AF308" s="150"/>
      <c r="AG308" s="150" t="s">
        <v>220</v>
      </c>
      <c r="AH308" s="150">
        <v>0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3">
      <c r="A309" s="157"/>
      <c r="B309" s="158"/>
      <c r="C309" s="200" t="s">
        <v>370</v>
      </c>
      <c r="D309" s="190"/>
      <c r="E309" s="191">
        <v>144.58597</v>
      </c>
      <c r="F309" s="160"/>
      <c r="G309" s="160"/>
      <c r="H309" s="160"/>
      <c r="I309" s="160"/>
      <c r="J309" s="160"/>
      <c r="K309" s="160"/>
      <c r="L309" s="160"/>
      <c r="M309" s="160"/>
      <c r="N309" s="159"/>
      <c r="O309" s="159"/>
      <c r="P309" s="159"/>
      <c r="Q309" s="159"/>
      <c r="R309" s="160"/>
      <c r="S309" s="160"/>
      <c r="T309" s="160"/>
      <c r="U309" s="160"/>
      <c r="V309" s="160"/>
      <c r="W309" s="160"/>
      <c r="X309" s="160"/>
      <c r="Y309" s="160"/>
      <c r="Z309" s="150"/>
      <c r="AA309" s="150"/>
      <c r="AB309" s="150"/>
      <c r="AC309" s="150"/>
      <c r="AD309" s="150"/>
      <c r="AE309" s="150"/>
      <c r="AF309" s="150"/>
      <c r="AG309" s="150" t="s">
        <v>220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3">
      <c r="A310" s="157"/>
      <c r="B310" s="158"/>
      <c r="C310" s="200" t="s">
        <v>357</v>
      </c>
      <c r="D310" s="190"/>
      <c r="E310" s="191">
        <v>-3</v>
      </c>
      <c r="F310" s="160"/>
      <c r="G310" s="160"/>
      <c r="H310" s="160"/>
      <c r="I310" s="160"/>
      <c r="J310" s="160"/>
      <c r="K310" s="160"/>
      <c r="L310" s="160"/>
      <c r="M310" s="160"/>
      <c r="N310" s="159"/>
      <c r="O310" s="159"/>
      <c r="P310" s="159"/>
      <c r="Q310" s="159"/>
      <c r="R310" s="160"/>
      <c r="S310" s="160"/>
      <c r="T310" s="160"/>
      <c r="U310" s="160"/>
      <c r="V310" s="160"/>
      <c r="W310" s="160"/>
      <c r="X310" s="160"/>
      <c r="Y310" s="160"/>
      <c r="Z310" s="150"/>
      <c r="AA310" s="150"/>
      <c r="AB310" s="150"/>
      <c r="AC310" s="150"/>
      <c r="AD310" s="150"/>
      <c r="AE310" s="150"/>
      <c r="AF310" s="150"/>
      <c r="AG310" s="150" t="s">
        <v>220</v>
      </c>
      <c r="AH310" s="150">
        <v>0</v>
      </c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3">
      <c r="A311" s="157"/>
      <c r="B311" s="158"/>
      <c r="C311" s="200" t="s">
        <v>358</v>
      </c>
      <c r="D311" s="190"/>
      <c r="E311" s="191">
        <v>-9.6</v>
      </c>
      <c r="F311" s="160"/>
      <c r="G311" s="160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60"/>
      <c r="Z311" s="150"/>
      <c r="AA311" s="150"/>
      <c r="AB311" s="150"/>
      <c r="AC311" s="150"/>
      <c r="AD311" s="150"/>
      <c r="AE311" s="150"/>
      <c r="AF311" s="150"/>
      <c r="AG311" s="150" t="s">
        <v>220</v>
      </c>
      <c r="AH311" s="150">
        <v>0</v>
      </c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3">
      <c r="A312" s="157"/>
      <c r="B312" s="158"/>
      <c r="C312" s="200" t="s">
        <v>359</v>
      </c>
      <c r="D312" s="190"/>
      <c r="E312" s="191"/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60"/>
      <c r="Z312" s="150"/>
      <c r="AA312" s="150"/>
      <c r="AB312" s="150"/>
      <c r="AC312" s="150"/>
      <c r="AD312" s="150"/>
      <c r="AE312" s="150"/>
      <c r="AF312" s="150"/>
      <c r="AG312" s="150" t="s">
        <v>220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3">
      <c r="A313" s="157"/>
      <c r="B313" s="158"/>
      <c r="C313" s="200" t="s">
        <v>373</v>
      </c>
      <c r="D313" s="190"/>
      <c r="E313" s="191">
        <v>47.352670000000003</v>
      </c>
      <c r="F313" s="160"/>
      <c r="G313" s="160"/>
      <c r="H313" s="160"/>
      <c r="I313" s="160"/>
      <c r="J313" s="160"/>
      <c r="K313" s="160"/>
      <c r="L313" s="160"/>
      <c r="M313" s="160"/>
      <c r="N313" s="159"/>
      <c r="O313" s="159"/>
      <c r="P313" s="159"/>
      <c r="Q313" s="159"/>
      <c r="R313" s="160"/>
      <c r="S313" s="160"/>
      <c r="T313" s="160"/>
      <c r="U313" s="160"/>
      <c r="V313" s="160"/>
      <c r="W313" s="160"/>
      <c r="X313" s="160"/>
      <c r="Y313" s="160"/>
      <c r="Z313" s="150"/>
      <c r="AA313" s="150"/>
      <c r="AB313" s="150"/>
      <c r="AC313" s="150"/>
      <c r="AD313" s="150"/>
      <c r="AE313" s="150"/>
      <c r="AF313" s="150"/>
      <c r="AG313" s="150" t="s">
        <v>220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3">
      <c r="A314" s="157"/>
      <c r="B314" s="158"/>
      <c r="C314" s="204" t="s">
        <v>453</v>
      </c>
      <c r="D314" s="196"/>
      <c r="E314" s="197">
        <v>358.99659000000003</v>
      </c>
      <c r="F314" s="160"/>
      <c r="G314" s="160"/>
      <c r="H314" s="160"/>
      <c r="I314" s="160"/>
      <c r="J314" s="160"/>
      <c r="K314" s="160"/>
      <c r="L314" s="160"/>
      <c r="M314" s="160"/>
      <c r="N314" s="159"/>
      <c r="O314" s="159"/>
      <c r="P314" s="159"/>
      <c r="Q314" s="159"/>
      <c r="R314" s="160"/>
      <c r="S314" s="160"/>
      <c r="T314" s="160"/>
      <c r="U314" s="160"/>
      <c r="V314" s="160"/>
      <c r="W314" s="160"/>
      <c r="X314" s="160"/>
      <c r="Y314" s="160"/>
      <c r="Z314" s="150"/>
      <c r="AA314" s="150"/>
      <c r="AB314" s="150"/>
      <c r="AC314" s="150"/>
      <c r="AD314" s="150"/>
      <c r="AE314" s="150"/>
      <c r="AF314" s="150"/>
      <c r="AG314" s="150" t="s">
        <v>220</v>
      </c>
      <c r="AH314" s="150">
        <v>1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>
      <c r="A315" s="169">
        <v>52</v>
      </c>
      <c r="B315" s="170" t="s">
        <v>456</v>
      </c>
      <c r="C315" s="185" t="s">
        <v>457</v>
      </c>
      <c r="D315" s="171" t="s">
        <v>257</v>
      </c>
      <c r="E315" s="172">
        <v>19.703530000000001</v>
      </c>
      <c r="F315" s="173">
        <v>0</v>
      </c>
      <c r="G315" s="174">
        <f>ROUND(E315*F315,2)</f>
        <v>0</v>
      </c>
      <c r="H315" s="173">
        <v>1957</v>
      </c>
      <c r="I315" s="174">
        <f>ROUND(E315*H315,2)</f>
        <v>38559.81</v>
      </c>
      <c r="J315" s="173">
        <v>0</v>
      </c>
      <c r="K315" s="174">
        <f>ROUND(E315*J315,2)</f>
        <v>0</v>
      </c>
      <c r="L315" s="174">
        <v>21</v>
      </c>
      <c r="M315" s="174">
        <f>G315*(1+L315/100)</f>
        <v>0</v>
      </c>
      <c r="N315" s="172">
        <v>2.3570000000000001E-2</v>
      </c>
      <c r="O315" s="172">
        <f>ROUND(E315*N315,2)</f>
        <v>0.46</v>
      </c>
      <c r="P315" s="172">
        <v>0</v>
      </c>
      <c r="Q315" s="172">
        <f>ROUND(E315*P315,2)</f>
        <v>0</v>
      </c>
      <c r="R315" s="174" t="s">
        <v>402</v>
      </c>
      <c r="S315" s="174" t="s">
        <v>170</v>
      </c>
      <c r="T315" s="175" t="s">
        <v>170</v>
      </c>
      <c r="U315" s="160">
        <v>0</v>
      </c>
      <c r="V315" s="160">
        <f>ROUND(E315*U315,2)</f>
        <v>0</v>
      </c>
      <c r="W315" s="160"/>
      <c r="X315" s="160" t="s">
        <v>215</v>
      </c>
      <c r="Y315" s="160" t="s">
        <v>173</v>
      </c>
      <c r="Z315" s="150"/>
      <c r="AA315" s="150"/>
      <c r="AB315" s="150"/>
      <c r="AC315" s="150"/>
      <c r="AD315" s="150"/>
      <c r="AE315" s="150"/>
      <c r="AF315" s="150"/>
      <c r="AG315" s="150" t="s">
        <v>216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2">
      <c r="A316" s="157"/>
      <c r="B316" s="158"/>
      <c r="C316" s="200" t="s">
        <v>259</v>
      </c>
      <c r="D316" s="190"/>
      <c r="E316" s="191"/>
      <c r="F316" s="160"/>
      <c r="G316" s="160"/>
      <c r="H316" s="160"/>
      <c r="I316" s="160"/>
      <c r="J316" s="160"/>
      <c r="K316" s="160"/>
      <c r="L316" s="160"/>
      <c r="M316" s="160"/>
      <c r="N316" s="159"/>
      <c r="O316" s="159"/>
      <c r="P316" s="159"/>
      <c r="Q316" s="159"/>
      <c r="R316" s="160"/>
      <c r="S316" s="160"/>
      <c r="T316" s="160"/>
      <c r="U316" s="160"/>
      <c r="V316" s="160"/>
      <c r="W316" s="160"/>
      <c r="X316" s="160"/>
      <c r="Y316" s="160"/>
      <c r="Z316" s="150"/>
      <c r="AA316" s="150"/>
      <c r="AB316" s="150"/>
      <c r="AC316" s="150"/>
      <c r="AD316" s="150"/>
      <c r="AE316" s="150"/>
      <c r="AF316" s="150"/>
      <c r="AG316" s="150" t="s">
        <v>220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3">
      <c r="A317" s="157"/>
      <c r="B317" s="158"/>
      <c r="C317" s="200" t="s">
        <v>403</v>
      </c>
      <c r="D317" s="190"/>
      <c r="E317" s="191"/>
      <c r="F317" s="160"/>
      <c r="G317" s="160"/>
      <c r="H317" s="160"/>
      <c r="I317" s="160"/>
      <c r="J317" s="160"/>
      <c r="K317" s="160"/>
      <c r="L317" s="160"/>
      <c r="M317" s="160"/>
      <c r="N317" s="159"/>
      <c r="O317" s="159"/>
      <c r="P317" s="159"/>
      <c r="Q317" s="159"/>
      <c r="R317" s="160"/>
      <c r="S317" s="160"/>
      <c r="T317" s="160"/>
      <c r="U317" s="160"/>
      <c r="V317" s="160"/>
      <c r="W317" s="160"/>
      <c r="X317" s="160"/>
      <c r="Y317" s="160"/>
      <c r="Z317" s="150"/>
      <c r="AA317" s="150"/>
      <c r="AB317" s="150"/>
      <c r="AC317" s="150"/>
      <c r="AD317" s="150"/>
      <c r="AE317" s="150"/>
      <c r="AF317" s="150"/>
      <c r="AG317" s="150" t="s">
        <v>220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3">
      <c r="A318" s="157"/>
      <c r="B318" s="158"/>
      <c r="C318" s="200" t="s">
        <v>458</v>
      </c>
      <c r="D318" s="190"/>
      <c r="E318" s="191">
        <v>11.85</v>
      </c>
      <c r="F318" s="160"/>
      <c r="G318" s="160"/>
      <c r="H318" s="160"/>
      <c r="I318" s="160"/>
      <c r="J318" s="160"/>
      <c r="K318" s="160"/>
      <c r="L318" s="160"/>
      <c r="M318" s="160"/>
      <c r="N318" s="159"/>
      <c r="O318" s="159"/>
      <c r="P318" s="159"/>
      <c r="Q318" s="159"/>
      <c r="R318" s="160"/>
      <c r="S318" s="160"/>
      <c r="T318" s="160"/>
      <c r="U318" s="160"/>
      <c r="V318" s="160"/>
      <c r="W318" s="160"/>
      <c r="X318" s="160"/>
      <c r="Y318" s="160"/>
      <c r="Z318" s="150"/>
      <c r="AA318" s="150"/>
      <c r="AB318" s="150"/>
      <c r="AC318" s="150"/>
      <c r="AD318" s="150"/>
      <c r="AE318" s="150"/>
      <c r="AF318" s="150"/>
      <c r="AG318" s="150" t="s">
        <v>220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3">
      <c r="A319" s="157"/>
      <c r="B319" s="158"/>
      <c r="C319" s="200" t="s">
        <v>346</v>
      </c>
      <c r="D319" s="190"/>
      <c r="E319" s="191"/>
      <c r="F319" s="160"/>
      <c r="G319" s="160"/>
      <c r="H319" s="160"/>
      <c r="I319" s="160"/>
      <c r="J319" s="160"/>
      <c r="K319" s="160"/>
      <c r="L319" s="160"/>
      <c r="M319" s="160"/>
      <c r="N319" s="159"/>
      <c r="O319" s="159"/>
      <c r="P319" s="159"/>
      <c r="Q319" s="159"/>
      <c r="R319" s="160"/>
      <c r="S319" s="160"/>
      <c r="T319" s="160"/>
      <c r="U319" s="160"/>
      <c r="V319" s="160"/>
      <c r="W319" s="160"/>
      <c r="X319" s="160"/>
      <c r="Y319" s="160"/>
      <c r="Z319" s="150"/>
      <c r="AA319" s="150"/>
      <c r="AB319" s="150"/>
      <c r="AC319" s="150"/>
      <c r="AD319" s="150"/>
      <c r="AE319" s="150"/>
      <c r="AF319" s="150"/>
      <c r="AG319" s="150" t="s">
        <v>220</v>
      </c>
      <c r="AH319" s="150">
        <v>0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3">
      <c r="A320" s="157"/>
      <c r="B320" s="158"/>
      <c r="C320" s="200" t="s">
        <v>459</v>
      </c>
      <c r="D320" s="190"/>
      <c r="E320" s="191">
        <v>0.10639999999999999</v>
      </c>
      <c r="F320" s="160"/>
      <c r="G320" s="160"/>
      <c r="H320" s="160"/>
      <c r="I320" s="160"/>
      <c r="J320" s="160"/>
      <c r="K320" s="160"/>
      <c r="L320" s="160"/>
      <c r="M320" s="160"/>
      <c r="N320" s="159"/>
      <c r="O320" s="159"/>
      <c r="P320" s="159"/>
      <c r="Q320" s="159"/>
      <c r="R320" s="160"/>
      <c r="S320" s="160"/>
      <c r="T320" s="160"/>
      <c r="U320" s="160"/>
      <c r="V320" s="160"/>
      <c r="W320" s="160"/>
      <c r="X320" s="160"/>
      <c r="Y320" s="160"/>
      <c r="Z320" s="150"/>
      <c r="AA320" s="150"/>
      <c r="AB320" s="150"/>
      <c r="AC320" s="150"/>
      <c r="AD320" s="150"/>
      <c r="AE320" s="150"/>
      <c r="AF320" s="150"/>
      <c r="AG320" s="150" t="s">
        <v>220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3">
      <c r="A321" s="157"/>
      <c r="B321" s="158"/>
      <c r="C321" s="200" t="s">
        <v>347</v>
      </c>
      <c r="D321" s="190"/>
      <c r="E321" s="191"/>
      <c r="F321" s="160"/>
      <c r="G321" s="160"/>
      <c r="H321" s="160"/>
      <c r="I321" s="160"/>
      <c r="J321" s="160"/>
      <c r="K321" s="160"/>
      <c r="L321" s="160"/>
      <c r="M321" s="160"/>
      <c r="N321" s="159"/>
      <c r="O321" s="159"/>
      <c r="P321" s="159"/>
      <c r="Q321" s="159"/>
      <c r="R321" s="160"/>
      <c r="S321" s="160"/>
      <c r="T321" s="160"/>
      <c r="U321" s="160"/>
      <c r="V321" s="160"/>
      <c r="W321" s="160"/>
      <c r="X321" s="160"/>
      <c r="Y321" s="160"/>
      <c r="Z321" s="150"/>
      <c r="AA321" s="150"/>
      <c r="AB321" s="150"/>
      <c r="AC321" s="150"/>
      <c r="AD321" s="150"/>
      <c r="AE321" s="150"/>
      <c r="AF321" s="150"/>
      <c r="AG321" s="150" t="s">
        <v>220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3">
      <c r="A322" s="157"/>
      <c r="B322" s="158"/>
      <c r="C322" s="200" t="s">
        <v>460</v>
      </c>
      <c r="D322" s="190"/>
      <c r="E322" s="191"/>
      <c r="F322" s="160"/>
      <c r="G322" s="160"/>
      <c r="H322" s="160"/>
      <c r="I322" s="160"/>
      <c r="J322" s="160"/>
      <c r="K322" s="160"/>
      <c r="L322" s="160"/>
      <c r="M322" s="160"/>
      <c r="N322" s="159"/>
      <c r="O322" s="159"/>
      <c r="P322" s="159"/>
      <c r="Q322" s="159"/>
      <c r="R322" s="160"/>
      <c r="S322" s="160"/>
      <c r="T322" s="160"/>
      <c r="U322" s="160"/>
      <c r="V322" s="160"/>
      <c r="W322" s="160"/>
      <c r="X322" s="160"/>
      <c r="Y322" s="160"/>
      <c r="Z322" s="150"/>
      <c r="AA322" s="150"/>
      <c r="AB322" s="150"/>
      <c r="AC322" s="150"/>
      <c r="AD322" s="150"/>
      <c r="AE322" s="150"/>
      <c r="AF322" s="150"/>
      <c r="AG322" s="150" t="s">
        <v>220</v>
      </c>
      <c r="AH322" s="150">
        <v>0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3">
      <c r="A323" s="157"/>
      <c r="B323" s="158"/>
      <c r="C323" s="202" t="s">
        <v>364</v>
      </c>
      <c r="D323" s="194"/>
      <c r="E323" s="195"/>
      <c r="F323" s="160"/>
      <c r="G323" s="160"/>
      <c r="H323" s="160"/>
      <c r="I323" s="160"/>
      <c r="J323" s="160"/>
      <c r="K323" s="160"/>
      <c r="L323" s="160"/>
      <c r="M323" s="160"/>
      <c r="N323" s="159"/>
      <c r="O323" s="159"/>
      <c r="P323" s="159"/>
      <c r="Q323" s="159"/>
      <c r="R323" s="160"/>
      <c r="S323" s="160"/>
      <c r="T323" s="160"/>
      <c r="U323" s="160"/>
      <c r="V323" s="160"/>
      <c r="W323" s="160"/>
      <c r="X323" s="160"/>
      <c r="Y323" s="160"/>
      <c r="Z323" s="150"/>
      <c r="AA323" s="150"/>
      <c r="AB323" s="150"/>
      <c r="AC323" s="150"/>
      <c r="AD323" s="150"/>
      <c r="AE323" s="150"/>
      <c r="AF323" s="150"/>
      <c r="AG323" s="150" t="s">
        <v>220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3">
      <c r="A324" s="157"/>
      <c r="B324" s="158"/>
      <c r="C324" s="203" t="s">
        <v>461</v>
      </c>
      <c r="D324" s="194"/>
      <c r="E324" s="195"/>
      <c r="F324" s="160"/>
      <c r="G324" s="160"/>
      <c r="H324" s="160"/>
      <c r="I324" s="160"/>
      <c r="J324" s="160"/>
      <c r="K324" s="160"/>
      <c r="L324" s="160"/>
      <c r="M324" s="160"/>
      <c r="N324" s="159"/>
      <c r="O324" s="159"/>
      <c r="P324" s="159"/>
      <c r="Q324" s="159"/>
      <c r="R324" s="160"/>
      <c r="S324" s="160"/>
      <c r="T324" s="160"/>
      <c r="U324" s="160"/>
      <c r="V324" s="160"/>
      <c r="W324" s="160"/>
      <c r="X324" s="160"/>
      <c r="Y324" s="160"/>
      <c r="Z324" s="150"/>
      <c r="AA324" s="150"/>
      <c r="AB324" s="150"/>
      <c r="AC324" s="150"/>
      <c r="AD324" s="150"/>
      <c r="AE324" s="150"/>
      <c r="AF324" s="150"/>
      <c r="AG324" s="150" t="s">
        <v>220</v>
      </c>
      <c r="AH324" s="150">
        <v>2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3">
      <c r="A325" s="157"/>
      <c r="B325" s="158"/>
      <c r="C325" s="203" t="s">
        <v>462</v>
      </c>
      <c r="D325" s="194"/>
      <c r="E325" s="195">
        <v>111.28321</v>
      </c>
      <c r="F325" s="160"/>
      <c r="G325" s="160"/>
      <c r="H325" s="160"/>
      <c r="I325" s="160"/>
      <c r="J325" s="160"/>
      <c r="K325" s="160"/>
      <c r="L325" s="160"/>
      <c r="M325" s="160"/>
      <c r="N325" s="159"/>
      <c r="O325" s="159"/>
      <c r="P325" s="159"/>
      <c r="Q325" s="159"/>
      <c r="R325" s="160"/>
      <c r="S325" s="160"/>
      <c r="T325" s="160"/>
      <c r="U325" s="160"/>
      <c r="V325" s="160"/>
      <c r="W325" s="160"/>
      <c r="X325" s="160"/>
      <c r="Y325" s="160"/>
      <c r="Z325" s="150"/>
      <c r="AA325" s="150"/>
      <c r="AB325" s="150"/>
      <c r="AC325" s="150"/>
      <c r="AD325" s="150"/>
      <c r="AE325" s="150"/>
      <c r="AF325" s="150"/>
      <c r="AG325" s="150" t="s">
        <v>220</v>
      </c>
      <c r="AH325" s="150">
        <v>2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3">
      <c r="A326" s="157"/>
      <c r="B326" s="158"/>
      <c r="C326" s="203" t="s">
        <v>365</v>
      </c>
      <c r="D326" s="194"/>
      <c r="E326" s="195">
        <v>-10.5</v>
      </c>
      <c r="F326" s="160"/>
      <c r="G326" s="160"/>
      <c r="H326" s="160"/>
      <c r="I326" s="160"/>
      <c r="J326" s="160"/>
      <c r="K326" s="160"/>
      <c r="L326" s="160"/>
      <c r="M326" s="160"/>
      <c r="N326" s="159"/>
      <c r="O326" s="159"/>
      <c r="P326" s="159"/>
      <c r="Q326" s="159"/>
      <c r="R326" s="160"/>
      <c r="S326" s="160"/>
      <c r="T326" s="160"/>
      <c r="U326" s="160"/>
      <c r="V326" s="160"/>
      <c r="W326" s="160"/>
      <c r="X326" s="160"/>
      <c r="Y326" s="160"/>
      <c r="Z326" s="150"/>
      <c r="AA326" s="150"/>
      <c r="AB326" s="150"/>
      <c r="AC326" s="150"/>
      <c r="AD326" s="150"/>
      <c r="AE326" s="150"/>
      <c r="AF326" s="150"/>
      <c r="AG326" s="150" t="s">
        <v>220</v>
      </c>
      <c r="AH326" s="150">
        <v>2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3">
      <c r="A327" s="157"/>
      <c r="B327" s="158"/>
      <c r="C327" s="203" t="s">
        <v>463</v>
      </c>
      <c r="D327" s="194"/>
      <c r="E327" s="195"/>
      <c r="F327" s="160"/>
      <c r="G327" s="160"/>
      <c r="H327" s="160"/>
      <c r="I327" s="160"/>
      <c r="J327" s="160"/>
      <c r="K327" s="160"/>
      <c r="L327" s="160"/>
      <c r="M327" s="160"/>
      <c r="N327" s="159"/>
      <c r="O327" s="159"/>
      <c r="P327" s="159"/>
      <c r="Q327" s="159"/>
      <c r="R327" s="160"/>
      <c r="S327" s="160"/>
      <c r="T327" s="160"/>
      <c r="U327" s="160"/>
      <c r="V327" s="160"/>
      <c r="W327" s="160"/>
      <c r="X327" s="160"/>
      <c r="Y327" s="160"/>
      <c r="Z327" s="150"/>
      <c r="AA327" s="150"/>
      <c r="AB327" s="150"/>
      <c r="AC327" s="150"/>
      <c r="AD327" s="150"/>
      <c r="AE327" s="150"/>
      <c r="AF327" s="150"/>
      <c r="AG327" s="150" t="s">
        <v>220</v>
      </c>
      <c r="AH327" s="150">
        <v>2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3">
      <c r="A328" s="157"/>
      <c r="B328" s="158"/>
      <c r="C328" s="203" t="s">
        <v>464</v>
      </c>
      <c r="D328" s="194"/>
      <c r="E328" s="195">
        <v>101.41551</v>
      </c>
      <c r="F328" s="160"/>
      <c r="G328" s="160"/>
      <c r="H328" s="160"/>
      <c r="I328" s="160"/>
      <c r="J328" s="160"/>
      <c r="K328" s="160"/>
      <c r="L328" s="160"/>
      <c r="M328" s="160"/>
      <c r="N328" s="159"/>
      <c r="O328" s="159"/>
      <c r="P328" s="159"/>
      <c r="Q328" s="159"/>
      <c r="R328" s="160"/>
      <c r="S328" s="160"/>
      <c r="T328" s="160"/>
      <c r="U328" s="160"/>
      <c r="V328" s="160"/>
      <c r="W328" s="160"/>
      <c r="X328" s="160"/>
      <c r="Y328" s="160"/>
      <c r="Z328" s="150"/>
      <c r="AA328" s="150"/>
      <c r="AB328" s="150"/>
      <c r="AC328" s="150"/>
      <c r="AD328" s="150"/>
      <c r="AE328" s="150"/>
      <c r="AF328" s="150"/>
      <c r="AG328" s="150" t="s">
        <v>220</v>
      </c>
      <c r="AH328" s="150">
        <v>2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3">
      <c r="A329" s="157"/>
      <c r="B329" s="158"/>
      <c r="C329" s="203" t="s">
        <v>368</v>
      </c>
      <c r="D329" s="194"/>
      <c r="E329" s="195">
        <v>-6</v>
      </c>
      <c r="F329" s="160"/>
      <c r="G329" s="160"/>
      <c r="H329" s="160"/>
      <c r="I329" s="160"/>
      <c r="J329" s="160"/>
      <c r="K329" s="160"/>
      <c r="L329" s="160"/>
      <c r="M329" s="160"/>
      <c r="N329" s="159"/>
      <c r="O329" s="159"/>
      <c r="P329" s="159"/>
      <c r="Q329" s="159"/>
      <c r="R329" s="160"/>
      <c r="S329" s="160"/>
      <c r="T329" s="160"/>
      <c r="U329" s="160"/>
      <c r="V329" s="160"/>
      <c r="W329" s="160"/>
      <c r="X329" s="160"/>
      <c r="Y329" s="160"/>
      <c r="Z329" s="150"/>
      <c r="AA329" s="150"/>
      <c r="AB329" s="150"/>
      <c r="AC329" s="150"/>
      <c r="AD329" s="150"/>
      <c r="AE329" s="150"/>
      <c r="AF329" s="150"/>
      <c r="AG329" s="150" t="s">
        <v>220</v>
      </c>
      <c r="AH329" s="150">
        <v>2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3">
      <c r="A330" s="157"/>
      <c r="B330" s="158"/>
      <c r="C330" s="203" t="s">
        <v>465</v>
      </c>
      <c r="D330" s="194"/>
      <c r="E330" s="195"/>
      <c r="F330" s="160"/>
      <c r="G330" s="160"/>
      <c r="H330" s="160"/>
      <c r="I330" s="160"/>
      <c r="J330" s="160"/>
      <c r="K330" s="160"/>
      <c r="L330" s="160"/>
      <c r="M330" s="160"/>
      <c r="N330" s="159"/>
      <c r="O330" s="159"/>
      <c r="P330" s="159"/>
      <c r="Q330" s="159"/>
      <c r="R330" s="160"/>
      <c r="S330" s="160"/>
      <c r="T330" s="160"/>
      <c r="U330" s="160"/>
      <c r="V330" s="160"/>
      <c r="W330" s="160"/>
      <c r="X330" s="160"/>
      <c r="Y330" s="160"/>
      <c r="Z330" s="150"/>
      <c r="AA330" s="150"/>
      <c r="AB330" s="150"/>
      <c r="AC330" s="150"/>
      <c r="AD330" s="150"/>
      <c r="AE330" s="150"/>
      <c r="AF330" s="150"/>
      <c r="AG330" s="150" t="s">
        <v>220</v>
      </c>
      <c r="AH330" s="150">
        <v>2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3">
      <c r="A331" s="157"/>
      <c r="B331" s="158"/>
      <c r="C331" s="203" t="s">
        <v>466</v>
      </c>
      <c r="D331" s="194"/>
      <c r="E331" s="195">
        <v>157.98813999999999</v>
      </c>
      <c r="F331" s="160"/>
      <c r="G331" s="160"/>
      <c r="H331" s="160"/>
      <c r="I331" s="160"/>
      <c r="J331" s="160"/>
      <c r="K331" s="160"/>
      <c r="L331" s="160"/>
      <c r="M331" s="160"/>
      <c r="N331" s="159"/>
      <c r="O331" s="159"/>
      <c r="P331" s="159"/>
      <c r="Q331" s="159"/>
      <c r="R331" s="160"/>
      <c r="S331" s="160"/>
      <c r="T331" s="160"/>
      <c r="U331" s="160"/>
      <c r="V331" s="160"/>
      <c r="W331" s="160"/>
      <c r="X331" s="160"/>
      <c r="Y331" s="160"/>
      <c r="Z331" s="150"/>
      <c r="AA331" s="150"/>
      <c r="AB331" s="150"/>
      <c r="AC331" s="150"/>
      <c r="AD331" s="150"/>
      <c r="AE331" s="150"/>
      <c r="AF331" s="150"/>
      <c r="AG331" s="150" t="s">
        <v>220</v>
      </c>
      <c r="AH331" s="150">
        <v>2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3">
      <c r="A332" s="157"/>
      <c r="B332" s="158"/>
      <c r="C332" s="203" t="s">
        <v>371</v>
      </c>
      <c r="D332" s="194"/>
      <c r="E332" s="195">
        <v>-3</v>
      </c>
      <c r="F332" s="160"/>
      <c r="G332" s="160"/>
      <c r="H332" s="160"/>
      <c r="I332" s="160"/>
      <c r="J332" s="160"/>
      <c r="K332" s="160"/>
      <c r="L332" s="160"/>
      <c r="M332" s="160"/>
      <c r="N332" s="159"/>
      <c r="O332" s="159"/>
      <c r="P332" s="159"/>
      <c r="Q332" s="159"/>
      <c r="R332" s="160"/>
      <c r="S332" s="160"/>
      <c r="T332" s="160"/>
      <c r="U332" s="160"/>
      <c r="V332" s="160"/>
      <c r="W332" s="160"/>
      <c r="X332" s="160"/>
      <c r="Y332" s="160"/>
      <c r="Z332" s="150"/>
      <c r="AA332" s="150"/>
      <c r="AB332" s="150"/>
      <c r="AC332" s="150"/>
      <c r="AD332" s="150"/>
      <c r="AE332" s="150"/>
      <c r="AF332" s="150"/>
      <c r="AG332" s="150" t="s">
        <v>220</v>
      </c>
      <c r="AH332" s="150">
        <v>2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3">
      <c r="A333" s="157"/>
      <c r="B333" s="158"/>
      <c r="C333" s="203" t="s">
        <v>372</v>
      </c>
      <c r="D333" s="194"/>
      <c r="E333" s="195">
        <v>-9.6</v>
      </c>
      <c r="F333" s="160"/>
      <c r="G333" s="160"/>
      <c r="H333" s="160"/>
      <c r="I333" s="160"/>
      <c r="J333" s="160"/>
      <c r="K333" s="160"/>
      <c r="L333" s="160"/>
      <c r="M333" s="160"/>
      <c r="N333" s="159"/>
      <c r="O333" s="159"/>
      <c r="P333" s="159"/>
      <c r="Q333" s="159"/>
      <c r="R333" s="160"/>
      <c r="S333" s="160"/>
      <c r="T333" s="160"/>
      <c r="U333" s="160"/>
      <c r="V333" s="160"/>
      <c r="W333" s="160"/>
      <c r="X333" s="160"/>
      <c r="Y333" s="160"/>
      <c r="Z333" s="150"/>
      <c r="AA333" s="150"/>
      <c r="AB333" s="150"/>
      <c r="AC333" s="150"/>
      <c r="AD333" s="150"/>
      <c r="AE333" s="150"/>
      <c r="AF333" s="150"/>
      <c r="AG333" s="150" t="s">
        <v>220</v>
      </c>
      <c r="AH333" s="150">
        <v>2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3">
      <c r="A334" s="157"/>
      <c r="B334" s="158"/>
      <c r="C334" s="203" t="s">
        <v>467</v>
      </c>
      <c r="D334" s="194"/>
      <c r="E334" s="195"/>
      <c r="F334" s="160"/>
      <c r="G334" s="160"/>
      <c r="H334" s="160"/>
      <c r="I334" s="160"/>
      <c r="J334" s="160"/>
      <c r="K334" s="160"/>
      <c r="L334" s="160"/>
      <c r="M334" s="160"/>
      <c r="N334" s="159"/>
      <c r="O334" s="159"/>
      <c r="P334" s="159"/>
      <c r="Q334" s="159"/>
      <c r="R334" s="160"/>
      <c r="S334" s="160"/>
      <c r="T334" s="160"/>
      <c r="U334" s="160"/>
      <c r="V334" s="160"/>
      <c r="W334" s="160"/>
      <c r="X334" s="160"/>
      <c r="Y334" s="160"/>
      <c r="Z334" s="150"/>
      <c r="AA334" s="150"/>
      <c r="AB334" s="150"/>
      <c r="AC334" s="150"/>
      <c r="AD334" s="150"/>
      <c r="AE334" s="150"/>
      <c r="AF334" s="150"/>
      <c r="AG334" s="150" t="s">
        <v>220</v>
      </c>
      <c r="AH334" s="150">
        <v>2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3">
      <c r="A335" s="157"/>
      <c r="B335" s="158"/>
      <c r="C335" s="203" t="s">
        <v>468</v>
      </c>
      <c r="D335" s="194"/>
      <c r="E335" s="195">
        <v>56.505400000000002</v>
      </c>
      <c r="F335" s="160"/>
      <c r="G335" s="160"/>
      <c r="H335" s="160"/>
      <c r="I335" s="160"/>
      <c r="J335" s="160"/>
      <c r="K335" s="160"/>
      <c r="L335" s="160"/>
      <c r="M335" s="160"/>
      <c r="N335" s="159"/>
      <c r="O335" s="159"/>
      <c r="P335" s="159"/>
      <c r="Q335" s="159"/>
      <c r="R335" s="160"/>
      <c r="S335" s="160"/>
      <c r="T335" s="160"/>
      <c r="U335" s="160"/>
      <c r="V335" s="160"/>
      <c r="W335" s="160"/>
      <c r="X335" s="160"/>
      <c r="Y335" s="160"/>
      <c r="Z335" s="150"/>
      <c r="AA335" s="150"/>
      <c r="AB335" s="150"/>
      <c r="AC335" s="150"/>
      <c r="AD335" s="150"/>
      <c r="AE335" s="150"/>
      <c r="AF335" s="150"/>
      <c r="AG335" s="150" t="s">
        <v>220</v>
      </c>
      <c r="AH335" s="150">
        <v>2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3">
      <c r="A336" s="157"/>
      <c r="B336" s="158"/>
      <c r="C336" s="205" t="s">
        <v>469</v>
      </c>
      <c r="D336" s="198"/>
      <c r="E336" s="199">
        <v>398.09226000000001</v>
      </c>
      <c r="F336" s="160"/>
      <c r="G336" s="160"/>
      <c r="H336" s="160"/>
      <c r="I336" s="160"/>
      <c r="J336" s="160"/>
      <c r="K336" s="160"/>
      <c r="L336" s="160"/>
      <c r="M336" s="160"/>
      <c r="N336" s="159"/>
      <c r="O336" s="159"/>
      <c r="P336" s="159"/>
      <c r="Q336" s="159"/>
      <c r="R336" s="160"/>
      <c r="S336" s="160"/>
      <c r="T336" s="160"/>
      <c r="U336" s="160"/>
      <c r="V336" s="160"/>
      <c r="W336" s="160"/>
      <c r="X336" s="160"/>
      <c r="Y336" s="160"/>
      <c r="Z336" s="150"/>
      <c r="AA336" s="150"/>
      <c r="AB336" s="150"/>
      <c r="AC336" s="150"/>
      <c r="AD336" s="150"/>
      <c r="AE336" s="150"/>
      <c r="AF336" s="150"/>
      <c r="AG336" s="150" t="s">
        <v>220</v>
      </c>
      <c r="AH336" s="150">
        <v>3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3">
      <c r="A337" s="157"/>
      <c r="B337" s="158"/>
      <c r="C337" s="202" t="s">
        <v>366</v>
      </c>
      <c r="D337" s="194"/>
      <c r="E337" s="195"/>
      <c r="F337" s="160"/>
      <c r="G337" s="160"/>
      <c r="H337" s="160"/>
      <c r="I337" s="160"/>
      <c r="J337" s="160"/>
      <c r="K337" s="160"/>
      <c r="L337" s="160"/>
      <c r="M337" s="160"/>
      <c r="N337" s="159"/>
      <c r="O337" s="159"/>
      <c r="P337" s="159"/>
      <c r="Q337" s="159"/>
      <c r="R337" s="160"/>
      <c r="S337" s="160"/>
      <c r="T337" s="160"/>
      <c r="U337" s="160"/>
      <c r="V337" s="160"/>
      <c r="W337" s="160"/>
      <c r="X337" s="160"/>
      <c r="Y337" s="160"/>
      <c r="Z337" s="150"/>
      <c r="AA337" s="150"/>
      <c r="AB337" s="150"/>
      <c r="AC337" s="150"/>
      <c r="AD337" s="150"/>
      <c r="AE337" s="150"/>
      <c r="AF337" s="150"/>
      <c r="AG337" s="150" t="s">
        <v>220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3">
      <c r="A338" s="157"/>
      <c r="B338" s="158"/>
      <c r="C338" s="200" t="s">
        <v>470</v>
      </c>
      <c r="D338" s="190"/>
      <c r="E338" s="191">
        <v>2.9180199999999998</v>
      </c>
      <c r="F338" s="160"/>
      <c r="G338" s="160"/>
      <c r="H338" s="160"/>
      <c r="I338" s="160"/>
      <c r="J338" s="160"/>
      <c r="K338" s="160"/>
      <c r="L338" s="160"/>
      <c r="M338" s="160"/>
      <c r="N338" s="159"/>
      <c r="O338" s="159"/>
      <c r="P338" s="159"/>
      <c r="Q338" s="159"/>
      <c r="R338" s="160"/>
      <c r="S338" s="160"/>
      <c r="T338" s="160"/>
      <c r="U338" s="160"/>
      <c r="V338" s="160"/>
      <c r="W338" s="160"/>
      <c r="X338" s="160"/>
      <c r="Y338" s="160"/>
      <c r="Z338" s="150"/>
      <c r="AA338" s="150"/>
      <c r="AB338" s="150"/>
      <c r="AC338" s="150"/>
      <c r="AD338" s="150"/>
      <c r="AE338" s="150"/>
      <c r="AF338" s="150"/>
      <c r="AG338" s="150" t="s">
        <v>220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3">
      <c r="A339" s="157"/>
      <c r="B339" s="158"/>
      <c r="C339" s="200" t="s">
        <v>471</v>
      </c>
      <c r="D339" s="190"/>
      <c r="E339" s="191"/>
      <c r="F339" s="160"/>
      <c r="G339" s="160"/>
      <c r="H339" s="160"/>
      <c r="I339" s="160"/>
      <c r="J339" s="160"/>
      <c r="K339" s="160"/>
      <c r="L339" s="160"/>
      <c r="M339" s="160"/>
      <c r="N339" s="159"/>
      <c r="O339" s="159"/>
      <c r="P339" s="159"/>
      <c r="Q339" s="159"/>
      <c r="R339" s="160"/>
      <c r="S339" s="160"/>
      <c r="T339" s="160"/>
      <c r="U339" s="160"/>
      <c r="V339" s="160"/>
      <c r="W339" s="160"/>
      <c r="X339" s="160"/>
      <c r="Y339" s="160"/>
      <c r="Z339" s="150"/>
      <c r="AA339" s="150"/>
      <c r="AB339" s="150"/>
      <c r="AC339" s="150"/>
      <c r="AD339" s="150"/>
      <c r="AE339" s="150"/>
      <c r="AF339" s="150"/>
      <c r="AG339" s="150" t="s">
        <v>220</v>
      </c>
      <c r="AH339" s="150">
        <v>0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3">
      <c r="A340" s="157"/>
      <c r="B340" s="158"/>
      <c r="C340" s="202" t="s">
        <v>364</v>
      </c>
      <c r="D340" s="194"/>
      <c r="E340" s="195"/>
      <c r="F340" s="160"/>
      <c r="G340" s="160"/>
      <c r="H340" s="160"/>
      <c r="I340" s="160"/>
      <c r="J340" s="160"/>
      <c r="K340" s="160"/>
      <c r="L340" s="160"/>
      <c r="M340" s="160"/>
      <c r="N340" s="159"/>
      <c r="O340" s="159"/>
      <c r="P340" s="159"/>
      <c r="Q340" s="159"/>
      <c r="R340" s="160"/>
      <c r="S340" s="160"/>
      <c r="T340" s="160"/>
      <c r="U340" s="160"/>
      <c r="V340" s="160"/>
      <c r="W340" s="160"/>
      <c r="X340" s="160"/>
      <c r="Y340" s="160"/>
      <c r="Z340" s="150"/>
      <c r="AA340" s="150"/>
      <c r="AB340" s="150"/>
      <c r="AC340" s="150"/>
      <c r="AD340" s="150"/>
      <c r="AE340" s="150"/>
      <c r="AF340" s="150"/>
      <c r="AG340" s="150" t="s">
        <v>220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3">
      <c r="A341" s="157"/>
      <c r="B341" s="158"/>
      <c r="C341" s="203" t="s">
        <v>472</v>
      </c>
      <c r="D341" s="194"/>
      <c r="E341" s="195">
        <v>362.52800000000002</v>
      </c>
      <c r="F341" s="160"/>
      <c r="G341" s="160"/>
      <c r="H341" s="160"/>
      <c r="I341" s="160"/>
      <c r="J341" s="160"/>
      <c r="K341" s="160"/>
      <c r="L341" s="160"/>
      <c r="M341" s="160"/>
      <c r="N341" s="159"/>
      <c r="O341" s="159"/>
      <c r="P341" s="159"/>
      <c r="Q341" s="159"/>
      <c r="R341" s="160"/>
      <c r="S341" s="160"/>
      <c r="T341" s="160"/>
      <c r="U341" s="160"/>
      <c r="V341" s="160"/>
      <c r="W341" s="160"/>
      <c r="X341" s="160"/>
      <c r="Y341" s="160"/>
      <c r="Z341" s="150"/>
      <c r="AA341" s="150"/>
      <c r="AB341" s="150"/>
      <c r="AC341" s="150"/>
      <c r="AD341" s="150"/>
      <c r="AE341" s="150"/>
      <c r="AF341" s="150"/>
      <c r="AG341" s="150" t="s">
        <v>220</v>
      </c>
      <c r="AH341" s="150">
        <v>2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ht="36" outlineLevel="3">
      <c r="A342" s="157"/>
      <c r="B342" s="158"/>
      <c r="C342" s="203" t="s">
        <v>473</v>
      </c>
      <c r="D342" s="194"/>
      <c r="E342" s="195">
        <v>95.32</v>
      </c>
      <c r="F342" s="160"/>
      <c r="G342" s="160"/>
      <c r="H342" s="160"/>
      <c r="I342" s="160"/>
      <c r="J342" s="160"/>
      <c r="K342" s="160"/>
      <c r="L342" s="160"/>
      <c r="M342" s="160"/>
      <c r="N342" s="159"/>
      <c r="O342" s="159"/>
      <c r="P342" s="159"/>
      <c r="Q342" s="159"/>
      <c r="R342" s="160"/>
      <c r="S342" s="160"/>
      <c r="T342" s="160"/>
      <c r="U342" s="160"/>
      <c r="V342" s="160"/>
      <c r="W342" s="160"/>
      <c r="X342" s="160"/>
      <c r="Y342" s="160"/>
      <c r="Z342" s="150"/>
      <c r="AA342" s="150"/>
      <c r="AB342" s="150"/>
      <c r="AC342" s="150"/>
      <c r="AD342" s="150"/>
      <c r="AE342" s="150"/>
      <c r="AF342" s="150"/>
      <c r="AG342" s="150" t="s">
        <v>220</v>
      </c>
      <c r="AH342" s="150">
        <v>2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3">
      <c r="A343" s="157"/>
      <c r="B343" s="158"/>
      <c r="C343" s="205" t="s">
        <v>469</v>
      </c>
      <c r="D343" s="198"/>
      <c r="E343" s="199">
        <v>457.84800000000001</v>
      </c>
      <c r="F343" s="160"/>
      <c r="G343" s="160"/>
      <c r="H343" s="160"/>
      <c r="I343" s="160"/>
      <c r="J343" s="160"/>
      <c r="K343" s="160"/>
      <c r="L343" s="160"/>
      <c r="M343" s="160"/>
      <c r="N343" s="159"/>
      <c r="O343" s="159"/>
      <c r="P343" s="159"/>
      <c r="Q343" s="159"/>
      <c r="R343" s="160"/>
      <c r="S343" s="160"/>
      <c r="T343" s="160"/>
      <c r="U343" s="160"/>
      <c r="V343" s="160"/>
      <c r="W343" s="160"/>
      <c r="X343" s="160"/>
      <c r="Y343" s="160"/>
      <c r="Z343" s="150"/>
      <c r="AA343" s="150"/>
      <c r="AB343" s="150"/>
      <c r="AC343" s="150"/>
      <c r="AD343" s="150"/>
      <c r="AE343" s="150"/>
      <c r="AF343" s="150"/>
      <c r="AG343" s="150" t="s">
        <v>220</v>
      </c>
      <c r="AH343" s="150">
        <v>3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3">
      <c r="A344" s="157"/>
      <c r="B344" s="158"/>
      <c r="C344" s="202" t="s">
        <v>366</v>
      </c>
      <c r="D344" s="194"/>
      <c r="E344" s="195"/>
      <c r="F344" s="160"/>
      <c r="G344" s="160"/>
      <c r="H344" s="160"/>
      <c r="I344" s="160"/>
      <c r="J344" s="160"/>
      <c r="K344" s="160"/>
      <c r="L344" s="160"/>
      <c r="M344" s="160"/>
      <c r="N344" s="159"/>
      <c r="O344" s="159"/>
      <c r="P344" s="159"/>
      <c r="Q344" s="159"/>
      <c r="R344" s="160"/>
      <c r="S344" s="160"/>
      <c r="T344" s="160"/>
      <c r="U344" s="160"/>
      <c r="V344" s="160"/>
      <c r="W344" s="160"/>
      <c r="X344" s="160"/>
      <c r="Y344" s="160"/>
      <c r="Z344" s="150"/>
      <c r="AA344" s="150"/>
      <c r="AB344" s="150"/>
      <c r="AC344" s="150"/>
      <c r="AD344" s="150"/>
      <c r="AE344" s="150"/>
      <c r="AF344" s="150"/>
      <c r="AG344" s="150" t="s">
        <v>220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3">
      <c r="A345" s="157"/>
      <c r="B345" s="158"/>
      <c r="C345" s="200" t="s">
        <v>474</v>
      </c>
      <c r="D345" s="190"/>
      <c r="E345" s="191">
        <v>2.19767</v>
      </c>
      <c r="F345" s="160"/>
      <c r="G345" s="160"/>
      <c r="H345" s="160"/>
      <c r="I345" s="160"/>
      <c r="J345" s="160"/>
      <c r="K345" s="160"/>
      <c r="L345" s="160"/>
      <c r="M345" s="160"/>
      <c r="N345" s="159"/>
      <c r="O345" s="159"/>
      <c r="P345" s="159"/>
      <c r="Q345" s="159"/>
      <c r="R345" s="160"/>
      <c r="S345" s="160"/>
      <c r="T345" s="160"/>
      <c r="U345" s="160"/>
      <c r="V345" s="160"/>
      <c r="W345" s="160"/>
      <c r="X345" s="160"/>
      <c r="Y345" s="160"/>
      <c r="Z345" s="150"/>
      <c r="AA345" s="150"/>
      <c r="AB345" s="150"/>
      <c r="AC345" s="150"/>
      <c r="AD345" s="150"/>
      <c r="AE345" s="150"/>
      <c r="AF345" s="150"/>
      <c r="AG345" s="150" t="s">
        <v>220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3">
      <c r="A346" s="157"/>
      <c r="B346" s="158"/>
      <c r="C346" s="200" t="s">
        <v>460</v>
      </c>
      <c r="D346" s="190"/>
      <c r="E346" s="191"/>
      <c r="F346" s="160"/>
      <c r="G346" s="160"/>
      <c r="H346" s="160"/>
      <c r="I346" s="160"/>
      <c r="J346" s="160"/>
      <c r="K346" s="160"/>
      <c r="L346" s="160"/>
      <c r="M346" s="160"/>
      <c r="N346" s="159"/>
      <c r="O346" s="159"/>
      <c r="P346" s="159"/>
      <c r="Q346" s="159"/>
      <c r="R346" s="160"/>
      <c r="S346" s="160"/>
      <c r="T346" s="160"/>
      <c r="U346" s="160"/>
      <c r="V346" s="160"/>
      <c r="W346" s="160"/>
      <c r="X346" s="160"/>
      <c r="Y346" s="160"/>
      <c r="Z346" s="150"/>
      <c r="AA346" s="150"/>
      <c r="AB346" s="150"/>
      <c r="AC346" s="150"/>
      <c r="AD346" s="150"/>
      <c r="AE346" s="150"/>
      <c r="AF346" s="150"/>
      <c r="AG346" s="150" t="s">
        <v>220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3">
      <c r="A347" s="157"/>
      <c r="B347" s="158"/>
      <c r="C347" s="202" t="s">
        <v>364</v>
      </c>
      <c r="D347" s="194"/>
      <c r="E347" s="195"/>
      <c r="F347" s="160"/>
      <c r="G347" s="160"/>
      <c r="H347" s="160"/>
      <c r="I347" s="160"/>
      <c r="J347" s="160"/>
      <c r="K347" s="160"/>
      <c r="L347" s="160"/>
      <c r="M347" s="160"/>
      <c r="N347" s="159"/>
      <c r="O347" s="159"/>
      <c r="P347" s="159"/>
      <c r="Q347" s="159"/>
      <c r="R347" s="160"/>
      <c r="S347" s="160"/>
      <c r="T347" s="160"/>
      <c r="U347" s="160"/>
      <c r="V347" s="160"/>
      <c r="W347" s="160"/>
      <c r="X347" s="160"/>
      <c r="Y347" s="160"/>
      <c r="Z347" s="150"/>
      <c r="AA347" s="150"/>
      <c r="AB347" s="150"/>
      <c r="AC347" s="150"/>
      <c r="AD347" s="150"/>
      <c r="AE347" s="150"/>
      <c r="AF347" s="150"/>
      <c r="AG347" s="150" t="s">
        <v>220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3">
      <c r="A348" s="157"/>
      <c r="B348" s="158"/>
      <c r="C348" s="203" t="s">
        <v>461</v>
      </c>
      <c r="D348" s="194"/>
      <c r="E348" s="195"/>
      <c r="F348" s="160"/>
      <c r="G348" s="160"/>
      <c r="H348" s="160"/>
      <c r="I348" s="160"/>
      <c r="J348" s="160"/>
      <c r="K348" s="160"/>
      <c r="L348" s="160"/>
      <c r="M348" s="160"/>
      <c r="N348" s="159"/>
      <c r="O348" s="159"/>
      <c r="P348" s="159"/>
      <c r="Q348" s="159"/>
      <c r="R348" s="160"/>
      <c r="S348" s="160"/>
      <c r="T348" s="160"/>
      <c r="U348" s="160"/>
      <c r="V348" s="160"/>
      <c r="W348" s="160"/>
      <c r="X348" s="160"/>
      <c r="Y348" s="160"/>
      <c r="Z348" s="150"/>
      <c r="AA348" s="150"/>
      <c r="AB348" s="150"/>
      <c r="AC348" s="150"/>
      <c r="AD348" s="150"/>
      <c r="AE348" s="150"/>
      <c r="AF348" s="150"/>
      <c r="AG348" s="150" t="s">
        <v>220</v>
      </c>
      <c r="AH348" s="150">
        <v>2</v>
      </c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3">
      <c r="A349" s="157"/>
      <c r="B349" s="158"/>
      <c r="C349" s="203" t="s">
        <v>475</v>
      </c>
      <c r="D349" s="194"/>
      <c r="E349" s="195">
        <v>100.95085</v>
      </c>
      <c r="F349" s="160"/>
      <c r="G349" s="160"/>
      <c r="H349" s="160"/>
      <c r="I349" s="160"/>
      <c r="J349" s="160"/>
      <c r="K349" s="160"/>
      <c r="L349" s="160"/>
      <c r="M349" s="160"/>
      <c r="N349" s="159"/>
      <c r="O349" s="159"/>
      <c r="P349" s="159"/>
      <c r="Q349" s="159"/>
      <c r="R349" s="160"/>
      <c r="S349" s="160"/>
      <c r="T349" s="160"/>
      <c r="U349" s="160"/>
      <c r="V349" s="160"/>
      <c r="W349" s="160"/>
      <c r="X349" s="160"/>
      <c r="Y349" s="160"/>
      <c r="Z349" s="150"/>
      <c r="AA349" s="150"/>
      <c r="AB349" s="150"/>
      <c r="AC349" s="150"/>
      <c r="AD349" s="150"/>
      <c r="AE349" s="150"/>
      <c r="AF349" s="150"/>
      <c r="AG349" s="150" t="s">
        <v>220</v>
      </c>
      <c r="AH349" s="150">
        <v>2</v>
      </c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3">
      <c r="A350" s="157"/>
      <c r="B350" s="158"/>
      <c r="C350" s="203" t="s">
        <v>365</v>
      </c>
      <c r="D350" s="194"/>
      <c r="E350" s="195">
        <v>-10.5</v>
      </c>
      <c r="F350" s="160"/>
      <c r="G350" s="160"/>
      <c r="H350" s="160"/>
      <c r="I350" s="160"/>
      <c r="J350" s="160"/>
      <c r="K350" s="160"/>
      <c r="L350" s="160"/>
      <c r="M350" s="160"/>
      <c r="N350" s="159"/>
      <c r="O350" s="159"/>
      <c r="P350" s="159"/>
      <c r="Q350" s="159"/>
      <c r="R350" s="160"/>
      <c r="S350" s="160"/>
      <c r="T350" s="160"/>
      <c r="U350" s="160"/>
      <c r="V350" s="160"/>
      <c r="W350" s="160"/>
      <c r="X350" s="160"/>
      <c r="Y350" s="160"/>
      <c r="Z350" s="150"/>
      <c r="AA350" s="150"/>
      <c r="AB350" s="150"/>
      <c r="AC350" s="150"/>
      <c r="AD350" s="150"/>
      <c r="AE350" s="150"/>
      <c r="AF350" s="150"/>
      <c r="AG350" s="150" t="s">
        <v>220</v>
      </c>
      <c r="AH350" s="150">
        <v>2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3">
      <c r="A351" s="157"/>
      <c r="B351" s="158"/>
      <c r="C351" s="203" t="s">
        <v>463</v>
      </c>
      <c r="D351" s="194"/>
      <c r="E351" s="195"/>
      <c r="F351" s="160"/>
      <c r="G351" s="160"/>
      <c r="H351" s="160"/>
      <c r="I351" s="160"/>
      <c r="J351" s="160"/>
      <c r="K351" s="160"/>
      <c r="L351" s="160"/>
      <c r="M351" s="160"/>
      <c r="N351" s="159"/>
      <c r="O351" s="159"/>
      <c r="P351" s="159"/>
      <c r="Q351" s="159"/>
      <c r="R351" s="160"/>
      <c r="S351" s="160"/>
      <c r="T351" s="160"/>
      <c r="U351" s="160"/>
      <c r="V351" s="160"/>
      <c r="W351" s="160"/>
      <c r="X351" s="160"/>
      <c r="Y351" s="160"/>
      <c r="Z351" s="150"/>
      <c r="AA351" s="150"/>
      <c r="AB351" s="150"/>
      <c r="AC351" s="150"/>
      <c r="AD351" s="150"/>
      <c r="AE351" s="150"/>
      <c r="AF351" s="150"/>
      <c r="AG351" s="150" t="s">
        <v>220</v>
      </c>
      <c r="AH351" s="150">
        <v>2</v>
      </c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3">
      <c r="A352" s="157"/>
      <c r="B352" s="158"/>
      <c r="C352" s="203" t="s">
        <v>476</v>
      </c>
      <c r="D352" s="194"/>
      <c r="E352" s="195">
        <v>95.207089999999994</v>
      </c>
      <c r="F352" s="160"/>
      <c r="G352" s="160"/>
      <c r="H352" s="160"/>
      <c r="I352" s="160"/>
      <c r="J352" s="160"/>
      <c r="K352" s="160"/>
      <c r="L352" s="160"/>
      <c r="M352" s="160"/>
      <c r="N352" s="159"/>
      <c r="O352" s="159"/>
      <c r="P352" s="159"/>
      <c r="Q352" s="159"/>
      <c r="R352" s="160"/>
      <c r="S352" s="160"/>
      <c r="T352" s="160"/>
      <c r="U352" s="160"/>
      <c r="V352" s="160"/>
      <c r="W352" s="160"/>
      <c r="X352" s="160"/>
      <c r="Y352" s="160"/>
      <c r="Z352" s="150"/>
      <c r="AA352" s="150"/>
      <c r="AB352" s="150"/>
      <c r="AC352" s="150"/>
      <c r="AD352" s="150"/>
      <c r="AE352" s="150"/>
      <c r="AF352" s="150"/>
      <c r="AG352" s="150" t="s">
        <v>220</v>
      </c>
      <c r="AH352" s="150">
        <v>2</v>
      </c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3">
      <c r="A353" s="157"/>
      <c r="B353" s="158"/>
      <c r="C353" s="203" t="s">
        <v>368</v>
      </c>
      <c r="D353" s="194"/>
      <c r="E353" s="195">
        <v>-6</v>
      </c>
      <c r="F353" s="160"/>
      <c r="G353" s="160"/>
      <c r="H353" s="160"/>
      <c r="I353" s="160"/>
      <c r="J353" s="160"/>
      <c r="K353" s="160"/>
      <c r="L353" s="160"/>
      <c r="M353" s="160"/>
      <c r="N353" s="159"/>
      <c r="O353" s="159"/>
      <c r="P353" s="159"/>
      <c r="Q353" s="159"/>
      <c r="R353" s="160"/>
      <c r="S353" s="160"/>
      <c r="T353" s="160"/>
      <c r="U353" s="160"/>
      <c r="V353" s="160"/>
      <c r="W353" s="160"/>
      <c r="X353" s="160"/>
      <c r="Y353" s="160"/>
      <c r="Z353" s="150"/>
      <c r="AA353" s="150"/>
      <c r="AB353" s="150"/>
      <c r="AC353" s="150"/>
      <c r="AD353" s="150"/>
      <c r="AE353" s="150"/>
      <c r="AF353" s="150"/>
      <c r="AG353" s="150" t="s">
        <v>220</v>
      </c>
      <c r="AH353" s="150">
        <v>2</v>
      </c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3">
      <c r="A354" s="157"/>
      <c r="B354" s="158"/>
      <c r="C354" s="203" t="s">
        <v>465</v>
      </c>
      <c r="D354" s="194"/>
      <c r="E354" s="195"/>
      <c r="F354" s="160"/>
      <c r="G354" s="160"/>
      <c r="H354" s="160"/>
      <c r="I354" s="160"/>
      <c r="J354" s="160"/>
      <c r="K354" s="160"/>
      <c r="L354" s="160"/>
      <c r="M354" s="160"/>
      <c r="N354" s="159"/>
      <c r="O354" s="159"/>
      <c r="P354" s="159"/>
      <c r="Q354" s="159"/>
      <c r="R354" s="160"/>
      <c r="S354" s="160"/>
      <c r="T354" s="160"/>
      <c r="U354" s="160"/>
      <c r="V354" s="160"/>
      <c r="W354" s="160"/>
      <c r="X354" s="160"/>
      <c r="Y354" s="160"/>
      <c r="Z354" s="150"/>
      <c r="AA354" s="150"/>
      <c r="AB354" s="150"/>
      <c r="AC354" s="150"/>
      <c r="AD354" s="150"/>
      <c r="AE354" s="150"/>
      <c r="AF354" s="150"/>
      <c r="AG354" s="150" t="s">
        <v>220</v>
      </c>
      <c r="AH354" s="150">
        <v>2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3">
      <c r="A355" s="157"/>
      <c r="B355" s="158"/>
      <c r="C355" s="203" t="s">
        <v>477</v>
      </c>
      <c r="D355" s="194"/>
      <c r="E355" s="195">
        <v>144.58597</v>
      </c>
      <c r="F355" s="160"/>
      <c r="G355" s="160"/>
      <c r="H355" s="160"/>
      <c r="I355" s="160"/>
      <c r="J355" s="160"/>
      <c r="K355" s="160"/>
      <c r="L355" s="160"/>
      <c r="M355" s="160"/>
      <c r="N355" s="159"/>
      <c r="O355" s="159"/>
      <c r="P355" s="159"/>
      <c r="Q355" s="159"/>
      <c r="R355" s="160"/>
      <c r="S355" s="160"/>
      <c r="T355" s="160"/>
      <c r="U355" s="160"/>
      <c r="V355" s="160"/>
      <c r="W355" s="160"/>
      <c r="X355" s="160"/>
      <c r="Y355" s="160"/>
      <c r="Z355" s="150"/>
      <c r="AA355" s="150"/>
      <c r="AB355" s="150"/>
      <c r="AC355" s="150"/>
      <c r="AD355" s="150"/>
      <c r="AE355" s="150"/>
      <c r="AF355" s="150"/>
      <c r="AG355" s="150" t="s">
        <v>220</v>
      </c>
      <c r="AH355" s="150">
        <v>2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3">
      <c r="A356" s="157"/>
      <c r="B356" s="158"/>
      <c r="C356" s="203" t="s">
        <v>371</v>
      </c>
      <c r="D356" s="194"/>
      <c r="E356" s="195">
        <v>-3</v>
      </c>
      <c r="F356" s="160"/>
      <c r="G356" s="160"/>
      <c r="H356" s="160"/>
      <c r="I356" s="160"/>
      <c r="J356" s="160"/>
      <c r="K356" s="160"/>
      <c r="L356" s="160"/>
      <c r="M356" s="160"/>
      <c r="N356" s="159"/>
      <c r="O356" s="159"/>
      <c r="P356" s="159"/>
      <c r="Q356" s="159"/>
      <c r="R356" s="160"/>
      <c r="S356" s="160"/>
      <c r="T356" s="160"/>
      <c r="U356" s="160"/>
      <c r="V356" s="160"/>
      <c r="W356" s="160"/>
      <c r="X356" s="160"/>
      <c r="Y356" s="160"/>
      <c r="Z356" s="150"/>
      <c r="AA356" s="150"/>
      <c r="AB356" s="150"/>
      <c r="AC356" s="150"/>
      <c r="AD356" s="150"/>
      <c r="AE356" s="150"/>
      <c r="AF356" s="150"/>
      <c r="AG356" s="150" t="s">
        <v>220</v>
      </c>
      <c r="AH356" s="150">
        <v>2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3">
      <c r="A357" s="157"/>
      <c r="B357" s="158"/>
      <c r="C357" s="203" t="s">
        <v>372</v>
      </c>
      <c r="D357" s="194"/>
      <c r="E357" s="195">
        <v>-9.6</v>
      </c>
      <c r="F357" s="160"/>
      <c r="G357" s="160"/>
      <c r="H357" s="160"/>
      <c r="I357" s="160"/>
      <c r="J357" s="160"/>
      <c r="K357" s="160"/>
      <c r="L357" s="160"/>
      <c r="M357" s="160"/>
      <c r="N357" s="159"/>
      <c r="O357" s="159"/>
      <c r="P357" s="159"/>
      <c r="Q357" s="159"/>
      <c r="R357" s="160"/>
      <c r="S357" s="160"/>
      <c r="T357" s="160"/>
      <c r="U357" s="160"/>
      <c r="V357" s="160"/>
      <c r="W357" s="160"/>
      <c r="X357" s="160"/>
      <c r="Y357" s="160"/>
      <c r="Z357" s="150"/>
      <c r="AA357" s="150"/>
      <c r="AB357" s="150"/>
      <c r="AC357" s="150"/>
      <c r="AD357" s="150"/>
      <c r="AE357" s="150"/>
      <c r="AF357" s="150"/>
      <c r="AG357" s="150" t="s">
        <v>220</v>
      </c>
      <c r="AH357" s="150">
        <v>2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3">
      <c r="A358" s="157"/>
      <c r="B358" s="158"/>
      <c r="C358" s="203" t="s">
        <v>467</v>
      </c>
      <c r="D358" s="194"/>
      <c r="E358" s="195"/>
      <c r="F358" s="160"/>
      <c r="G358" s="160"/>
      <c r="H358" s="160"/>
      <c r="I358" s="160"/>
      <c r="J358" s="160"/>
      <c r="K358" s="160"/>
      <c r="L358" s="160"/>
      <c r="M358" s="160"/>
      <c r="N358" s="159"/>
      <c r="O358" s="159"/>
      <c r="P358" s="159"/>
      <c r="Q358" s="159"/>
      <c r="R358" s="160"/>
      <c r="S358" s="160"/>
      <c r="T358" s="160"/>
      <c r="U358" s="160"/>
      <c r="V358" s="160"/>
      <c r="W358" s="160"/>
      <c r="X358" s="160"/>
      <c r="Y358" s="160"/>
      <c r="Z358" s="150"/>
      <c r="AA358" s="150"/>
      <c r="AB358" s="150"/>
      <c r="AC358" s="150"/>
      <c r="AD358" s="150"/>
      <c r="AE358" s="150"/>
      <c r="AF358" s="150"/>
      <c r="AG358" s="150" t="s">
        <v>220</v>
      </c>
      <c r="AH358" s="150">
        <v>2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3">
      <c r="A359" s="157"/>
      <c r="B359" s="158"/>
      <c r="C359" s="203" t="s">
        <v>478</v>
      </c>
      <c r="D359" s="194"/>
      <c r="E359" s="195">
        <v>47.352670000000003</v>
      </c>
      <c r="F359" s="160"/>
      <c r="G359" s="160"/>
      <c r="H359" s="160"/>
      <c r="I359" s="160"/>
      <c r="J359" s="160"/>
      <c r="K359" s="160"/>
      <c r="L359" s="160"/>
      <c r="M359" s="160"/>
      <c r="N359" s="159"/>
      <c r="O359" s="159"/>
      <c r="P359" s="159"/>
      <c r="Q359" s="159"/>
      <c r="R359" s="160"/>
      <c r="S359" s="160"/>
      <c r="T359" s="160"/>
      <c r="U359" s="160"/>
      <c r="V359" s="160"/>
      <c r="W359" s="160"/>
      <c r="X359" s="160"/>
      <c r="Y359" s="160"/>
      <c r="Z359" s="150"/>
      <c r="AA359" s="150"/>
      <c r="AB359" s="150"/>
      <c r="AC359" s="150"/>
      <c r="AD359" s="150"/>
      <c r="AE359" s="150"/>
      <c r="AF359" s="150"/>
      <c r="AG359" s="150" t="s">
        <v>220</v>
      </c>
      <c r="AH359" s="150">
        <v>2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3">
      <c r="A360" s="157"/>
      <c r="B360" s="158"/>
      <c r="C360" s="205" t="s">
        <v>469</v>
      </c>
      <c r="D360" s="198"/>
      <c r="E360" s="199">
        <v>358.99659000000003</v>
      </c>
      <c r="F360" s="160"/>
      <c r="G360" s="160"/>
      <c r="H360" s="160"/>
      <c r="I360" s="160"/>
      <c r="J360" s="160"/>
      <c r="K360" s="160"/>
      <c r="L360" s="160"/>
      <c r="M360" s="160"/>
      <c r="N360" s="159"/>
      <c r="O360" s="159"/>
      <c r="P360" s="159"/>
      <c r="Q360" s="159"/>
      <c r="R360" s="160"/>
      <c r="S360" s="160"/>
      <c r="T360" s="160"/>
      <c r="U360" s="160"/>
      <c r="V360" s="160"/>
      <c r="W360" s="160"/>
      <c r="X360" s="160"/>
      <c r="Y360" s="160"/>
      <c r="Z360" s="150"/>
      <c r="AA360" s="150"/>
      <c r="AB360" s="150"/>
      <c r="AC360" s="150"/>
      <c r="AD360" s="150"/>
      <c r="AE360" s="150"/>
      <c r="AF360" s="150"/>
      <c r="AG360" s="150" t="s">
        <v>220</v>
      </c>
      <c r="AH360" s="150">
        <v>3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3">
      <c r="A361" s="157"/>
      <c r="B361" s="158"/>
      <c r="C361" s="202" t="s">
        <v>366</v>
      </c>
      <c r="D361" s="194"/>
      <c r="E361" s="195"/>
      <c r="F361" s="160"/>
      <c r="G361" s="160"/>
      <c r="H361" s="160"/>
      <c r="I361" s="160"/>
      <c r="J361" s="160"/>
      <c r="K361" s="160"/>
      <c r="L361" s="160"/>
      <c r="M361" s="160"/>
      <c r="N361" s="159"/>
      <c r="O361" s="159"/>
      <c r="P361" s="159"/>
      <c r="Q361" s="159"/>
      <c r="R361" s="160"/>
      <c r="S361" s="160"/>
      <c r="T361" s="160"/>
      <c r="U361" s="160"/>
      <c r="V361" s="160"/>
      <c r="W361" s="160"/>
      <c r="X361" s="160"/>
      <c r="Y361" s="160"/>
      <c r="Z361" s="150"/>
      <c r="AA361" s="150"/>
      <c r="AB361" s="150"/>
      <c r="AC361" s="150"/>
      <c r="AD361" s="150"/>
      <c r="AE361" s="150"/>
      <c r="AF361" s="150"/>
      <c r="AG361" s="150" t="s">
        <v>220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3">
      <c r="A362" s="157"/>
      <c r="B362" s="158"/>
      <c r="C362" s="200" t="s">
        <v>479</v>
      </c>
      <c r="D362" s="190"/>
      <c r="E362" s="191">
        <v>2.6314500000000001</v>
      </c>
      <c r="F362" s="160"/>
      <c r="G362" s="160"/>
      <c r="H362" s="160"/>
      <c r="I362" s="160"/>
      <c r="J362" s="160"/>
      <c r="K362" s="160"/>
      <c r="L362" s="160"/>
      <c r="M362" s="160"/>
      <c r="N362" s="159"/>
      <c r="O362" s="159"/>
      <c r="P362" s="159"/>
      <c r="Q362" s="159"/>
      <c r="R362" s="160"/>
      <c r="S362" s="160"/>
      <c r="T362" s="160"/>
      <c r="U362" s="160"/>
      <c r="V362" s="160"/>
      <c r="W362" s="160"/>
      <c r="X362" s="160"/>
      <c r="Y362" s="160"/>
      <c r="Z362" s="150"/>
      <c r="AA362" s="150"/>
      <c r="AB362" s="150"/>
      <c r="AC362" s="150"/>
      <c r="AD362" s="150"/>
      <c r="AE362" s="150"/>
      <c r="AF362" s="150"/>
      <c r="AG362" s="150" t="s">
        <v>220</v>
      </c>
      <c r="AH362" s="150">
        <v>0</v>
      </c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>
      <c r="A363" s="169">
        <v>53</v>
      </c>
      <c r="B363" s="170" t="s">
        <v>480</v>
      </c>
      <c r="C363" s="185" t="s">
        <v>481</v>
      </c>
      <c r="D363" s="171" t="s">
        <v>257</v>
      </c>
      <c r="E363" s="172">
        <v>19.703530000000001</v>
      </c>
      <c r="F363" s="173">
        <v>0</v>
      </c>
      <c r="G363" s="174">
        <f>ROUND(E363*F363,2)</f>
        <v>0</v>
      </c>
      <c r="H363" s="173">
        <v>1875.06</v>
      </c>
      <c r="I363" s="174">
        <f>ROUND(E363*H363,2)</f>
        <v>36945.300000000003</v>
      </c>
      <c r="J363" s="173">
        <v>21.94</v>
      </c>
      <c r="K363" s="174">
        <f>ROUND(E363*J363,2)</f>
        <v>432.3</v>
      </c>
      <c r="L363" s="174">
        <v>21</v>
      </c>
      <c r="M363" s="174">
        <f>G363*(1+L363/100)</f>
        <v>0</v>
      </c>
      <c r="N363" s="172">
        <v>1.6500000000000001E-2</v>
      </c>
      <c r="O363" s="172">
        <f>ROUND(E363*N363,2)</f>
        <v>0.33</v>
      </c>
      <c r="P363" s="172">
        <v>0</v>
      </c>
      <c r="Q363" s="172">
        <f>ROUND(E363*P363,2)</f>
        <v>0</v>
      </c>
      <c r="R363" s="174" t="s">
        <v>402</v>
      </c>
      <c r="S363" s="174" t="s">
        <v>170</v>
      </c>
      <c r="T363" s="175" t="s">
        <v>170</v>
      </c>
      <c r="U363" s="160">
        <v>0</v>
      </c>
      <c r="V363" s="160">
        <f>ROUND(E363*U363,2)</f>
        <v>0</v>
      </c>
      <c r="W363" s="160"/>
      <c r="X363" s="160" t="s">
        <v>215</v>
      </c>
      <c r="Y363" s="160" t="s">
        <v>173</v>
      </c>
      <c r="Z363" s="150"/>
      <c r="AA363" s="150"/>
      <c r="AB363" s="150"/>
      <c r="AC363" s="150"/>
      <c r="AD363" s="150"/>
      <c r="AE363" s="150"/>
      <c r="AF363" s="150"/>
      <c r="AG363" s="150" t="s">
        <v>216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2">
      <c r="A364" s="157"/>
      <c r="B364" s="158"/>
      <c r="C364" s="200" t="s">
        <v>482</v>
      </c>
      <c r="D364" s="190"/>
      <c r="E364" s="191">
        <v>19.703530000000001</v>
      </c>
      <c r="F364" s="160"/>
      <c r="G364" s="160"/>
      <c r="H364" s="160"/>
      <c r="I364" s="160"/>
      <c r="J364" s="160"/>
      <c r="K364" s="160"/>
      <c r="L364" s="160"/>
      <c r="M364" s="160"/>
      <c r="N364" s="159"/>
      <c r="O364" s="159"/>
      <c r="P364" s="159"/>
      <c r="Q364" s="159"/>
      <c r="R364" s="160"/>
      <c r="S364" s="160"/>
      <c r="T364" s="160"/>
      <c r="U364" s="160"/>
      <c r="V364" s="160"/>
      <c r="W364" s="160"/>
      <c r="X364" s="160"/>
      <c r="Y364" s="160"/>
      <c r="Z364" s="150"/>
      <c r="AA364" s="150"/>
      <c r="AB364" s="150"/>
      <c r="AC364" s="150"/>
      <c r="AD364" s="150"/>
      <c r="AE364" s="150"/>
      <c r="AF364" s="150"/>
      <c r="AG364" s="150" t="s">
        <v>220</v>
      </c>
      <c r="AH364" s="150">
        <v>5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>
      <c r="A365" s="169">
        <v>54</v>
      </c>
      <c r="B365" s="170" t="s">
        <v>483</v>
      </c>
      <c r="C365" s="185" t="s">
        <v>484</v>
      </c>
      <c r="D365" s="171" t="s">
        <v>213</v>
      </c>
      <c r="E365" s="172">
        <v>365</v>
      </c>
      <c r="F365" s="173">
        <v>0</v>
      </c>
      <c r="G365" s="174">
        <f>ROUND(E365*F365,2)</f>
        <v>0</v>
      </c>
      <c r="H365" s="173">
        <v>0</v>
      </c>
      <c r="I365" s="174">
        <f>ROUND(E365*H365,2)</f>
        <v>0</v>
      </c>
      <c r="J365" s="173">
        <v>362.5</v>
      </c>
      <c r="K365" s="174">
        <f>ROUND(E365*J365,2)</f>
        <v>132312.5</v>
      </c>
      <c r="L365" s="174">
        <v>21</v>
      </c>
      <c r="M365" s="174">
        <f>G365*(1+L365/100)</f>
        <v>0</v>
      </c>
      <c r="N365" s="172">
        <v>0</v>
      </c>
      <c r="O365" s="172">
        <f>ROUND(E365*N365,2)</f>
        <v>0</v>
      </c>
      <c r="P365" s="172">
        <v>5.4239999999999997E-2</v>
      </c>
      <c r="Q365" s="172">
        <f>ROUND(E365*P365,2)</f>
        <v>19.8</v>
      </c>
      <c r="R365" s="174" t="s">
        <v>485</v>
      </c>
      <c r="S365" s="174" t="s">
        <v>170</v>
      </c>
      <c r="T365" s="175" t="s">
        <v>170</v>
      </c>
      <c r="U365" s="160">
        <v>0</v>
      </c>
      <c r="V365" s="160">
        <f>ROUND(E365*U365,2)</f>
        <v>0</v>
      </c>
      <c r="W365" s="160"/>
      <c r="X365" s="160" t="s">
        <v>486</v>
      </c>
      <c r="Y365" s="160" t="s">
        <v>173</v>
      </c>
      <c r="Z365" s="150"/>
      <c r="AA365" s="150"/>
      <c r="AB365" s="150"/>
      <c r="AC365" s="150"/>
      <c r="AD365" s="150"/>
      <c r="AE365" s="150"/>
      <c r="AF365" s="150"/>
      <c r="AG365" s="150" t="s">
        <v>487</v>
      </c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ht="24" outlineLevel="2">
      <c r="A366" s="157"/>
      <c r="B366" s="158"/>
      <c r="C366" s="353" t="s">
        <v>488</v>
      </c>
      <c r="D366" s="354"/>
      <c r="E366" s="354"/>
      <c r="F366" s="354"/>
      <c r="G366" s="354"/>
      <c r="H366" s="160"/>
      <c r="I366" s="160"/>
      <c r="J366" s="160"/>
      <c r="K366" s="160"/>
      <c r="L366" s="160"/>
      <c r="M366" s="160"/>
      <c r="N366" s="159"/>
      <c r="O366" s="159"/>
      <c r="P366" s="159"/>
      <c r="Q366" s="159"/>
      <c r="R366" s="160"/>
      <c r="S366" s="160"/>
      <c r="T366" s="160"/>
      <c r="U366" s="160"/>
      <c r="V366" s="160"/>
      <c r="W366" s="160"/>
      <c r="X366" s="160"/>
      <c r="Y366" s="160"/>
      <c r="Z366" s="150"/>
      <c r="AA366" s="150"/>
      <c r="AB366" s="150"/>
      <c r="AC366" s="150"/>
      <c r="AD366" s="150"/>
      <c r="AE366" s="150"/>
      <c r="AF366" s="150"/>
      <c r="AG366" s="150" t="s">
        <v>218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76" t="str">
        <f>C366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366" s="150"/>
      <c r="BC366" s="150"/>
      <c r="BD366" s="150"/>
      <c r="BE366" s="150"/>
      <c r="BF366" s="150"/>
      <c r="BG366" s="150"/>
      <c r="BH366" s="150"/>
    </row>
    <row r="367" spans="1:60" outlineLevel="2">
      <c r="A367" s="157"/>
      <c r="B367" s="158"/>
      <c r="C367" s="344" t="s">
        <v>489</v>
      </c>
      <c r="D367" s="345"/>
      <c r="E367" s="345"/>
      <c r="F367" s="345"/>
      <c r="G367" s="345"/>
      <c r="H367" s="160"/>
      <c r="I367" s="160"/>
      <c r="J367" s="160"/>
      <c r="K367" s="160"/>
      <c r="L367" s="160"/>
      <c r="M367" s="160"/>
      <c r="N367" s="159"/>
      <c r="O367" s="159"/>
      <c r="P367" s="159"/>
      <c r="Q367" s="159"/>
      <c r="R367" s="160"/>
      <c r="S367" s="160"/>
      <c r="T367" s="160"/>
      <c r="U367" s="160"/>
      <c r="V367" s="160"/>
      <c r="W367" s="160"/>
      <c r="X367" s="160"/>
      <c r="Y367" s="160"/>
      <c r="Z367" s="150"/>
      <c r="AA367" s="150"/>
      <c r="AB367" s="150"/>
      <c r="AC367" s="150"/>
      <c r="AD367" s="150"/>
      <c r="AE367" s="150"/>
      <c r="AF367" s="150"/>
      <c r="AG367" s="150" t="s">
        <v>176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76" t="str">
        <f>C367</f>
        <v>Svislé přemístění ze 2. NP, nebo 1. PP, vodorovné vnitrostaveništní přemístění do 30 m, odvoz na skládku do 10 km. Bez poplatku za skládku.</v>
      </c>
      <c r="BB367" s="150"/>
      <c r="BC367" s="150"/>
      <c r="BD367" s="150"/>
      <c r="BE367" s="150"/>
      <c r="BF367" s="150"/>
      <c r="BG367" s="150"/>
      <c r="BH367" s="150"/>
    </row>
    <row r="368" spans="1:60" outlineLevel="2">
      <c r="A368" s="157"/>
      <c r="B368" s="158"/>
      <c r="C368" s="200" t="s">
        <v>490</v>
      </c>
      <c r="D368" s="190"/>
      <c r="E368" s="191"/>
      <c r="F368" s="160"/>
      <c r="G368" s="160"/>
      <c r="H368" s="160"/>
      <c r="I368" s="160"/>
      <c r="J368" s="160"/>
      <c r="K368" s="160"/>
      <c r="L368" s="160"/>
      <c r="M368" s="160"/>
      <c r="N368" s="159"/>
      <c r="O368" s="159"/>
      <c r="P368" s="159"/>
      <c r="Q368" s="159"/>
      <c r="R368" s="160"/>
      <c r="S368" s="160"/>
      <c r="T368" s="160"/>
      <c r="U368" s="160"/>
      <c r="V368" s="160"/>
      <c r="W368" s="160"/>
      <c r="X368" s="160"/>
      <c r="Y368" s="160"/>
      <c r="Z368" s="150"/>
      <c r="AA368" s="150"/>
      <c r="AB368" s="150"/>
      <c r="AC368" s="150"/>
      <c r="AD368" s="150"/>
      <c r="AE368" s="150"/>
      <c r="AF368" s="150"/>
      <c r="AG368" s="150" t="s">
        <v>220</v>
      </c>
      <c r="AH368" s="150">
        <v>0</v>
      </c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3">
      <c r="A369" s="157"/>
      <c r="B369" s="158"/>
      <c r="C369" s="200" t="s">
        <v>491</v>
      </c>
      <c r="D369" s="190"/>
      <c r="E369" s="191">
        <v>365</v>
      </c>
      <c r="F369" s="160"/>
      <c r="G369" s="160"/>
      <c r="H369" s="160"/>
      <c r="I369" s="160"/>
      <c r="J369" s="160"/>
      <c r="K369" s="160"/>
      <c r="L369" s="160"/>
      <c r="M369" s="160"/>
      <c r="N369" s="159"/>
      <c r="O369" s="159"/>
      <c r="P369" s="159"/>
      <c r="Q369" s="159"/>
      <c r="R369" s="160"/>
      <c r="S369" s="160"/>
      <c r="T369" s="160"/>
      <c r="U369" s="160"/>
      <c r="V369" s="160"/>
      <c r="W369" s="160"/>
      <c r="X369" s="160"/>
      <c r="Y369" s="160"/>
      <c r="Z369" s="150"/>
      <c r="AA369" s="150"/>
      <c r="AB369" s="150"/>
      <c r="AC369" s="150"/>
      <c r="AD369" s="150"/>
      <c r="AE369" s="150"/>
      <c r="AF369" s="150"/>
      <c r="AG369" s="150" t="s">
        <v>220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>
      <c r="A370" s="169">
        <v>55</v>
      </c>
      <c r="B370" s="170" t="s">
        <v>492</v>
      </c>
      <c r="C370" s="185" t="s">
        <v>493</v>
      </c>
      <c r="D370" s="171" t="s">
        <v>401</v>
      </c>
      <c r="E370" s="172">
        <v>1007.2655999999999</v>
      </c>
      <c r="F370" s="173">
        <v>0</v>
      </c>
      <c r="G370" s="174">
        <f>ROUND(E370*F370,2)</f>
        <v>0</v>
      </c>
      <c r="H370" s="173">
        <v>22.1</v>
      </c>
      <c r="I370" s="174">
        <f>ROUND(E370*H370,2)</f>
        <v>22260.57</v>
      </c>
      <c r="J370" s="173">
        <v>0</v>
      </c>
      <c r="K370" s="174">
        <f>ROUND(E370*J370,2)</f>
        <v>0</v>
      </c>
      <c r="L370" s="174">
        <v>21</v>
      </c>
      <c r="M370" s="174">
        <f>G370*(1+L370/100)</f>
        <v>0</v>
      </c>
      <c r="N370" s="172">
        <v>1.32E-3</v>
      </c>
      <c r="O370" s="172">
        <f>ROUND(E370*N370,2)</f>
        <v>1.33</v>
      </c>
      <c r="P370" s="172">
        <v>0</v>
      </c>
      <c r="Q370" s="172">
        <f>ROUND(E370*P370,2)</f>
        <v>0</v>
      </c>
      <c r="R370" s="174" t="s">
        <v>382</v>
      </c>
      <c r="S370" s="174" t="s">
        <v>170</v>
      </c>
      <c r="T370" s="175" t="s">
        <v>170</v>
      </c>
      <c r="U370" s="160">
        <v>0</v>
      </c>
      <c r="V370" s="160">
        <f>ROUND(E370*U370,2)</f>
        <v>0</v>
      </c>
      <c r="W370" s="160"/>
      <c r="X370" s="160" t="s">
        <v>383</v>
      </c>
      <c r="Y370" s="160" t="s">
        <v>173</v>
      </c>
      <c r="Z370" s="150"/>
      <c r="AA370" s="150"/>
      <c r="AB370" s="150"/>
      <c r="AC370" s="150"/>
      <c r="AD370" s="150"/>
      <c r="AE370" s="150"/>
      <c r="AF370" s="150"/>
      <c r="AG370" s="150" t="s">
        <v>384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2">
      <c r="A371" s="157"/>
      <c r="B371" s="158"/>
      <c r="C371" s="200" t="s">
        <v>346</v>
      </c>
      <c r="D371" s="190"/>
      <c r="E371" s="191"/>
      <c r="F371" s="160"/>
      <c r="G371" s="160"/>
      <c r="H371" s="160"/>
      <c r="I371" s="160"/>
      <c r="J371" s="160"/>
      <c r="K371" s="160"/>
      <c r="L371" s="160"/>
      <c r="M371" s="160"/>
      <c r="N371" s="159"/>
      <c r="O371" s="159"/>
      <c r="P371" s="159"/>
      <c r="Q371" s="159"/>
      <c r="R371" s="160"/>
      <c r="S371" s="160"/>
      <c r="T371" s="160"/>
      <c r="U371" s="160"/>
      <c r="V371" s="160"/>
      <c r="W371" s="160"/>
      <c r="X371" s="160"/>
      <c r="Y371" s="160"/>
      <c r="Z371" s="150"/>
      <c r="AA371" s="150"/>
      <c r="AB371" s="150"/>
      <c r="AC371" s="150"/>
      <c r="AD371" s="150"/>
      <c r="AE371" s="150"/>
      <c r="AF371" s="150"/>
      <c r="AG371" s="150" t="s">
        <v>220</v>
      </c>
      <c r="AH371" s="150">
        <v>0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3">
      <c r="A372" s="157"/>
      <c r="B372" s="158"/>
      <c r="C372" s="200" t="s">
        <v>471</v>
      </c>
      <c r="D372" s="190"/>
      <c r="E372" s="191"/>
      <c r="F372" s="160"/>
      <c r="G372" s="160"/>
      <c r="H372" s="160"/>
      <c r="I372" s="160"/>
      <c r="J372" s="160"/>
      <c r="K372" s="160"/>
      <c r="L372" s="160"/>
      <c r="M372" s="160"/>
      <c r="N372" s="159"/>
      <c r="O372" s="159"/>
      <c r="P372" s="159"/>
      <c r="Q372" s="159"/>
      <c r="R372" s="160"/>
      <c r="S372" s="160"/>
      <c r="T372" s="160"/>
      <c r="U372" s="160"/>
      <c r="V372" s="160"/>
      <c r="W372" s="160"/>
      <c r="X372" s="160"/>
      <c r="Y372" s="160"/>
      <c r="Z372" s="150"/>
      <c r="AA372" s="150"/>
      <c r="AB372" s="150"/>
      <c r="AC372" s="150"/>
      <c r="AD372" s="150"/>
      <c r="AE372" s="150"/>
      <c r="AF372" s="150"/>
      <c r="AG372" s="150" t="s">
        <v>220</v>
      </c>
      <c r="AH372" s="150">
        <v>0</v>
      </c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3">
      <c r="A373" s="157"/>
      <c r="B373" s="158"/>
      <c r="C373" s="200" t="s">
        <v>347</v>
      </c>
      <c r="D373" s="190"/>
      <c r="E373" s="191"/>
      <c r="F373" s="160"/>
      <c r="G373" s="160"/>
      <c r="H373" s="160"/>
      <c r="I373" s="160"/>
      <c r="J373" s="160"/>
      <c r="K373" s="160"/>
      <c r="L373" s="160"/>
      <c r="M373" s="160"/>
      <c r="N373" s="159"/>
      <c r="O373" s="159"/>
      <c r="P373" s="159"/>
      <c r="Q373" s="159"/>
      <c r="R373" s="160"/>
      <c r="S373" s="160"/>
      <c r="T373" s="160"/>
      <c r="U373" s="160"/>
      <c r="V373" s="160"/>
      <c r="W373" s="160"/>
      <c r="X373" s="160"/>
      <c r="Y373" s="160"/>
      <c r="Z373" s="150"/>
      <c r="AA373" s="150"/>
      <c r="AB373" s="150"/>
      <c r="AC373" s="150"/>
      <c r="AD373" s="150"/>
      <c r="AE373" s="150"/>
      <c r="AF373" s="150"/>
      <c r="AG373" s="150" t="s">
        <v>220</v>
      </c>
      <c r="AH373" s="150">
        <v>0</v>
      </c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3">
      <c r="A374" s="157"/>
      <c r="B374" s="158"/>
      <c r="C374" s="200" t="s">
        <v>494</v>
      </c>
      <c r="D374" s="190"/>
      <c r="E374" s="191">
        <v>362.52800000000002</v>
      </c>
      <c r="F374" s="160"/>
      <c r="G374" s="160"/>
      <c r="H374" s="160"/>
      <c r="I374" s="160"/>
      <c r="J374" s="160"/>
      <c r="K374" s="160"/>
      <c r="L374" s="160"/>
      <c r="M374" s="160"/>
      <c r="N374" s="159"/>
      <c r="O374" s="159"/>
      <c r="P374" s="159"/>
      <c r="Q374" s="159"/>
      <c r="R374" s="160"/>
      <c r="S374" s="160"/>
      <c r="T374" s="160"/>
      <c r="U374" s="160"/>
      <c r="V374" s="160"/>
      <c r="W374" s="160"/>
      <c r="X374" s="160"/>
      <c r="Y374" s="160"/>
      <c r="Z374" s="150"/>
      <c r="AA374" s="150"/>
      <c r="AB374" s="150"/>
      <c r="AC374" s="150"/>
      <c r="AD374" s="150"/>
      <c r="AE374" s="150"/>
      <c r="AF374" s="150"/>
      <c r="AG374" s="150" t="s">
        <v>220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ht="36" outlineLevel="3">
      <c r="A375" s="157"/>
      <c r="B375" s="158"/>
      <c r="C375" s="200" t="s">
        <v>495</v>
      </c>
      <c r="D375" s="190"/>
      <c r="E375" s="191">
        <v>95.32</v>
      </c>
      <c r="F375" s="160"/>
      <c r="G375" s="160"/>
      <c r="H375" s="160"/>
      <c r="I375" s="160"/>
      <c r="J375" s="160"/>
      <c r="K375" s="160"/>
      <c r="L375" s="160"/>
      <c r="M375" s="160"/>
      <c r="N375" s="159"/>
      <c r="O375" s="159"/>
      <c r="P375" s="159"/>
      <c r="Q375" s="159"/>
      <c r="R375" s="160"/>
      <c r="S375" s="160"/>
      <c r="T375" s="160"/>
      <c r="U375" s="160"/>
      <c r="V375" s="160"/>
      <c r="W375" s="160"/>
      <c r="X375" s="160"/>
      <c r="Y375" s="160"/>
      <c r="Z375" s="150"/>
      <c r="AA375" s="150"/>
      <c r="AB375" s="150"/>
      <c r="AC375" s="150"/>
      <c r="AD375" s="150"/>
      <c r="AE375" s="150"/>
      <c r="AF375" s="150"/>
      <c r="AG375" s="150" t="s">
        <v>220</v>
      </c>
      <c r="AH375" s="150">
        <v>0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3">
      <c r="A376" s="157"/>
      <c r="B376" s="158"/>
      <c r="C376" s="204" t="s">
        <v>453</v>
      </c>
      <c r="D376" s="196"/>
      <c r="E376" s="197">
        <v>457.84800000000001</v>
      </c>
      <c r="F376" s="160"/>
      <c r="G376" s="160"/>
      <c r="H376" s="160"/>
      <c r="I376" s="160"/>
      <c r="J376" s="160"/>
      <c r="K376" s="160"/>
      <c r="L376" s="160"/>
      <c r="M376" s="160"/>
      <c r="N376" s="159"/>
      <c r="O376" s="159"/>
      <c r="P376" s="159"/>
      <c r="Q376" s="159"/>
      <c r="R376" s="160"/>
      <c r="S376" s="160"/>
      <c r="T376" s="160"/>
      <c r="U376" s="160"/>
      <c r="V376" s="160"/>
      <c r="W376" s="160"/>
      <c r="X376" s="160"/>
      <c r="Y376" s="160"/>
      <c r="Z376" s="150"/>
      <c r="AA376" s="150"/>
      <c r="AB376" s="150"/>
      <c r="AC376" s="150"/>
      <c r="AD376" s="150"/>
      <c r="AE376" s="150"/>
      <c r="AF376" s="150"/>
      <c r="AG376" s="150" t="s">
        <v>220</v>
      </c>
      <c r="AH376" s="150">
        <v>1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3">
      <c r="A377" s="157"/>
      <c r="B377" s="158"/>
      <c r="C377" s="200" t="s">
        <v>496</v>
      </c>
      <c r="D377" s="190"/>
      <c r="E377" s="191">
        <v>457.84800000000001</v>
      </c>
      <c r="F377" s="160"/>
      <c r="G377" s="160"/>
      <c r="H377" s="160"/>
      <c r="I377" s="160"/>
      <c r="J377" s="160"/>
      <c r="K377" s="160"/>
      <c r="L377" s="160"/>
      <c r="M377" s="160"/>
      <c r="N377" s="159"/>
      <c r="O377" s="159"/>
      <c r="P377" s="159"/>
      <c r="Q377" s="159"/>
      <c r="R377" s="160"/>
      <c r="S377" s="160"/>
      <c r="T377" s="160"/>
      <c r="U377" s="160"/>
      <c r="V377" s="160"/>
      <c r="W377" s="160"/>
      <c r="X377" s="160"/>
      <c r="Y377" s="160"/>
      <c r="Z377" s="150"/>
      <c r="AA377" s="150"/>
      <c r="AB377" s="150"/>
      <c r="AC377" s="150"/>
      <c r="AD377" s="150"/>
      <c r="AE377" s="150"/>
      <c r="AF377" s="150"/>
      <c r="AG377" s="150" t="s">
        <v>220</v>
      </c>
      <c r="AH377" s="150">
        <v>0</v>
      </c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3">
      <c r="A378" s="157"/>
      <c r="B378" s="158"/>
      <c r="C378" s="201" t="s">
        <v>393</v>
      </c>
      <c r="D378" s="192"/>
      <c r="E378" s="193">
        <v>91.569599999999994</v>
      </c>
      <c r="F378" s="160"/>
      <c r="G378" s="160"/>
      <c r="H378" s="160"/>
      <c r="I378" s="160"/>
      <c r="J378" s="160"/>
      <c r="K378" s="160"/>
      <c r="L378" s="160"/>
      <c r="M378" s="160"/>
      <c r="N378" s="159"/>
      <c r="O378" s="159"/>
      <c r="P378" s="159"/>
      <c r="Q378" s="159"/>
      <c r="R378" s="160"/>
      <c r="S378" s="160"/>
      <c r="T378" s="160"/>
      <c r="U378" s="160"/>
      <c r="V378" s="160"/>
      <c r="W378" s="160"/>
      <c r="X378" s="160"/>
      <c r="Y378" s="160"/>
      <c r="Z378" s="150"/>
      <c r="AA378" s="150"/>
      <c r="AB378" s="150"/>
      <c r="AC378" s="150"/>
      <c r="AD378" s="150"/>
      <c r="AE378" s="150"/>
      <c r="AF378" s="150"/>
      <c r="AG378" s="150" t="s">
        <v>220</v>
      </c>
      <c r="AH378" s="150">
        <v>4</v>
      </c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>
      <c r="A379" s="169">
        <v>56</v>
      </c>
      <c r="B379" s="170" t="s">
        <v>497</v>
      </c>
      <c r="C379" s="185" t="s">
        <v>498</v>
      </c>
      <c r="D379" s="171" t="s">
        <v>257</v>
      </c>
      <c r="E379" s="172">
        <v>1.1440000000000001E-2</v>
      </c>
      <c r="F379" s="173">
        <v>0</v>
      </c>
      <c r="G379" s="174">
        <f>ROUND(E379*F379,2)</f>
        <v>0</v>
      </c>
      <c r="H379" s="173">
        <v>11550</v>
      </c>
      <c r="I379" s="174">
        <f>ROUND(E379*H379,2)</f>
        <v>132.13</v>
      </c>
      <c r="J379" s="173">
        <v>0</v>
      </c>
      <c r="K379" s="174">
        <f>ROUND(E379*J379,2)</f>
        <v>0</v>
      </c>
      <c r="L379" s="174">
        <v>21</v>
      </c>
      <c r="M379" s="174">
        <f>G379*(1+L379/100)</f>
        <v>0</v>
      </c>
      <c r="N379" s="172">
        <v>0.55000000000000004</v>
      </c>
      <c r="O379" s="172">
        <f>ROUND(E379*N379,2)</f>
        <v>0.01</v>
      </c>
      <c r="P379" s="172">
        <v>0</v>
      </c>
      <c r="Q379" s="172">
        <f>ROUND(E379*P379,2)</f>
        <v>0</v>
      </c>
      <c r="R379" s="174" t="s">
        <v>382</v>
      </c>
      <c r="S379" s="174" t="s">
        <v>170</v>
      </c>
      <c r="T379" s="175" t="s">
        <v>170</v>
      </c>
      <c r="U379" s="160">
        <v>0</v>
      </c>
      <c r="V379" s="160">
        <f>ROUND(E379*U379,2)</f>
        <v>0</v>
      </c>
      <c r="W379" s="160"/>
      <c r="X379" s="160" t="s">
        <v>383</v>
      </c>
      <c r="Y379" s="160" t="s">
        <v>173</v>
      </c>
      <c r="Z379" s="150"/>
      <c r="AA379" s="150"/>
      <c r="AB379" s="150"/>
      <c r="AC379" s="150"/>
      <c r="AD379" s="150"/>
      <c r="AE379" s="150"/>
      <c r="AF379" s="150"/>
      <c r="AG379" s="150" t="s">
        <v>384</v>
      </c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2">
      <c r="A380" s="157"/>
      <c r="B380" s="158"/>
      <c r="C380" s="200" t="s">
        <v>259</v>
      </c>
      <c r="D380" s="190"/>
      <c r="E380" s="191"/>
      <c r="F380" s="160"/>
      <c r="G380" s="160"/>
      <c r="H380" s="160"/>
      <c r="I380" s="160"/>
      <c r="J380" s="160"/>
      <c r="K380" s="160"/>
      <c r="L380" s="160"/>
      <c r="M380" s="160"/>
      <c r="N380" s="159"/>
      <c r="O380" s="159"/>
      <c r="P380" s="159"/>
      <c r="Q380" s="159"/>
      <c r="R380" s="160"/>
      <c r="S380" s="160"/>
      <c r="T380" s="160"/>
      <c r="U380" s="160"/>
      <c r="V380" s="160"/>
      <c r="W380" s="160"/>
      <c r="X380" s="160"/>
      <c r="Y380" s="160"/>
      <c r="Z380" s="150"/>
      <c r="AA380" s="150"/>
      <c r="AB380" s="150"/>
      <c r="AC380" s="150"/>
      <c r="AD380" s="150"/>
      <c r="AE380" s="150"/>
      <c r="AF380" s="150"/>
      <c r="AG380" s="150" t="s">
        <v>220</v>
      </c>
      <c r="AH380" s="150">
        <v>0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3">
      <c r="A381" s="157"/>
      <c r="B381" s="158"/>
      <c r="C381" s="200" t="s">
        <v>403</v>
      </c>
      <c r="D381" s="190"/>
      <c r="E381" s="191"/>
      <c r="F381" s="160"/>
      <c r="G381" s="160"/>
      <c r="H381" s="160"/>
      <c r="I381" s="160"/>
      <c r="J381" s="160"/>
      <c r="K381" s="160"/>
      <c r="L381" s="160"/>
      <c r="M381" s="160"/>
      <c r="N381" s="159"/>
      <c r="O381" s="159"/>
      <c r="P381" s="159"/>
      <c r="Q381" s="159"/>
      <c r="R381" s="160"/>
      <c r="S381" s="160"/>
      <c r="T381" s="160"/>
      <c r="U381" s="160"/>
      <c r="V381" s="160"/>
      <c r="W381" s="160"/>
      <c r="X381" s="160"/>
      <c r="Y381" s="160"/>
      <c r="Z381" s="150"/>
      <c r="AA381" s="150"/>
      <c r="AB381" s="150"/>
      <c r="AC381" s="150"/>
      <c r="AD381" s="150"/>
      <c r="AE381" s="150"/>
      <c r="AF381" s="150"/>
      <c r="AG381" s="150" t="s">
        <v>220</v>
      </c>
      <c r="AH381" s="150">
        <v>0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3">
      <c r="A382" s="157"/>
      <c r="B382" s="158"/>
      <c r="C382" s="200" t="s">
        <v>499</v>
      </c>
      <c r="D382" s="190"/>
      <c r="E382" s="191">
        <v>1.04E-2</v>
      </c>
      <c r="F382" s="160"/>
      <c r="G382" s="160"/>
      <c r="H382" s="160"/>
      <c r="I382" s="160"/>
      <c r="J382" s="160"/>
      <c r="K382" s="160"/>
      <c r="L382" s="160"/>
      <c r="M382" s="160"/>
      <c r="N382" s="159"/>
      <c r="O382" s="159"/>
      <c r="P382" s="159"/>
      <c r="Q382" s="159"/>
      <c r="R382" s="160"/>
      <c r="S382" s="160"/>
      <c r="T382" s="160"/>
      <c r="U382" s="160"/>
      <c r="V382" s="160"/>
      <c r="W382" s="160"/>
      <c r="X382" s="160"/>
      <c r="Y382" s="160"/>
      <c r="Z382" s="150"/>
      <c r="AA382" s="150"/>
      <c r="AB382" s="150"/>
      <c r="AC382" s="150"/>
      <c r="AD382" s="150"/>
      <c r="AE382" s="150"/>
      <c r="AF382" s="150"/>
      <c r="AG382" s="150" t="s">
        <v>220</v>
      </c>
      <c r="AH382" s="150">
        <v>0</v>
      </c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3">
      <c r="A383" s="157"/>
      <c r="B383" s="158"/>
      <c r="C383" s="201" t="s">
        <v>393</v>
      </c>
      <c r="D383" s="192"/>
      <c r="E383" s="193">
        <v>1.0399999999999999E-3</v>
      </c>
      <c r="F383" s="160"/>
      <c r="G383" s="160"/>
      <c r="H383" s="160"/>
      <c r="I383" s="160"/>
      <c r="J383" s="160"/>
      <c r="K383" s="160"/>
      <c r="L383" s="160"/>
      <c r="M383" s="160"/>
      <c r="N383" s="159"/>
      <c r="O383" s="159"/>
      <c r="P383" s="159"/>
      <c r="Q383" s="159"/>
      <c r="R383" s="160"/>
      <c r="S383" s="160"/>
      <c r="T383" s="160"/>
      <c r="U383" s="160"/>
      <c r="V383" s="160"/>
      <c r="W383" s="160"/>
      <c r="X383" s="160"/>
      <c r="Y383" s="160"/>
      <c r="Z383" s="150"/>
      <c r="AA383" s="150"/>
      <c r="AB383" s="150"/>
      <c r="AC383" s="150"/>
      <c r="AD383" s="150"/>
      <c r="AE383" s="150"/>
      <c r="AF383" s="150"/>
      <c r="AG383" s="150" t="s">
        <v>220</v>
      </c>
      <c r="AH383" s="150">
        <v>4</v>
      </c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>
      <c r="A384" s="169">
        <v>57</v>
      </c>
      <c r="B384" s="170" t="s">
        <v>500</v>
      </c>
      <c r="C384" s="185" t="s">
        <v>501</v>
      </c>
      <c r="D384" s="171" t="s">
        <v>257</v>
      </c>
      <c r="E384" s="172">
        <v>0.89668000000000003</v>
      </c>
      <c r="F384" s="173">
        <v>0</v>
      </c>
      <c r="G384" s="174">
        <f>ROUND(E384*F384,2)</f>
        <v>0</v>
      </c>
      <c r="H384" s="173">
        <v>12240</v>
      </c>
      <c r="I384" s="174">
        <f>ROUND(E384*H384,2)</f>
        <v>10975.36</v>
      </c>
      <c r="J384" s="173">
        <v>0</v>
      </c>
      <c r="K384" s="174">
        <f>ROUND(E384*J384,2)</f>
        <v>0</v>
      </c>
      <c r="L384" s="174">
        <v>21</v>
      </c>
      <c r="M384" s="174">
        <f>G384*(1+L384/100)</f>
        <v>0</v>
      </c>
      <c r="N384" s="172">
        <v>0.55000000000000004</v>
      </c>
      <c r="O384" s="172">
        <f>ROUND(E384*N384,2)</f>
        <v>0.49</v>
      </c>
      <c r="P384" s="172">
        <v>0</v>
      </c>
      <c r="Q384" s="172">
        <f>ROUND(E384*P384,2)</f>
        <v>0</v>
      </c>
      <c r="R384" s="174" t="s">
        <v>382</v>
      </c>
      <c r="S384" s="174" t="s">
        <v>170</v>
      </c>
      <c r="T384" s="175" t="s">
        <v>170</v>
      </c>
      <c r="U384" s="160">
        <v>0</v>
      </c>
      <c r="V384" s="160">
        <f>ROUND(E384*U384,2)</f>
        <v>0</v>
      </c>
      <c r="W384" s="160"/>
      <c r="X384" s="160" t="s">
        <v>383</v>
      </c>
      <c r="Y384" s="160" t="s">
        <v>173</v>
      </c>
      <c r="Z384" s="150"/>
      <c r="AA384" s="150"/>
      <c r="AB384" s="150"/>
      <c r="AC384" s="150"/>
      <c r="AD384" s="150"/>
      <c r="AE384" s="150"/>
      <c r="AF384" s="150"/>
      <c r="AG384" s="150" t="s">
        <v>384</v>
      </c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2">
      <c r="A385" s="157"/>
      <c r="B385" s="158"/>
      <c r="C385" s="200" t="s">
        <v>259</v>
      </c>
      <c r="D385" s="190"/>
      <c r="E385" s="191"/>
      <c r="F385" s="160"/>
      <c r="G385" s="160"/>
      <c r="H385" s="160"/>
      <c r="I385" s="160"/>
      <c r="J385" s="160"/>
      <c r="K385" s="160"/>
      <c r="L385" s="160"/>
      <c r="M385" s="160"/>
      <c r="N385" s="159"/>
      <c r="O385" s="159"/>
      <c r="P385" s="159"/>
      <c r="Q385" s="159"/>
      <c r="R385" s="160"/>
      <c r="S385" s="160"/>
      <c r="T385" s="160"/>
      <c r="U385" s="160"/>
      <c r="V385" s="160"/>
      <c r="W385" s="160"/>
      <c r="X385" s="160"/>
      <c r="Y385" s="160"/>
      <c r="Z385" s="150"/>
      <c r="AA385" s="150"/>
      <c r="AB385" s="150"/>
      <c r="AC385" s="150"/>
      <c r="AD385" s="150"/>
      <c r="AE385" s="150"/>
      <c r="AF385" s="150"/>
      <c r="AG385" s="150" t="s">
        <v>220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3">
      <c r="A386" s="157"/>
      <c r="B386" s="158"/>
      <c r="C386" s="200" t="s">
        <v>403</v>
      </c>
      <c r="D386" s="190"/>
      <c r="E386" s="191"/>
      <c r="F386" s="160"/>
      <c r="G386" s="160"/>
      <c r="H386" s="160"/>
      <c r="I386" s="160"/>
      <c r="J386" s="160"/>
      <c r="K386" s="160"/>
      <c r="L386" s="160"/>
      <c r="M386" s="160"/>
      <c r="N386" s="159"/>
      <c r="O386" s="159"/>
      <c r="P386" s="159"/>
      <c r="Q386" s="159"/>
      <c r="R386" s="160"/>
      <c r="S386" s="160"/>
      <c r="T386" s="160"/>
      <c r="U386" s="160"/>
      <c r="V386" s="160"/>
      <c r="W386" s="160"/>
      <c r="X386" s="160"/>
      <c r="Y386" s="160"/>
      <c r="Z386" s="150"/>
      <c r="AA386" s="150"/>
      <c r="AB386" s="150"/>
      <c r="AC386" s="150"/>
      <c r="AD386" s="150"/>
      <c r="AE386" s="150"/>
      <c r="AF386" s="150"/>
      <c r="AG386" s="150" t="s">
        <v>220</v>
      </c>
      <c r="AH386" s="150">
        <v>0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3">
      <c r="A387" s="157"/>
      <c r="B387" s="158"/>
      <c r="C387" s="200" t="s">
        <v>502</v>
      </c>
      <c r="D387" s="190"/>
      <c r="E387" s="191">
        <v>7.9380000000000006E-2</v>
      </c>
      <c r="F387" s="160"/>
      <c r="G387" s="160"/>
      <c r="H387" s="160"/>
      <c r="I387" s="160"/>
      <c r="J387" s="160"/>
      <c r="K387" s="160"/>
      <c r="L387" s="160"/>
      <c r="M387" s="160"/>
      <c r="N387" s="159"/>
      <c r="O387" s="159"/>
      <c r="P387" s="159"/>
      <c r="Q387" s="159"/>
      <c r="R387" s="160"/>
      <c r="S387" s="160"/>
      <c r="T387" s="160"/>
      <c r="U387" s="160"/>
      <c r="V387" s="160"/>
      <c r="W387" s="160"/>
      <c r="X387" s="160"/>
      <c r="Y387" s="160"/>
      <c r="Z387" s="150"/>
      <c r="AA387" s="150"/>
      <c r="AB387" s="150"/>
      <c r="AC387" s="150"/>
      <c r="AD387" s="150"/>
      <c r="AE387" s="150"/>
      <c r="AF387" s="150"/>
      <c r="AG387" s="150" t="s">
        <v>220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3">
      <c r="A388" s="157"/>
      <c r="B388" s="158"/>
      <c r="C388" s="200" t="s">
        <v>503</v>
      </c>
      <c r="D388" s="190"/>
      <c r="E388" s="191">
        <v>0.13524</v>
      </c>
      <c r="F388" s="160"/>
      <c r="G388" s="160"/>
      <c r="H388" s="160"/>
      <c r="I388" s="160"/>
      <c r="J388" s="160"/>
      <c r="K388" s="160"/>
      <c r="L388" s="160"/>
      <c r="M388" s="160"/>
      <c r="N388" s="159"/>
      <c r="O388" s="159"/>
      <c r="P388" s="159"/>
      <c r="Q388" s="159"/>
      <c r="R388" s="160"/>
      <c r="S388" s="160"/>
      <c r="T388" s="160"/>
      <c r="U388" s="160"/>
      <c r="V388" s="160"/>
      <c r="W388" s="160"/>
      <c r="X388" s="160"/>
      <c r="Y388" s="160"/>
      <c r="Z388" s="150"/>
      <c r="AA388" s="150"/>
      <c r="AB388" s="150"/>
      <c r="AC388" s="150"/>
      <c r="AD388" s="150"/>
      <c r="AE388" s="150"/>
      <c r="AF388" s="150"/>
      <c r="AG388" s="150" t="s">
        <v>220</v>
      </c>
      <c r="AH388" s="150">
        <v>0</v>
      </c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3">
      <c r="A389" s="157"/>
      <c r="B389" s="158"/>
      <c r="C389" s="200" t="s">
        <v>504</v>
      </c>
      <c r="D389" s="190"/>
      <c r="E389" s="191">
        <v>0.29008</v>
      </c>
      <c r="F389" s="160"/>
      <c r="G389" s="160"/>
      <c r="H389" s="160"/>
      <c r="I389" s="160"/>
      <c r="J389" s="160"/>
      <c r="K389" s="160"/>
      <c r="L389" s="160"/>
      <c r="M389" s="160"/>
      <c r="N389" s="159"/>
      <c r="O389" s="159"/>
      <c r="P389" s="159"/>
      <c r="Q389" s="159"/>
      <c r="R389" s="160"/>
      <c r="S389" s="160"/>
      <c r="T389" s="160"/>
      <c r="U389" s="160"/>
      <c r="V389" s="160"/>
      <c r="W389" s="160"/>
      <c r="X389" s="160"/>
      <c r="Y389" s="160"/>
      <c r="Z389" s="150"/>
      <c r="AA389" s="150"/>
      <c r="AB389" s="150"/>
      <c r="AC389" s="150"/>
      <c r="AD389" s="150"/>
      <c r="AE389" s="150"/>
      <c r="AF389" s="150"/>
      <c r="AG389" s="150" t="s">
        <v>220</v>
      </c>
      <c r="AH389" s="150">
        <v>0</v>
      </c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3">
      <c r="A390" s="157"/>
      <c r="B390" s="158"/>
      <c r="C390" s="200" t="s">
        <v>505</v>
      </c>
      <c r="D390" s="190"/>
      <c r="E390" s="191">
        <v>0.22344</v>
      </c>
      <c r="F390" s="160"/>
      <c r="G390" s="160"/>
      <c r="H390" s="160"/>
      <c r="I390" s="160"/>
      <c r="J390" s="160"/>
      <c r="K390" s="160"/>
      <c r="L390" s="160"/>
      <c r="M390" s="160"/>
      <c r="N390" s="159"/>
      <c r="O390" s="159"/>
      <c r="P390" s="159"/>
      <c r="Q390" s="159"/>
      <c r="R390" s="160"/>
      <c r="S390" s="160"/>
      <c r="T390" s="160"/>
      <c r="U390" s="160"/>
      <c r="V390" s="160"/>
      <c r="W390" s="160"/>
      <c r="X390" s="160"/>
      <c r="Y390" s="160"/>
      <c r="Z390" s="150"/>
      <c r="AA390" s="150"/>
      <c r="AB390" s="150"/>
      <c r="AC390" s="150"/>
      <c r="AD390" s="150"/>
      <c r="AE390" s="150"/>
      <c r="AF390" s="150"/>
      <c r="AG390" s="150" t="s">
        <v>220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3">
      <c r="A391" s="157"/>
      <c r="B391" s="158"/>
      <c r="C391" s="200" t="s">
        <v>506</v>
      </c>
      <c r="D391" s="190"/>
      <c r="E391" s="191">
        <v>8.702E-2</v>
      </c>
      <c r="F391" s="160"/>
      <c r="G391" s="160"/>
      <c r="H391" s="160"/>
      <c r="I391" s="160"/>
      <c r="J391" s="160"/>
      <c r="K391" s="160"/>
      <c r="L391" s="160"/>
      <c r="M391" s="160"/>
      <c r="N391" s="159"/>
      <c r="O391" s="159"/>
      <c r="P391" s="159"/>
      <c r="Q391" s="159"/>
      <c r="R391" s="160"/>
      <c r="S391" s="160"/>
      <c r="T391" s="160"/>
      <c r="U391" s="160"/>
      <c r="V391" s="160"/>
      <c r="W391" s="160"/>
      <c r="X391" s="160"/>
      <c r="Y391" s="160"/>
      <c r="Z391" s="150"/>
      <c r="AA391" s="150"/>
      <c r="AB391" s="150"/>
      <c r="AC391" s="150"/>
      <c r="AD391" s="150"/>
      <c r="AE391" s="150"/>
      <c r="AF391" s="150"/>
      <c r="AG391" s="150" t="s">
        <v>220</v>
      </c>
      <c r="AH391" s="150">
        <v>0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3">
      <c r="A392" s="157"/>
      <c r="B392" s="158"/>
      <c r="C392" s="201" t="s">
        <v>393</v>
      </c>
      <c r="D392" s="192"/>
      <c r="E392" s="193">
        <v>8.1519999999999995E-2</v>
      </c>
      <c r="F392" s="160"/>
      <c r="G392" s="160"/>
      <c r="H392" s="160"/>
      <c r="I392" s="160"/>
      <c r="J392" s="160"/>
      <c r="K392" s="160"/>
      <c r="L392" s="160"/>
      <c r="M392" s="160"/>
      <c r="N392" s="159"/>
      <c r="O392" s="159"/>
      <c r="P392" s="159"/>
      <c r="Q392" s="159"/>
      <c r="R392" s="160"/>
      <c r="S392" s="160"/>
      <c r="T392" s="160"/>
      <c r="U392" s="160"/>
      <c r="V392" s="160"/>
      <c r="W392" s="160"/>
      <c r="X392" s="160"/>
      <c r="Y392" s="160"/>
      <c r="Z392" s="150"/>
      <c r="AA392" s="150"/>
      <c r="AB392" s="150"/>
      <c r="AC392" s="150"/>
      <c r="AD392" s="150"/>
      <c r="AE392" s="150"/>
      <c r="AF392" s="150"/>
      <c r="AG392" s="150" t="s">
        <v>220</v>
      </c>
      <c r="AH392" s="150">
        <v>4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>
      <c r="A393" s="169">
        <v>58</v>
      </c>
      <c r="B393" s="170" t="s">
        <v>507</v>
      </c>
      <c r="C393" s="185" t="s">
        <v>501</v>
      </c>
      <c r="D393" s="171" t="s">
        <v>257</v>
      </c>
      <c r="E393" s="172">
        <v>0.20266000000000001</v>
      </c>
      <c r="F393" s="173">
        <v>0</v>
      </c>
      <c r="G393" s="174">
        <f>ROUND(E393*F393,2)</f>
        <v>0</v>
      </c>
      <c r="H393" s="173">
        <v>12360</v>
      </c>
      <c r="I393" s="174">
        <f>ROUND(E393*H393,2)</f>
        <v>2504.88</v>
      </c>
      <c r="J393" s="173">
        <v>0</v>
      </c>
      <c r="K393" s="174">
        <f>ROUND(E393*J393,2)</f>
        <v>0</v>
      </c>
      <c r="L393" s="174">
        <v>21</v>
      </c>
      <c r="M393" s="174">
        <f>G393*(1+L393/100)</f>
        <v>0</v>
      </c>
      <c r="N393" s="172">
        <v>0.55000000000000004</v>
      </c>
      <c r="O393" s="172">
        <f>ROUND(E393*N393,2)</f>
        <v>0.11</v>
      </c>
      <c r="P393" s="172">
        <v>0</v>
      </c>
      <c r="Q393" s="172">
        <f>ROUND(E393*P393,2)</f>
        <v>0</v>
      </c>
      <c r="R393" s="174" t="s">
        <v>382</v>
      </c>
      <c r="S393" s="174" t="s">
        <v>170</v>
      </c>
      <c r="T393" s="175" t="s">
        <v>170</v>
      </c>
      <c r="U393" s="160">
        <v>0</v>
      </c>
      <c r="V393" s="160">
        <f>ROUND(E393*U393,2)</f>
        <v>0</v>
      </c>
      <c r="W393" s="160"/>
      <c r="X393" s="160" t="s">
        <v>383</v>
      </c>
      <c r="Y393" s="160" t="s">
        <v>173</v>
      </c>
      <c r="Z393" s="150"/>
      <c r="AA393" s="150"/>
      <c r="AB393" s="150"/>
      <c r="AC393" s="150"/>
      <c r="AD393" s="150"/>
      <c r="AE393" s="150"/>
      <c r="AF393" s="150"/>
      <c r="AG393" s="150" t="s">
        <v>384</v>
      </c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2">
      <c r="A394" s="157"/>
      <c r="B394" s="158"/>
      <c r="C394" s="200" t="s">
        <v>259</v>
      </c>
      <c r="D394" s="190"/>
      <c r="E394" s="191"/>
      <c r="F394" s="160"/>
      <c r="G394" s="160"/>
      <c r="H394" s="160"/>
      <c r="I394" s="160"/>
      <c r="J394" s="160"/>
      <c r="K394" s="160"/>
      <c r="L394" s="160"/>
      <c r="M394" s="160"/>
      <c r="N394" s="159"/>
      <c r="O394" s="159"/>
      <c r="P394" s="159"/>
      <c r="Q394" s="159"/>
      <c r="R394" s="160"/>
      <c r="S394" s="160"/>
      <c r="T394" s="160"/>
      <c r="U394" s="160"/>
      <c r="V394" s="160"/>
      <c r="W394" s="160"/>
      <c r="X394" s="160"/>
      <c r="Y394" s="160"/>
      <c r="Z394" s="150"/>
      <c r="AA394" s="150"/>
      <c r="AB394" s="150"/>
      <c r="AC394" s="150"/>
      <c r="AD394" s="150"/>
      <c r="AE394" s="150"/>
      <c r="AF394" s="150"/>
      <c r="AG394" s="150" t="s">
        <v>220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3">
      <c r="A395" s="157"/>
      <c r="B395" s="158"/>
      <c r="C395" s="200" t="s">
        <v>403</v>
      </c>
      <c r="D395" s="190"/>
      <c r="E395" s="191"/>
      <c r="F395" s="160"/>
      <c r="G395" s="160"/>
      <c r="H395" s="160"/>
      <c r="I395" s="160"/>
      <c r="J395" s="160"/>
      <c r="K395" s="160"/>
      <c r="L395" s="160"/>
      <c r="M395" s="160"/>
      <c r="N395" s="159"/>
      <c r="O395" s="159"/>
      <c r="P395" s="159"/>
      <c r="Q395" s="159"/>
      <c r="R395" s="160"/>
      <c r="S395" s="160"/>
      <c r="T395" s="160"/>
      <c r="U395" s="160"/>
      <c r="V395" s="160"/>
      <c r="W395" s="160"/>
      <c r="X395" s="160"/>
      <c r="Y395" s="160"/>
      <c r="Z395" s="150"/>
      <c r="AA395" s="150"/>
      <c r="AB395" s="150"/>
      <c r="AC395" s="150"/>
      <c r="AD395" s="150"/>
      <c r="AE395" s="150"/>
      <c r="AF395" s="150"/>
      <c r="AG395" s="150" t="s">
        <v>220</v>
      </c>
      <c r="AH395" s="150">
        <v>0</v>
      </c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3">
      <c r="A396" s="157"/>
      <c r="B396" s="158"/>
      <c r="C396" s="200" t="s">
        <v>508</v>
      </c>
      <c r="D396" s="190"/>
      <c r="E396" s="191">
        <v>0.18423999999999999</v>
      </c>
      <c r="F396" s="160"/>
      <c r="G396" s="160"/>
      <c r="H396" s="160"/>
      <c r="I396" s="160"/>
      <c r="J396" s="160"/>
      <c r="K396" s="160"/>
      <c r="L396" s="160"/>
      <c r="M396" s="160"/>
      <c r="N396" s="159"/>
      <c r="O396" s="159"/>
      <c r="P396" s="159"/>
      <c r="Q396" s="159"/>
      <c r="R396" s="160"/>
      <c r="S396" s="160"/>
      <c r="T396" s="160"/>
      <c r="U396" s="160"/>
      <c r="V396" s="160"/>
      <c r="W396" s="160"/>
      <c r="X396" s="160"/>
      <c r="Y396" s="160"/>
      <c r="Z396" s="150"/>
      <c r="AA396" s="150"/>
      <c r="AB396" s="150"/>
      <c r="AC396" s="150"/>
      <c r="AD396" s="150"/>
      <c r="AE396" s="150"/>
      <c r="AF396" s="150"/>
      <c r="AG396" s="150" t="s">
        <v>220</v>
      </c>
      <c r="AH396" s="150">
        <v>0</v>
      </c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3">
      <c r="A397" s="157"/>
      <c r="B397" s="158"/>
      <c r="C397" s="201" t="s">
        <v>393</v>
      </c>
      <c r="D397" s="192"/>
      <c r="E397" s="193">
        <v>1.8419999999999999E-2</v>
      </c>
      <c r="F397" s="160"/>
      <c r="G397" s="160"/>
      <c r="H397" s="160"/>
      <c r="I397" s="160"/>
      <c r="J397" s="160"/>
      <c r="K397" s="160"/>
      <c r="L397" s="160"/>
      <c r="M397" s="160"/>
      <c r="N397" s="159"/>
      <c r="O397" s="159"/>
      <c r="P397" s="159"/>
      <c r="Q397" s="159"/>
      <c r="R397" s="160"/>
      <c r="S397" s="160"/>
      <c r="T397" s="160"/>
      <c r="U397" s="160"/>
      <c r="V397" s="160"/>
      <c r="W397" s="160"/>
      <c r="X397" s="160"/>
      <c r="Y397" s="160"/>
      <c r="Z397" s="150"/>
      <c r="AA397" s="150"/>
      <c r="AB397" s="150"/>
      <c r="AC397" s="150"/>
      <c r="AD397" s="150"/>
      <c r="AE397" s="150"/>
      <c r="AF397" s="150"/>
      <c r="AG397" s="150" t="s">
        <v>220</v>
      </c>
      <c r="AH397" s="150">
        <v>4</v>
      </c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>
      <c r="A398" s="169">
        <v>59</v>
      </c>
      <c r="B398" s="170" t="s">
        <v>509</v>
      </c>
      <c r="C398" s="185" t="s">
        <v>501</v>
      </c>
      <c r="D398" s="171" t="s">
        <v>257</v>
      </c>
      <c r="E398" s="172">
        <v>1.55786</v>
      </c>
      <c r="F398" s="173">
        <v>0</v>
      </c>
      <c r="G398" s="174">
        <f>ROUND(E398*F398,2)</f>
        <v>0</v>
      </c>
      <c r="H398" s="173">
        <v>12360</v>
      </c>
      <c r="I398" s="174">
        <f>ROUND(E398*H398,2)</f>
        <v>19255.150000000001</v>
      </c>
      <c r="J398" s="173">
        <v>0</v>
      </c>
      <c r="K398" s="174">
        <f>ROUND(E398*J398,2)</f>
        <v>0</v>
      </c>
      <c r="L398" s="174">
        <v>21</v>
      </c>
      <c r="M398" s="174">
        <f>G398*(1+L398/100)</f>
        <v>0</v>
      </c>
      <c r="N398" s="172">
        <v>0.55000000000000004</v>
      </c>
      <c r="O398" s="172">
        <f>ROUND(E398*N398,2)</f>
        <v>0.86</v>
      </c>
      <c r="P398" s="172">
        <v>0</v>
      </c>
      <c r="Q398" s="172">
        <f>ROUND(E398*P398,2)</f>
        <v>0</v>
      </c>
      <c r="R398" s="174" t="s">
        <v>382</v>
      </c>
      <c r="S398" s="174" t="s">
        <v>170</v>
      </c>
      <c r="T398" s="175" t="s">
        <v>170</v>
      </c>
      <c r="U398" s="160">
        <v>0</v>
      </c>
      <c r="V398" s="160">
        <f>ROUND(E398*U398,2)</f>
        <v>0</v>
      </c>
      <c r="W398" s="160"/>
      <c r="X398" s="160" t="s">
        <v>383</v>
      </c>
      <c r="Y398" s="160" t="s">
        <v>173</v>
      </c>
      <c r="Z398" s="150"/>
      <c r="AA398" s="150"/>
      <c r="AB398" s="150"/>
      <c r="AC398" s="150"/>
      <c r="AD398" s="150"/>
      <c r="AE398" s="150"/>
      <c r="AF398" s="150"/>
      <c r="AG398" s="150" t="s">
        <v>384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2">
      <c r="A399" s="157"/>
      <c r="B399" s="158"/>
      <c r="C399" s="200" t="s">
        <v>259</v>
      </c>
      <c r="D399" s="190"/>
      <c r="E399" s="191"/>
      <c r="F399" s="160"/>
      <c r="G399" s="160"/>
      <c r="H399" s="160"/>
      <c r="I399" s="160"/>
      <c r="J399" s="160"/>
      <c r="K399" s="160"/>
      <c r="L399" s="160"/>
      <c r="M399" s="160"/>
      <c r="N399" s="159"/>
      <c r="O399" s="159"/>
      <c r="P399" s="159"/>
      <c r="Q399" s="159"/>
      <c r="R399" s="160"/>
      <c r="S399" s="160"/>
      <c r="T399" s="160"/>
      <c r="U399" s="160"/>
      <c r="V399" s="160"/>
      <c r="W399" s="160"/>
      <c r="X399" s="160"/>
      <c r="Y399" s="160"/>
      <c r="Z399" s="150"/>
      <c r="AA399" s="150"/>
      <c r="AB399" s="150"/>
      <c r="AC399" s="150"/>
      <c r="AD399" s="150"/>
      <c r="AE399" s="150"/>
      <c r="AF399" s="150"/>
      <c r="AG399" s="150" t="s">
        <v>220</v>
      </c>
      <c r="AH399" s="150">
        <v>0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3">
      <c r="A400" s="157"/>
      <c r="B400" s="158"/>
      <c r="C400" s="200" t="s">
        <v>403</v>
      </c>
      <c r="D400" s="190"/>
      <c r="E400" s="191"/>
      <c r="F400" s="160"/>
      <c r="G400" s="160"/>
      <c r="H400" s="160"/>
      <c r="I400" s="160"/>
      <c r="J400" s="160"/>
      <c r="K400" s="160"/>
      <c r="L400" s="160"/>
      <c r="M400" s="160"/>
      <c r="N400" s="159"/>
      <c r="O400" s="159"/>
      <c r="P400" s="159"/>
      <c r="Q400" s="159"/>
      <c r="R400" s="160"/>
      <c r="S400" s="160"/>
      <c r="T400" s="160"/>
      <c r="U400" s="160"/>
      <c r="V400" s="160"/>
      <c r="W400" s="160"/>
      <c r="X400" s="160"/>
      <c r="Y400" s="160"/>
      <c r="Z400" s="150"/>
      <c r="AA400" s="150"/>
      <c r="AB400" s="150"/>
      <c r="AC400" s="150"/>
      <c r="AD400" s="150"/>
      <c r="AE400" s="150"/>
      <c r="AF400" s="150"/>
      <c r="AG400" s="150" t="s">
        <v>220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3">
      <c r="A401" s="157"/>
      <c r="B401" s="158"/>
      <c r="C401" s="200" t="s">
        <v>510</v>
      </c>
      <c r="D401" s="190"/>
      <c r="E401" s="191">
        <v>1.2800000000000001E-2</v>
      </c>
      <c r="F401" s="160"/>
      <c r="G401" s="160"/>
      <c r="H401" s="160"/>
      <c r="I401" s="160"/>
      <c r="J401" s="160"/>
      <c r="K401" s="160"/>
      <c r="L401" s="160"/>
      <c r="M401" s="160"/>
      <c r="N401" s="159"/>
      <c r="O401" s="159"/>
      <c r="P401" s="159"/>
      <c r="Q401" s="159"/>
      <c r="R401" s="160"/>
      <c r="S401" s="160"/>
      <c r="T401" s="160"/>
      <c r="U401" s="160"/>
      <c r="V401" s="160"/>
      <c r="W401" s="160"/>
      <c r="X401" s="160"/>
      <c r="Y401" s="160"/>
      <c r="Z401" s="150"/>
      <c r="AA401" s="150"/>
      <c r="AB401" s="150"/>
      <c r="AC401" s="150"/>
      <c r="AD401" s="150"/>
      <c r="AE401" s="150"/>
      <c r="AF401" s="150"/>
      <c r="AG401" s="150" t="s">
        <v>220</v>
      </c>
      <c r="AH401" s="150">
        <v>0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3">
      <c r="A402" s="157"/>
      <c r="B402" s="158"/>
      <c r="C402" s="200" t="s">
        <v>511</v>
      </c>
      <c r="D402" s="190"/>
      <c r="E402" s="191">
        <v>2.9600000000000001E-2</v>
      </c>
      <c r="F402" s="160"/>
      <c r="G402" s="160"/>
      <c r="H402" s="160"/>
      <c r="I402" s="160"/>
      <c r="J402" s="160"/>
      <c r="K402" s="160"/>
      <c r="L402" s="160"/>
      <c r="M402" s="160"/>
      <c r="N402" s="159"/>
      <c r="O402" s="159"/>
      <c r="P402" s="159"/>
      <c r="Q402" s="159"/>
      <c r="R402" s="160"/>
      <c r="S402" s="160"/>
      <c r="T402" s="160"/>
      <c r="U402" s="160"/>
      <c r="V402" s="160"/>
      <c r="W402" s="160"/>
      <c r="X402" s="160"/>
      <c r="Y402" s="160"/>
      <c r="Z402" s="150"/>
      <c r="AA402" s="150"/>
      <c r="AB402" s="150"/>
      <c r="AC402" s="150"/>
      <c r="AD402" s="150"/>
      <c r="AE402" s="150"/>
      <c r="AF402" s="150"/>
      <c r="AG402" s="150" t="s">
        <v>220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3">
      <c r="A403" s="157"/>
      <c r="B403" s="158"/>
      <c r="C403" s="200" t="s">
        <v>512</v>
      </c>
      <c r="D403" s="190"/>
      <c r="E403" s="191">
        <v>0.24024000000000001</v>
      </c>
      <c r="F403" s="160"/>
      <c r="G403" s="160"/>
      <c r="H403" s="160"/>
      <c r="I403" s="160"/>
      <c r="J403" s="160"/>
      <c r="K403" s="160"/>
      <c r="L403" s="160"/>
      <c r="M403" s="160"/>
      <c r="N403" s="159"/>
      <c r="O403" s="159"/>
      <c r="P403" s="159"/>
      <c r="Q403" s="159"/>
      <c r="R403" s="160"/>
      <c r="S403" s="160"/>
      <c r="T403" s="160"/>
      <c r="U403" s="160"/>
      <c r="V403" s="160"/>
      <c r="W403" s="160"/>
      <c r="X403" s="160"/>
      <c r="Y403" s="160"/>
      <c r="Z403" s="150"/>
      <c r="AA403" s="150"/>
      <c r="AB403" s="150"/>
      <c r="AC403" s="150"/>
      <c r="AD403" s="150"/>
      <c r="AE403" s="150"/>
      <c r="AF403" s="150"/>
      <c r="AG403" s="150" t="s">
        <v>220</v>
      </c>
      <c r="AH403" s="150">
        <v>0</v>
      </c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3">
      <c r="A404" s="157"/>
      <c r="B404" s="158"/>
      <c r="C404" s="200" t="s">
        <v>513</v>
      </c>
      <c r="D404" s="190"/>
      <c r="E404" s="191">
        <v>4.7199999999999999E-2</v>
      </c>
      <c r="F404" s="160"/>
      <c r="G404" s="160"/>
      <c r="H404" s="160"/>
      <c r="I404" s="160"/>
      <c r="J404" s="160"/>
      <c r="K404" s="160"/>
      <c r="L404" s="160"/>
      <c r="M404" s="160"/>
      <c r="N404" s="159"/>
      <c r="O404" s="159"/>
      <c r="P404" s="159"/>
      <c r="Q404" s="159"/>
      <c r="R404" s="160"/>
      <c r="S404" s="160"/>
      <c r="T404" s="160"/>
      <c r="U404" s="160"/>
      <c r="V404" s="160"/>
      <c r="W404" s="160"/>
      <c r="X404" s="160"/>
      <c r="Y404" s="160"/>
      <c r="Z404" s="150"/>
      <c r="AA404" s="150"/>
      <c r="AB404" s="150"/>
      <c r="AC404" s="150"/>
      <c r="AD404" s="150"/>
      <c r="AE404" s="150"/>
      <c r="AF404" s="150"/>
      <c r="AG404" s="150" t="s">
        <v>220</v>
      </c>
      <c r="AH404" s="150">
        <v>0</v>
      </c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3">
      <c r="A405" s="157"/>
      <c r="B405" s="158"/>
      <c r="C405" s="200" t="s">
        <v>514</v>
      </c>
      <c r="D405" s="190"/>
      <c r="E405" s="191">
        <v>1.0224</v>
      </c>
      <c r="F405" s="160"/>
      <c r="G405" s="160"/>
      <c r="H405" s="160"/>
      <c r="I405" s="160"/>
      <c r="J405" s="160"/>
      <c r="K405" s="160"/>
      <c r="L405" s="160"/>
      <c r="M405" s="160"/>
      <c r="N405" s="159"/>
      <c r="O405" s="159"/>
      <c r="P405" s="159"/>
      <c r="Q405" s="159"/>
      <c r="R405" s="160"/>
      <c r="S405" s="160"/>
      <c r="T405" s="160"/>
      <c r="U405" s="160"/>
      <c r="V405" s="160"/>
      <c r="W405" s="160"/>
      <c r="X405" s="160"/>
      <c r="Y405" s="160"/>
      <c r="Z405" s="150"/>
      <c r="AA405" s="150"/>
      <c r="AB405" s="150"/>
      <c r="AC405" s="150"/>
      <c r="AD405" s="150"/>
      <c r="AE405" s="150"/>
      <c r="AF405" s="150"/>
      <c r="AG405" s="150" t="s">
        <v>220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3">
      <c r="A406" s="157"/>
      <c r="B406" s="158"/>
      <c r="C406" s="200" t="s">
        <v>515</v>
      </c>
      <c r="D406" s="190"/>
      <c r="E406" s="191">
        <v>6.4000000000000001E-2</v>
      </c>
      <c r="F406" s="160"/>
      <c r="G406" s="160"/>
      <c r="H406" s="160"/>
      <c r="I406" s="160"/>
      <c r="J406" s="160"/>
      <c r="K406" s="160"/>
      <c r="L406" s="160"/>
      <c r="M406" s="160"/>
      <c r="N406" s="159"/>
      <c r="O406" s="159"/>
      <c r="P406" s="159"/>
      <c r="Q406" s="159"/>
      <c r="R406" s="160"/>
      <c r="S406" s="160"/>
      <c r="T406" s="160"/>
      <c r="U406" s="160"/>
      <c r="V406" s="160"/>
      <c r="W406" s="160"/>
      <c r="X406" s="160"/>
      <c r="Y406" s="160"/>
      <c r="Z406" s="150"/>
      <c r="AA406" s="150"/>
      <c r="AB406" s="150"/>
      <c r="AC406" s="150"/>
      <c r="AD406" s="150"/>
      <c r="AE406" s="150"/>
      <c r="AF406" s="150"/>
      <c r="AG406" s="150" t="s">
        <v>220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3">
      <c r="A407" s="157"/>
      <c r="B407" s="158"/>
      <c r="C407" s="201" t="s">
        <v>393</v>
      </c>
      <c r="D407" s="192"/>
      <c r="E407" s="193">
        <v>0.14162</v>
      </c>
      <c r="F407" s="160"/>
      <c r="G407" s="160"/>
      <c r="H407" s="160"/>
      <c r="I407" s="160"/>
      <c r="J407" s="160"/>
      <c r="K407" s="160"/>
      <c r="L407" s="160"/>
      <c r="M407" s="160"/>
      <c r="N407" s="159"/>
      <c r="O407" s="159"/>
      <c r="P407" s="159"/>
      <c r="Q407" s="159"/>
      <c r="R407" s="160"/>
      <c r="S407" s="160"/>
      <c r="T407" s="160"/>
      <c r="U407" s="160"/>
      <c r="V407" s="160"/>
      <c r="W407" s="160"/>
      <c r="X407" s="160"/>
      <c r="Y407" s="160"/>
      <c r="Z407" s="150"/>
      <c r="AA407" s="150"/>
      <c r="AB407" s="150"/>
      <c r="AC407" s="150"/>
      <c r="AD407" s="150"/>
      <c r="AE407" s="150"/>
      <c r="AF407" s="150"/>
      <c r="AG407" s="150" t="s">
        <v>220</v>
      </c>
      <c r="AH407" s="150">
        <v>4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>
      <c r="A408" s="169">
        <v>60</v>
      </c>
      <c r="B408" s="170" t="s">
        <v>516</v>
      </c>
      <c r="C408" s="185" t="s">
        <v>501</v>
      </c>
      <c r="D408" s="171" t="s">
        <v>257</v>
      </c>
      <c r="E408" s="172">
        <v>8.9760000000000006E-2</v>
      </c>
      <c r="F408" s="173">
        <v>0</v>
      </c>
      <c r="G408" s="174">
        <f>ROUND(E408*F408,2)</f>
        <v>0</v>
      </c>
      <c r="H408" s="173">
        <v>12470</v>
      </c>
      <c r="I408" s="174">
        <f>ROUND(E408*H408,2)</f>
        <v>1119.31</v>
      </c>
      <c r="J408" s="173">
        <v>0</v>
      </c>
      <c r="K408" s="174">
        <f>ROUND(E408*J408,2)</f>
        <v>0</v>
      </c>
      <c r="L408" s="174">
        <v>21</v>
      </c>
      <c r="M408" s="174">
        <f>G408*(1+L408/100)</f>
        <v>0</v>
      </c>
      <c r="N408" s="172">
        <v>0.55000000000000004</v>
      </c>
      <c r="O408" s="172">
        <f>ROUND(E408*N408,2)</f>
        <v>0.05</v>
      </c>
      <c r="P408" s="172">
        <v>0</v>
      </c>
      <c r="Q408" s="172">
        <f>ROUND(E408*P408,2)</f>
        <v>0</v>
      </c>
      <c r="R408" s="174" t="s">
        <v>382</v>
      </c>
      <c r="S408" s="174" t="s">
        <v>170</v>
      </c>
      <c r="T408" s="175" t="s">
        <v>170</v>
      </c>
      <c r="U408" s="160">
        <v>0</v>
      </c>
      <c r="V408" s="160">
        <f>ROUND(E408*U408,2)</f>
        <v>0</v>
      </c>
      <c r="W408" s="160"/>
      <c r="X408" s="160" t="s">
        <v>383</v>
      </c>
      <c r="Y408" s="160" t="s">
        <v>173</v>
      </c>
      <c r="Z408" s="150"/>
      <c r="AA408" s="150"/>
      <c r="AB408" s="150"/>
      <c r="AC408" s="150"/>
      <c r="AD408" s="150"/>
      <c r="AE408" s="150"/>
      <c r="AF408" s="150"/>
      <c r="AG408" s="150" t="s">
        <v>384</v>
      </c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2">
      <c r="A409" s="157"/>
      <c r="B409" s="158"/>
      <c r="C409" s="200" t="s">
        <v>259</v>
      </c>
      <c r="D409" s="190"/>
      <c r="E409" s="191"/>
      <c r="F409" s="160"/>
      <c r="G409" s="160"/>
      <c r="H409" s="160"/>
      <c r="I409" s="160"/>
      <c r="J409" s="160"/>
      <c r="K409" s="160"/>
      <c r="L409" s="160"/>
      <c r="M409" s="160"/>
      <c r="N409" s="159"/>
      <c r="O409" s="159"/>
      <c r="P409" s="159"/>
      <c r="Q409" s="159"/>
      <c r="R409" s="160"/>
      <c r="S409" s="160"/>
      <c r="T409" s="160"/>
      <c r="U409" s="160"/>
      <c r="V409" s="160"/>
      <c r="W409" s="160"/>
      <c r="X409" s="160"/>
      <c r="Y409" s="160"/>
      <c r="Z409" s="150"/>
      <c r="AA409" s="150"/>
      <c r="AB409" s="150"/>
      <c r="AC409" s="150"/>
      <c r="AD409" s="150"/>
      <c r="AE409" s="150"/>
      <c r="AF409" s="150"/>
      <c r="AG409" s="150" t="s">
        <v>220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3">
      <c r="A410" s="157"/>
      <c r="B410" s="158"/>
      <c r="C410" s="200" t="s">
        <v>403</v>
      </c>
      <c r="D410" s="190"/>
      <c r="E410" s="191"/>
      <c r="F410" s="160"/>
      <c r="G410" s="160"/>
      <c r="H410" s="160"/>
      <c r="I410" s="160"/>
      <c r="J410" s="160"/>
      <c r="K410" s="160"/>
      <c r="L410" s="160"/>
      <c r="M410" s="160"/>
      <c r="N410" s="159"/>
      <c r="O410" s="159"/>
      <c r="P410" s="159"/>
      <c r="Q410" s="159"/>
      <c r="R410" s="160"/>
      <c r="S410" s="160"/>
      <c r="T410" s="160"/>
      <c r="U410" s="160"/>
      <c r="V410" s="160"/>
      <c r="W410" s="160"/>
      <c r="X410" s="160"/>
      <c r="Y410" s="160"/>
      <c r="Z410" s="150"/>
      <c r="AA410" s="150"/>
      <c r="AB410" s="150"/>
      <c r="AC410" s="150"/>
      <c r="AD410" s="150"/>
      <c r="AE410" s="150"/>
      <c r="AF410" s="150"/>
      <c r="AG410" s="150" t="s">
        <v>220</v>
      </c>
      <c r="AH410" s="150">
        <v>0</v>
      </c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3">
      <c r="A411" s="157"/>
      <c r="B411" s="158"/>
      <c r="C411" s="200" t="s">
        <v>517</v>
      </c>
      <c r="D411" s="190"/>
      <c r="E411" s="191">
        <v>8.1600000000000006E-2</v>
      </c>
      <c r="F411" s="160"/>
      <c r="G411" s="160"/>
      <c r="H411" s="160"/>
      <c r="I411" s="160"/>
      <c r="J411" s="160"/>
      <c r="K411" s="160"/>
      <c r="L411" s="160"/>
      <c r="M411" s="160"/>
      <c r="N411" s="159"/>
      <c r="O411" s="159"/>
      <c r="P411" s="159"/>
      <c r="Q411" s="159"/>
      <c r="R411" s="160"/>
      <c r="S411" s="160"/>
      <c r="T411" s="160"/>
      <c r="U411" s="160"/>
      <c r="V411" s="160"/>
      <c r="W411" s="160"/>
      <c r="X411" s="160"/>
      <c r="Y411" s="160"/>
      <c r="Z411" s="150"/>
      <c r="AA411" s="150"/>
      <c r="AB411" s="150"/>
      <c r="AC411" s="150"/>
      <c r="AD411" s="150"/>
      <c r="AE411" s="150"/>
      <c r="AF411" s="150"/>
      <c r="AG411" s="150" t="s">
        <v>220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3">
      <c r="A412" s="157"/>
      <c r="B412" s="158"/>
      <c r="C412" s="201" t="s">
        <v>393</v>
      </c>
      <c r="D412" s="192"/>
      <c r="E412" s="193">
        <v>8.1600000000000006E-3</v>
      </c>
      <c r="F412" s="160"/>
      <c r="G412" s="160"/>
      <c r="H412" s="160"/>
      <c r="I412" s="160"/>
      <c r="J412" s="160"/>
      <c r="K412" s="160"/>
      <c r="L412" s="160"/>
      <c r="M412" s="160"/>
      <c r="N412" s="159"/>
      <c r="O412" s="159"/>
      <c r="P412" s="159"/>
      <c r="Q412" s="159"/>
      <c r="R412" s="160"/>
      <c r="S412" s="160"/>
      <c r="T412" s="160"/>
      <c r="U412" s="160"/>
      <c r="V412" s="160"/>
      <c r="W412" s="160"/>
      <c r="X412" s="160"/>
      <c r="Y412" s="160"/>
      <c r="Z412" s="150"/>
      <c r="AA412" s="150"/>
      <c r="AB412" s="150"/>
      <c r="AC412" s="150"/>
      <c r="AD412" s="150"/>
      <c r="AE412" s="150"/>
      <c r="AF412" s="150"/>
      <c r="AG412" s="150" t="s">
        <v>220</v>
      </c>
      <c r="AH412" s="150">
        <v>4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>
      <c r="A413" s="169">
        <v>61</v>
      </c>
      <c r="B413" s="170" t="s">
        <v>518</v>
      </c>
      <c r="C413" s="185" t="s">
        <v>501</v>
      </c>
      <c r="D413" s="171" t="s">
        <v>257</v>
      </c>
      <c r="E413" s="172">
        <v>6.0411999999999999</v>
      </c>
      <c r="F413" s="173">
        <v>0</v>
      </c>
      <c r="G413" s="174">
        <f>ROUND(E413*F413,2)</f>
        <v>0</v>
      </c>
      <c r="H413" s="173">
        <v>12700</v>
      </c>
      <c r="I413" s="174">
        <f>ROUND(E413*H413,2)</f>
        <v>76723.240000000005</v>
      </c>
      <c r="J413" s="173">
        <v>0</v>
      </c>
      <c r="K413" s="174">
        <f>ROUND(E413*J413,2)</f>
        <v>0</v>
      </c>
      <c r="L413" s="174">
        <v>21</v>
      </c>
      <c r="M413" s="174">
        <f>G413*(1+L413/100)</f>
        <v>0</v>
      </c>
      <c r="N413" s="172">
        <v>0.55000000000000004</v>
      </c>
      <c r="O413" s="172">
        <f>ROUND(E413*N413,2)</f>
        <v>3.32</v>
      </c>
      <c r="P413" s="172">
        <v>0</v>
      </c>
      <c r="Q413" s="172">
        <f>ROUND(E413*P413,2)</f>
        <v>0</v>
      </c>
      <c r="R413" s="174" t="s">
        <v>382</v>
      </c>
      <c r="S413" s="174" t="s">
        <v>170</v>
      </c>
      <c r="T413" s="175" t="s">
        <v>170</v>
      </c>
      <c r="U413" s="160">
        <v>0</v>
      </c>
      <c r="V413" s="160">
        <f>ROUND(E413*U413,2)</f>
        <v>0</v>
      </c>
      <c r="W413" s="160"/>
      <c r="X413" s="160" t="s">
        <v>383</v>
      </c>
      <c r="Y413" s="160" t="s">
        <v>173</v>
      </c>
      <c r="Z413" s="150"/>
      <c r="AA413" s="150"/>
      <c r="AB413" s="150"/>
      <c r="AC413" s="150"/>
      <c r="AD413" s="150"/>
      <c r="AE413" s="150"/>
      <c r="AF413" s="150"/>
      <c r="AG413" s="150" t="s">
        <v>384</v>
      </c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2">
      <c r="A414" s="157"/>
      <c r="B414" s="158"/>
      <c r="C414" s="200" t="s">
        <v>259</v>
      </c>
      <c r="D414" s="190"/>
      <c r="E414" s="191"/>
      <c r="F414" s="160"/>
      <c r="G414" s="160"/>
      <c r="H414" s="160"/>
      <c r="I414" s="160"/>
      <c r="J414" s="160"/>
      <c r="K414" s="160"/>
      <c r="L414" s="160"/>
      <c r="M414" s="160"/>
      <c r="N414" s="159"/>
      <c r="O414" s="159"/>
      <c r="P414" s="159"/>
      <c r="Q414" s="159"/>
      <c r="R414" s="160"/>
      <c r="S414" s="160"/>
      <c r="T414" s="160"/>
      <c r="U414" s="160"/>
      <c r="V414" s="160"/>
      <c r="W414" s="160"/>
      <c r="X414" s="160"/>
      <c r="Y414" s="160"/>
      <c r="Z414" s="150"/>
      <c r="AA414" s="150"/>
      <c r="AB414" s="150"/>
      <c r="AC414" s="150"/>
      <c r="AD414" s="150"/>
      <c r="AE414" s="150"/>
      <c r="AF414" s="150"/>
      <c r="AG414" s="150" t="s">
        <v>220</v>
      </c>
      <c r="AH414" s="150">
        <v>0</v>
      </c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3">
      <c r="A415" s="157"/>
      <c r="B415" s="158"/>
      <c r="C415" s="200" t="s">
        <v>403</v>
      </c>
      <c r="D415" s="190"/>
      <c r="E415" s="191"/>
      <c r="F415" s="160"/>
      <c r="G415" s="160"/>
      <c r="H415" s="160"/>
      <c r="I415" s="160"/>
      <c r="J415" s="160"/>
      <c r="K415" s="160"/>
      <c r="L415" s="160"/>
      <c r="M415" s="160"/>
      <c r="N415" s="159"/>
      <c r="O415" s="159"/>
      <c r="P415" s="159"/>
      <c r="Q415" s="159"/>
      <c r="R415" s="160"/>
      <c r="S415" s="160"/>
      <c r="T415" s="160"/>
      <c r="U415" s="160"/>
      <c r="V415" s="160"/>
      <c r="W415" s="160"/>
      <c r="X415" s="160"/>
      <c r="Y415" s="160"/>
      <c r="Z415" s="150"/>
      <c r="AA415" s="150"/>
      <c r="AB415" s="150"/>
      <c r="AC415" s="150"/>
      <c r="AD415" s="150"/>
      <c r="AE415" s="150"/>
      <c r="AF415" s="150"/>
      <c r="AG415" s="150" t="s">
        <v>220</v>
      </c>
      <c r="AH415" s="150">
        <v>0</v>
      </c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3">
      <c r="A416" s="157"/>
      <c r="B416" s="158"/>
      <c r="C416" s="200" t="s">
        <v>519</v>
      </c>
      <c r="D416" s="190"/>
      <c r="E416" s="191">
        <v>1.1903999999999999</v>
      </c>
      <c r="F416" s="160"/>
      <c r="G416" s="160"/>
      <c r="H416" s="160"/>
      <c r="I416" s="160"/>
      <c r="J416" s="160"/>
      <c r="K416" s="160"/>
      <c r="L416" s="160"/>
      <c r="M416" s="160"/>
      <c r="N416" s="159"/>
      <c r="O416" s="159"/>
      <c r="P416" s="159"/>
      <c r="Q416" s="159"/>
      <c r="R416" s="160"/>
      <c r="S416" s="160"/>
      <c r="T416" s="160"/>
      <c r="U416" s="160"/>
      <c r="V416" s="160"/>
      <c r="W416" s="160"/>
      <c r="X416" s="160"/>
      <c r="Y416" s="160"/>
      <c r="Z416" s="150"/>
      <c r="AA416" s="150"/>
      <c r="AB416" s="150"/>
      <c r="AC416" s="150"/>
      <c r="AD416" s="150"/>
      <c r="AE416" s="150"/>
      <c r="AF416" s="150"/>
      <c r="AG416" s="150" t="s">
        <v>220</v>
      </c>
      <c r="AH416" s="150">
        <v>0</v>
      </c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3">
      <c r="A417" s="157"/>
      <c r="B417" s="158"/>
      <c r="C417" s="200" t="s">
        <v>520</v>
      </c>
      <c r="D417" s="190"/>
      <c r="E417" s="191">
        <v>9.8400000000000001E-2</v>
      </c>
      <c r="F417" s="160"/>
      <c r="G417" s="160"/>
      <c r="H417" s="160"/>
      <c r="I417" s="160"/>
      <c r="J417" s="160"/>
      <c r="K417" s="160"/>
      <c r="L417" s="160"/>
      <c r="M417" s="160"/>
      <c r="N417" s="159"/>
      <c r="O417" s="159"/>
      <c r="P417" s="159"/>
      <c r="Q417" s="159"/>
      <c r="R417" s="160"/>
      <c r="S417" s="160"/>
      <c r="T417" s="160"/>
      <c r="U417" s="160"/>
      <c r="V417" s="160"/>
      <c r="W417" s="160"/>
      <c r="X417" s="160"/>
      <c r="Y417" s="160"/>
      <c r="Z417" s="150"/>
      <c r="AA417" s="150"/>
      <c r="AB417" s="150"/>
      <c r="AC417" s="150"/>
      <c r="AD417" s="150"/>
      <c r="AE417" s="150"/>
      <c r="AF417" s="150"/>
      <c r="AG417" s="150" t="s">
        <v>220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3">
      <c r="A418" s="157"/>
      <c r="B418" s="158"/>
      <c r="C418" s="200" t="s">
        <v>521</v>
      </c>
      <c r="D418" s="190"/>
      <c r="E418" s="191">
        <v>2.0863999999999998</v>
      </c>
      <c r="F418" s="160"/>
      <c r="G418" s="160"/>
      <c r="H418" s="160"/>
      <c r="I418" s="160"/>
      <c r="J418" s="160"/>
      <c r="K418" s="160"/>
      <c r="L418" s="160"/>
      <c r="M418" s="160"/>
      <c r="N418" s="159"/>
      <c r="O418" s="159"/>
      <c r="P418" s="159"/>
      <c r="Q418" s="159"/>
      <c r="R418" s="160"/>
      <c r="S418" s="160"/>
      <c r="T418" s="160"/>
      <c r="U418" s="160"/>
      <c r="V418" s="160"/>
      <c r="W418" s="160"/>
      <c r="X418" s="160"/>
      <c r="Y418" s="160"/>
      <c r="Z418" s="150"/>
      <c r="AA418" s="150"/>
      <c r="AB418" s="150"/>
      <c r="AC418" s="150"/>
      <c r="AD418" s="150"/>
      <c r="AE418" s="150"/>
      <c r="AF418" s="150"/>
      <c r="AG418" s="150" t="s">
        <v>220</v>
      </c>
      <c r="AH418" s="150">
        <v>0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3">
      <c r="A419" s="157"/>
      <c r="B419" s="158"/>
      <c r="C419" s="200" t="s">
        <v>522</v>
      </c>
      <c r="D419" s="190"/>
      <c r="E419" s="191">
        <v>2.1168</v>
      </c>
      <c r="F419" s="160"/>
      <c r="G419" s="160"/>
      <c r="H419" s="160"/>
      <c r="I419" s="160"/>
      <c r="J419" s="160"/>
      <c r="K419" s="160"/>
      <c r="L419" s="160"/>
      <c r="M419" s="160"/>
      <c r="N419" s="159"/>
      <c r="O419" s="159"/>
      <c r="P419" s="159"/>
      <c r="Q419" s="159"/>
      <c r="R419" s="160"/>
      <c r="S419" s="160"/>
      <c r="T419" s="160"/>
      <c r="U419" s="160"/>
      <c r="V419" s="160"/>
      <c r="W419" s="160"/>
      <c r="X419" s="160"/>
      <c r="Y419" s="160"/>
      <c r="Z419" s="150"/>
      <c r="AA419" s="150"/>
      <c r="AB419" s="150"/>
      <c r="AC419" s="150"/>
      <c r="AD419" s="150"/>
      <c r="AE419" s="150"/>
      <c r="AF419" s="150"/>
      <c r="AG419" s="150" t="s">
        <v>220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3">
      <c r="A420" s="157"/>
      <c r="B420" s="158"/>
      <c r="C420" s="201" t="s">
        <v>393</v>
      </c>
      <c r="D420" s="192"/>
      <c r="E420" s="193">
        <v>0.54920000000000002</v>
      </c>
      <c r="F420" s="160"/>
      <c r="G420" s="160"/>
      <c r="H420" s="160"/>
      <c r="I420" s="160"/>
      <c r="J420" s="160"/>
      <c r="K420" s="160"/>
      <c r="L420" s="160"/>
      <c r="M420" s="160"/>
      <c r="N420" s="159"/>
      <c r="O420" s="159"/>
      <c r="P420" s="159"/>
      <c r="Q420" s="159"/>
      <c r="R420" s="160"/>
      <c r="S420" s="160"/>
      <c r="T420" s="160"/>
      <c r="U420" s="160"/>
      <c r="V420" s="160"/>
      <c r="W420" s="160"/>
      <c r="X420" s="160"/>
      <c r="Y420" s="160"/>
      <c r="Z420" s="150"/>
      <c r="AA420" s="150"/>
      <c r="AB420" s="150"/>
      <c r="AC420" s="150"/>
      <c r="AD420" s="150"/>
      <c r="AE420" s="150"/>
      <c r="AF420" s="150"/>
      <c r="AG420" s="150" t="s">
        <v>220</v>
      </c>
      <c r="AH420" s="150">
        <v>4</v>
      </c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>
      <c r="A421" s="169">
        <v>62</v>
      </c>
      <c r="B421" s="170" t="s">
        <v>523</v>
      </c>
      <c r="C421" s="185" t="s">
        <v>501</v>
      </c>
      <c r="D421" s="171" t="s">
        <v>257</v>
      </c>
      <c r="E421" s="172">
        <v>1.90036</v>
      </c>
      <c r="F421" s="173">
        <v>0</v>
      </c>
      <c r="G421" s="174">
        <f>ROUND(E421*F421,2)</f>
        <v>0</v>
      </c>
      <c r="H421" s="173">
        <v>12700</v>
      </c>
      <c r="I421" s="174">
        <f>ROUND(E421*H421,2)</f>
        <v>24134.57</v>
      </c>
      <c r="J421" s="173">
        <v>0</v>
      </c>
      <c r="K421" s="174">
        <f>ROUND(E421*J421,2)</f>
        <v>0</v>
      </c>
      <c r="L421" s="174">
        <v>21</v>
      </c>
      <c r="M421" s="174">
        <f>G421*(1+L421/100)</f>
        <v>0</v>
      </c>
      <c r="N421" s="172">
        <v>0.55000000000000004</v>
      </c>
      <c r="O421" s="172">
        <f>ROUND(E421*N421,2)</f>
        <v>1.05</v>
      </c>
      <c r="P421" s="172">
        <v>0</v>
      </c>
      <c r="Q421" s="172">
        <f>ROUND(E421*P421,2)</f>
        <v>0</v>
      </c>
      <c r="R421" s="174" t="s">
        <v>382</v>
      </c>
      <c r="S421" s="174" t="s">
        <v>170</v>
      </c>
      <c r="T421" s="175" t="s">
        <v>170</v>
      </c>
      <c r="U421" s="160">
        <v>0</v>
      </c>
      <c r="V421" s="160">
        <f>ROUND(E421*U421,2)</f>
        <v>0</v>
      </c>
      <c r="W421" s="160"/>
      <c r="X421" s="160" t="s">
        <v>383</v>
      </c>
      <c r="Y421" s="160" t="s">
        <v>173</v>
      </c>
      <c r="Z421" s="150"/>
      <c r="AA421" s="150"/>
      <c r="AB421" s="150"/>
      <c r="AC421" s="150"/>
      <c r="AD421" s="150"/>
      <c r="AE421" s="150"/>
      <c r="AF421" s="150"/>
      <c r="AG421" s="150" t="s">
        <v>384</v>
      </c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2">
      <c r="A422" s="157"/>
      <c r="B422" s="158"/>
      <c r="C422" s="200" t="s">
        <v>259</v>
      </c>
      <c r="D422" s="190"/>
      <c r="E422" s="191"/>
      <c r="F422" s="160"/>
      <c r="G422" s="160"/>
      <c r="H422" s="160"/>
      <c r="I422" s="160"/>
      <c r="J422" s="160"/>
      <c r="K422" s="160"/>
      <c r="L422" s="160"/>
      <c r="M422" s="160"/>
      <c r="N422" s="159"/>
      <c r="O422" s="159"/>
      <c r="P422" s="159"/>
      <c r="Q422" s="159"/>
      <c r="R422" s="160"/>
      <c r="S422" s="160"/>
      <c r="T422" s="160"/>
      <c r="U422" s="160"/>
      <c r="V422" s="160"/>
      <c r="W422" s="160"/>
      <c r="X422" s="160"/>
      <c r="Y422" s="160"/>
      <c r="Z422" s="150"/>
      <c r="AA422" s="150"/>
      <c r="AB422" s="150"/>
      <c r="AC422" s="150"/>
      <c r="AD422" s="150"/>
      <c r="AE422" s="150"/>
      <c r="AF422" s="150"/>
      <c r="AG422" s="150" t="s">
        <v>220</v>
      </c>
      <c r="AH422" s="150">
        <v>0</v>
      </c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3">
      <c r="A423" s="157"/>
      <c r="B423" s="158"/>
      <c r="C423" s="200" t="s">
        <v>403</v>
      </c>
      <c r="D423" s="190"/>
      <c r="E423" s="191"/>
      <c r="F423" s="160"/>
      <c r="G423" s="160"/>
      <c r="H423" s="160"/>
      <c r="I423" s="160"/>
      <c r="J423" s="160"/>
      <c r="K423" s="160"/>
      <c r="L423" s="160"/>
      <c r="M423" s="160"/>
      <c r="N423" s="159"/>
      <c r="O423" s="159"/>
      <c r="P423" s="159"/>
      <c r="Q423" s="159"/>
      <c r="R423" s="160"/>
      <c r="S423" s="160"/>
      <c r="T423" s="160"/>
      <c r="U423" s="160"/>
      <c r="V423" s="160"/>
      <c r="W423" s="160"/>
      <c r="X423" s="160"/>
      <c r="Y423" s="160"/>
      <c r="Z423" s="150"/>
      <c r="AA423" s="150"/>
      <c r="AB423" s="150"/>
      <c r="AC423" s="150"/>
      <c r="AD423" s="150"/>
      <c r="AE423" s="150"/>
      <c r="AF423" s="150"/>
      <c r="AG423" s="150" t="s">
        <v>220</v>
      </c>
      <c r="AH423" s="150">
        <v>0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3">
      <c r="A424" s="157"/>
      <c r="B424" s="158"/>
      <c r="C424" s="200" t="s">
        <v>524</v>
      </c>
      <c r="D424" s="190"/>
      <c r="E424" s="191">
        <v>1.6E-2</v>
      </c>
      <c r="F424" s="160"/>
      <c r="G424" s="160"/>
      <c r="H424" s="160"/>
      <c r="I424" s="160"/>
      <c r="J424" s="160"/>
      <c r="K424" s="160"/>
      <c r="L424" s="160"/>
      <c r="M424" s="160"/>
      <c r="N424" s="159"/>
      <c r="O424" s="159"/>
      <c r="P424" s="159"/>
      <c r="Q424" s="159"/>
      <c r="R424" s="160"/>
      <c r="S424" s="160"/>
      <c r="T424" s="160"/>
      <c r="U424" s="160"/>
      <c r="V424" s="160"/>
      <c r="W424" s="160"/>
      <c r="X424" s="160"/>
      <c r="Y424" s="160"/>
      <c r="Z424" s="150"/>
      <c r="AA424" s="150"/>
      <c r="AB424" s="150"/>
      <c r="AC424" s="150"/>
      <c r="AD424" s="150"/>
      <c r="AE424" s="150"/>
      <c r="AF424" s="150"/>
      <c r="AG424" s="150" t="s">
        <v>220</v>
      </c>
      <c r="AH424" s="150">
        <v>0</v>
      </c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3">
      <c r="A425" s="157"/>
      <c r="B425" s="158"/>
      <c r="C425" s="200" t="s">
        <v>525</v>
      </c>
      <c r="D425" s="190"/>
      <c r="E425" s="191">
        <v>3.1E-2</v>
      </c>
      <c r="F425" s="160"/>
      <c r="G425" s="160"/>
      <c r="H425" s="160"/>
      <c r="I425" s="160"/>
      <c r="J425" s="160"/>
      <c r="K425" s="160"/>
      <c r="L425" s="160"/>
      <c r="M425" s="160"/>
      <c r="N425" s="159"/>
      <c r="O425" s="159"/>
      <c r="P425" s="159"/>
      <c r="Q425" s="159"/>
      <c r="R425" s="160"/>
      <c r="S425" s="160"/>
      <c r="T425" s="160"/>
      <c r="U425" s="160"/>
      <c r="V425" s="160"/>
      <c r="W425" s="160"/>
      <c r="X425" s="160"/>
      <c r="Y425" s="160"/>
      <c r="Z425" s="150"/>
      <c r="AA425" s="150"/>
      <c r="AB425" s="150"/>
      <c r="AC425" s="150"/>
      <c r="AD425" s="150"/>
      <c r="AE425" s="150"/>
      <c r="AF425" s="150"/>
      <c r="AG425" s="150" t="s">
        <v>220</v>
      </c>
      <c r="AH425" s="150">
        <v>0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3">
      <c r="A426" s="157"/>
      <c r="B426" s="158"/>
      <c r="C426" s="200" t="s">
        <v>526</v>
      </c>
      <c r="D426" s="190"/>
      <c r="E426" s="191">
        <v>4.9000000000000002E-2</v>
      </c>
      <c r="F426" s="160"/>
      <c r="G426" s="160"/>
      <c r="H426" s="160"/>
      <c r="I426" s="160"/>
      <c r="J426" s="160"/>
      <c r="K426" s="160"/>
      <c r="L426" s="160"/>
      <c r="M426" s="160"/>
      <c r="N426" s="159"/>
      <c r="O426" s="159"/>
      <c r="P426" s="159"/>
      <c r="Q426" s="159"/>
      <c r="R426" s="160"/>
      <c r="S426" s="160"/>
      <c r="T426" s="160"/>
      <c r="U426" s="160"/>
      <c r="V426" s="160"/>
      <c r="W426" s="160"/>
      <c r="X426" s="160"/>
      <c r="Y426" s="160"/>
      <c r="Z426" s="150"/>
      <c r="AA426" s="150"/>
      <c r="AB426" s="150"/>
      <c r="AC426" s="150"/>
      <c r="AD426" s="150"/>
      <c r="AE426" s="150"/>
      <c r="AF426" s="150"/>
      <c r="AG426" s="150" t="s">
        <v>220</v>
      </c>
      <c r="AH426" s="150">
        <v>0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3">
      <c r="A427" s="157"/>
      <c r="B427" s="158"/>
      <c r="C427" s="200" t="s">
        <v>527</v>
      </c>
      <c r="D427" s="190"/>
      <c r="E427" s="191">
        <v>0.33479999999999999</v>
      </c>
      <c r="F427" s="160"/>
      <c r="G427" s="160"/>
      <c r="H427" s="160"/>
      <c r="I427" s="160"/>
      <c r="J427" s="160"/>
      <c r="K427" s="160"/>
      <c r="L427" s="160"/>
      <c r="M427" s="160"/>
      <c r="N427" s="159"/>
      <c r="O427" s="159"/>
      <c r="P427" s="159"/>
      <c r="Q427" s="159"/>
      <c r="R427" s="160"/>
      <c r="S427" s="160"/>
      <c r="T427" s="160"/>
      <c r="U427" s="160"/>
      <c r="V427" s="160"/>
      <c r="W427" s="160"/>
      <c r="X427" s="160"/>
      <c r="Y427" s="160"/>
      <c r="Z427" s="150"/>
      <c r="AA427" s="150"/>
      <c r="AB427" s="150"/>
      <c r="AC427" s="150"/>
      <c r="AD427" s="150"/>
      <c r="AE427" s="150"/>
      <c r="AF427" s="150"/>
      <c r="AG427" s="150" t="s">
        <v>220</v>
      </c>
      <c r="AH427" s="150">
        <v>0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3">
      <c r="A428" s="157"/>
      <c r="B428" s="158"/>
      <c r="C428" s="200" t="s">
        <v>528</v>
      </c>
      <c r="D428" s="190"/>
      <c r="E428" s="191">
        <v>6.6000000000000003E-2</v>
      </c>
      <c r="F428" s="160"/>
      <c r="G428" s="160"/>
      <c r="H428" s="160"/>
      <c r="I428" s="160"/>
      <c r="J428" s="160"/>
      <c r="K428" s="160"/>
      <c r="L428" s="160"/>
      <c r="M428" s="160"/>
      <c r="N428" s="159"/>
      <c r="O428" s="159"/>
      <c r="P428" s="159"/>
      <c r="Q428" s="159"/>
      <c r="R428" s="160"/>
      <c r="S428" s="160"/>
      <c r="T428" s="160"/>
      <c r="U428" s="160"/>
      <c r="V428" s="160"/>
      <c r="W428" s="160"/>
      <c r="X428" s="160"/>
      <c r="Y428" s="160"/>
      <c r="Z428" s="150"/>
      <c r="AA428" s="150"/>
      <c r="AB428" s="150"/>
      <c r="AC428" s="150"/>
      <c r="AD428" s="150"/>
      <c r="AE428" s="150"/>
      <c r="AF428" s="150"/>
      <c r="AG428" s="150" t="s">
        <v>220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3">
      <c r="A429" s="157"/>
      <c r="B429" s="158"/>
      <c r="C429" s="200" t="s">
        <v>529</v>
      </c>
      <c r="D429" s="190"/>
      <c r="E429" s="191">
        <v>0.59519999999999995</v>
      </c>
      <c r="F429" s="160"/>
      <c r="G429" s="160"/>
      <c r="H429" s="160"/>
      <c r="I429" s="160"/>
      <c r="J429" s="160"/>
      <c r="K429" s="160"/>
      <c r="L429" s="160"/>
      <c r="M429" s="160"/>
      <c r="N429" s="159"/>
      <c r="O429" s="159"/>
      <c r="P429" s="159"/>
      <c r="Q429" s="159"/>
      <c r="R429" s="160"/>
      <c r="S429" s="160"/>
      <c r="T429" s="160"/>
      <c r="U429" s="160"/>
      <c r="V429" s="160"/>
      <c r="W429" s="160"/>
      <c r="X429" s="160"/>
      <c r="Y429" s="160"/>
      <c r="Z429" s="150"/>
      <c r="AA429" s="150"/>
      <c r="AB429" s="150"/>
      <c r="AC429" s="150"/>
      <c r="AD429" s="150"/>
      <c r="AE429" s="150"/>
      <c r="AF429" s="150"/>
      <c r="AG429" s="150" t="s">
        <v>220</v>
      </c>
      <c r="AH429" s="150">
        <v>0</v>
      </c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3">
      <c r="A430" s="157"/>
      <c r="B430" s="158"/>
      <c r="C430" s="200" t="s">
        <v>530</v>
      </c>
      <c r="D430" s="190"/>
      <c r="E430" s="191">
        <v>0.152</v>
      </c>
      <c r="F430" s="160"/>
      <c r="G430" s="160"/>
      <c r="H430" s="160"/>
      <c r="I430" s="160"/>
      <c r="J430" s="160"/>
      <c r="K430" s="160"/>
      <c r="L430" s="160"/>
      <c r="M430" s="160"/>
      <c r="N430" s="159"/>
      <c r="O430" s="159"/>
      <c r="P430" s="159"/>
      <c r="Q430" s="159"/>
      <c r="R430" s="160"/>
      <c r="S430" s="160"/>
      <c r="T430" s="160"/>
      <c r="U430" s="160"/>
      <c r="V430" s="160"/>
      <c r="W430" s="160"/>
      <c r="X430" s="160"/>
      <c r="Y430" s="160"/>
      <c r="Z430" s="150"/>
      <c r="AA430" s="150"/>
      <c r="AB430" s="150"/>
      <c r="AC430" s="150"/>
      <c r="AD430" s="150"/>
      <c r="AE430" s="150"/>
      <c r="AF430" s="150"/>
      <c r="AG430" s="150" t="s">
        <v>220</v>
      </c>
      <c r="AH430" s="150">
        <v>0</v>
      </c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3">
      <c r="A431" s="157"/>
      <c r="B431" s="158"/>
      <c r="C431" s="200" t="s">
        <v>531</v>
      </c>
      <c r="D431" s="190"/>
      <c r="E431" s="191">
        <v>6.6960000000000006E-2</v>
      </c>
      <c r="F431" s="160"/>
      <c r="G431" s="160"/>
      <c r="H431" s="160"/>
      <c r="I431" s="160"/>
      <c r="J431" s="160"/>
      <c r="K431" s="160"/>
      <c r="L431" s="160"/>
      <c r="M431" s="160"/>
      <c r="N431" s="159"/>
      <c r="O431" s="159"/>
      <c r="P431" s="159"/>
      <c r="Q431" s="159"/>
      <c r="R431" s="160"/>
      <c r="S431" s="160"/>
      <c r="T431" s="160"/>
      <c r="U431" s="160"/>
      <c r="V431" s="160"/>
      <c r="W431" s="160"/>
      <c r="X431" s="160"/>
      <c r="Y431" s="160"/>
      <c r="Z431" s="150"/>
      <c r="AA431" s="150"/>
      <c r="AB431" s="150"/>
      <c r="AC431" s="150"/>
      <c r="AD431" s="150"/>
      <c r="AE431" s="150"/>
      <c r="AF431" s="150"/>
      <c r="AG431" s="150" t="s">
        <v>220</v>
      </c>
      <c r="AH431" s="150">
        <v>0</v>
      </c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3">
      <c r="A432" s="157"/>
      <c r="B432" s="158"/>
      <c r="C432" s="200" t="s">
        <v>532</v>
      </c>
      <c r="D432" s="190"/>
      <c r="E432" s="191">
        <v>0.17856</v>
      </c>
      <c r="F432" s="160"/>
      <c r="G432" s="160"/>
      <c r="H432" s="160"/>
      <c r="I432" s="160"/>
      <c r="J432" s="160"/>
      <c r="K432" s="160"/>
      <c r="L432" s="160"/>
      <c r="M432" s="160"/>
      <c r="N432" s="159"/>
      <c r="O432" s="159"/>
      <c r="P432" s="159"/>
      <c r="Q432" s="159"/>
      <c r="R432" s="160"/>
      <c r="S432" s="160"/>
      <c r="T432" s="160"/>
      <c r="U432" s="160"/>
      <c r="V432" s="160"/>
      <c r="W432" s="160"/>
      <c r="X432" s="160"/>
      <c r="Y432" s="160"/>
      <c r="Z432" s="150"/>
      <c r="AA432" s="150"/>
      <c r="AB432" s="150"/>
      <c r="AC432" s="150"/>
      <c r="AD432" s="150"/>
      <c r="AE432" s="150"/>
      <c r="AF432" s="150"/>
      <c r="AG432" s="150" t="s">
        <v>220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3">
      <c r="A433" s="157"/>
      <c r="B433" s="158"/>
      <c r="C433" s="200" t="s">
        <v>533</v>
      </c>
      <c r="D433" s="190"/>
      <c r="E433" s="191">
        <v>0.23808000000000001</v>
      </c>
      <c r="F433" s="160"/>
      <c r="G433" s="160"/>
      <c r="H433" s="160"/>
      <c r="I433" s="160"/>
      <c r="J433" s="160"/>
      <c r="K433" s="160"/>
      <c r="L433" s="160"/>
      <c r="M433" s="160"/>
      <c r="N433" s="159"/>
      <c r="O433" s="159"/>
      <c r="P433" s="159"/>
      <c r="Q433" s="159"/>
      <c r="R433" s="160"/>
      <c r="S433" s="160"/>
      <c r="T433" s="160"/>
      <c r="U433" s="160"/>
      <c r="V433" s="160"/>
      <c r="W433" s="160"/>
      <c r="X433" s="160"/>
      <c r="Y433" s="160"/>
      <c r="Z433" s="150"/>
      <c r="AA433" s="150"/>
      <c r="AB433" s="150"/>
      <c r="AC433" s="150"/>
      <c r="AD433" s="150"/>
      <c r="AE433" s="150"/>
      <c r="AF433" s="150"/>
      <c r="AG433" s="150" t="s">
        <v>220</v>
      </c>
      <c r="AH433" s="150">
        <v>0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3">
      <c r="A434" s="157"/>
      <c r="B434" s="158"/>
      <c r="C434" s="201" t="s">
        <v>393</v>
      </c>
      <c r="D434" s="192"/>
      <c r="E434" s="193">
        <v>0.17276</v>
      </c>
      <c r="F434" s="160"/>
      <c r="G434" s="160"/>
      <c r="H434" s="160"/>
      <c r="I434" s="160"/>
      <c r="J434" s="160"/>
      <c r="K434" s="160"/>
      <c r="L434" s="160"/>
      <c r="M434" s="160"/>
      <c r="N434" s="159"/>
      <c r="O434" s="159"/>
      <c r="P434" s="159"/>
      <c r="Q434" s="159"/>
      <c r="R434" s="160"/>
      <c r="S434" s="160"/>
      <c r="T434" s="160"/>
      <c r="U434" s="160"/>
      <c r="V434" s="160"/>
      <c r="W434" s="160"/>
      <c r="X434" s="160"/>
      <c r="Y434" s="160"/>
      <c r="Z434" s="150"/>
      <c r="AA434" s="150"/>
      <c r="AB434" s="150"/>
      <c r="AC434" s="150"/>
      <c r="AD434" s="150"/>
      <c r="AE434" s="150"/>
      <c r="AF434" s="150"/>
      <c r="AG434" s="150" t="s">
        <v>220</v>
      </c>
      <c r="AH434" s="150">
        <v>4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>
      <c r="A435" s="169">
        <v>63</v>
      </c>
      <c r="B435" s="170" t="s">
        <v>534</v>
      </c>
      <c r="C435" s="185" t="s">
        <v>501</v>
      </c>
      <c r="D435" s="171" t="s">
        <v>257</v>
      </c>
      <c r="E435" s="172">
        <v>0.43075999999999998</v>
      </c>
      <c r="F435" s="173">
        <v>0</v>
      </c>
      <c r="G435" s="174">
        <f>ROUND(E435*F435,2)</f>
        <v>0</v>
      </c>
      <c r="H435" s="173">
        <v>13050</v>
      </c>
      <c r="I435" s="174">
        <f>ROUND(E435*H435,2)</f>
        <v>5621.42</v>
      </c>
      <c r="J435" s="173">
        <v>0</v>
      </c>
      <c r="K435" s="174">
        <f>ROUND(E435*J435,2)</f>
        <v>0</v>
      </c>
      <c r="L435" s="174">
        <v>21</v>
      </c>
      <c r="M435" s="174">
        <f>G435*(1+L435/100)</f>
        <v>0</v>
      </c>
      <c r="N435" s="172">
        <v>0.55000000000000004</v>
      </c>
      <c r="O435" s="172">
        <f>ROUND(E435*N435,2)</f>
        <v>0.24</v>
      </c>
      <c r="P435" s="172">
        <v>0</v>
      </c>
      <c r="Q435" s="172">
        <f>ROUND(E435*P435,2)</f>
        <v>0</v>
      </c>
      <c r="R435" s="174" t="s">
        <v>382</v>
      </c>
      <c r="S435" s="174" t="s">
        <v>170</v>
      </c>
      <c r="T435" s="175" t="s">
        <v>170</v>
      </c>
      <c r="U435" s="160">
        <v>0</v>
      </c>
      <c r="V435" s="160">
        <f>ROUND(E435*U435,2)</f>
        <v>0</v>
      </c>
      <c r="W435" s="160"/>
      <c r="X435" s="160" t="s">
        <v>383</v>
      </c>
      <c r="Y435" s="160" t="s">
        <v>173</v>
      </c>
      <c r="Z435" s="150"/>
      <c r="AA435" s="150"/>
      <c r="AB435" s="150"/>
      <c r="AC435" s="150"/>
      <c r="AD435" s="150"/>
      <c r="AE435" s="150"/>
      <c r="AF435" s="150"/>
      <c r="AG435" s="150" t="s">
        <v>384</v>
      </c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2">
      <c r="A436" s="157"/>
      <c r="B436" s="158"/>
      <c r="C436" s="200" t="s">
        <v>259</v>
      </c>
      <c r="D436" s="190"/>
      <c r="E436" s="191"/>
      <c r="F436" s="160"/>
      <c r="G436" s="160"/>
      <c r="H436" s="160"/>
      <c r="I436" s="160"/>
      <c r="J436" s="160"/>
      <c r="K436" s="160"/>
      <c r="L436" s="160"/>
      <c r="M436" s="160"/>
      <c r="N436" s="159"/>
      <c r="O436" s="159"/>
      <c r="P436" s="159"/>
      <c r="Q436" s="159"/>
      <c r="R436" s="160"/>
      <c r="S436" s="160"/>
      <c r="T436" s="160"/>
      <c r="U436" s="160"/>
      <c r="V436" s="160"/>
      <c r="W436" s="160"/>
      <c r="X436" s="160"/>
      <c r="Y436" s="160"/>
      <c r="Z436" s="150"/>
      <c r="AA436" s="150"/>
      <c r="AB436" s="150"/>
      <c r="AC436" s="150"/>
      <c r="AD436" s="150"/>
      <c r="AE436" s="150"/>
      <c r="AF436" s="150"/>
      <c r="AG436" s="150" t="s">
        <v>220</v>
      </c>
      <c r="AH436" s="150">
        <v>0</v>
      </c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3">
      <c r="A437" s="157"/>
      <c r="B437" s="158"/>
      <c r="C437" s="200" t="s">
        <v>403</v>
      </c>
      <c r="D437" s="190"/>
      <c r="E437" s="191"/>
      <c r="F437" s="160"/>
      <c r="G437" s="160"/>
      <c r="H437" s="160"/>
      <c r="I437" s="160"/>
      <c r="J437" s="160"/>
      <c r="K437" s="160"/>
      <c r="L437" s="160"/>
      <c r="M437" s="160"/>
      <c r="N437" s="159"/>
      <c r="O437" s="159"/>
      <c r="P437" s="159"/>
      <c r="Q437" s="159"/>
      <c r="R437" s="160"/>
      <c r="S437" s="160"/>
      <c r="T437" s="160"/>
      <c r="U437" s="160"/>
      <c r="V437" s="160"/>
      <c r="W437" s="160"/>
      <c r="X437" s="160"/>
      <c r="Y437" s="160"/>
      <c r="Z437" s="150"/>
      <c r="AA437" s="150"/>
      <c r="AB437" s="150"/>
      <c r="AC437" s="150"/>
      <c r="AD437" s="150"/>
      <c r="AE437" s="150"/>
      <c r="AF437" s="150"/>
      <c r="AG437" s="150" t="s">
        <v>220</v>
      </c>
      <c r="AH437" s="150">
        <v>0</v>
      </c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3">
      <c r="A438" s="157"/>
      <c r="B438" s="158"/>
      <c r="C438" s="200" t="s">
        <v>535</v>
      </c>
      <c r="D438" s="190"/>
      <c r="E438" s="191">
        <v>0.11600000000000001</v>
      </c>
      <c r="F438" s="160"/>
      <c r="G438" s="160"/>
      <c r="H438" s="160"/>
      <c r="I438" s="160"/>
      <c r="J438" s="160"/>
      <c r="K438" s="160"/>
      <c r="L438" s="160"/>
      <c r="M438" s="160"/>
      <c r="N438" s="159"/>
      <c r="O438" s="159"/>
      <c r="P438" s="159"/>
      <c r="Q438" s="159"/>
      <c r="R438" s="160"/>
      <c r="S438" s="160"/>
      <c r="T438" s="160"/>
      <c r="U438" s="160"/>
      <c r="V438" s="160"/>
      <c r="W438" s="160"/>
      <c r="X438" s="160"/>
      <c r="Y438" s="160"/>
      <c r="Z438" s="150"/>
      <c r="AA438" s="150"/>
      <c r="AB438" s="150"/>
      <c r="AC438" s="150"/>
      <c r="AD438" s="150"/>
      <c r="AE438" s="150"/>
      <c r="AF438" s="150"/>
      <c r="AG438" s="150" t="s">
        <v>220</v>
      </c>
      <c r="AH438" s="150">
        <v>0</v>
      </c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3">
      <c r="A439" s="157"/>
      <c r="B439" s="158"/>
      <c r="C439" s="200" t="s">
        <v>536</v>
      </c>
      <c r="D439" s="190"/>
      <c r="E439" s="191">
        <v>9.9599999999999994E-2</v>
      </c>
      <c r="F439" s="160"/>
      <c r="G439" s="160"/>
      <c r="H439" s="160"/>
      <c r="I439" s="160"/>
      <c r="J439" s="160"/>
      <c r="K439" s="160"/>
      <c r="L439" s="160"/>
      <c r="M439" s="160"/>
      <c r="N439" s="159"/>
      <c r="O439" s="159"/>
      <c r="P439" s="159"/>
      <c r="Q439" s="159"/>
      <c r="R439" s="160"/>
      <c r="S439" s="160"/>
      <c r="T439" s="160"/>
      <c r="U439" s="160"/>
      <c r="V439" s="160"/>
      <c r="W439" s="160"/>
      <c r="X439" s="160"/>
      <c r="Y439" s="160"/>
      <c r="Z439" s="150"/>
      <c r="AA439" s="150"/>
      <c r="AB439" s="150"/>
      <c r="AC439" s="150"/>
      <c r="AD439" s="150"/>
      <c r="AE439" s="150"/>
      <c r="AF439" s="150"/>
      <c r="AG439" s="150" t="s">
        <v>220</v>
      </c>
      <c r="AH439" s="150">
        <v>0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3">
      <c r="A440" s="157"/>
      <c r="B440" s="158"/>
      <c r="C440" s="200" t="s">
        <v>537</v>
      </c>
      <c r="D440" s="190"/>
      <c r="E440" s="191">
        <v>0.17599999999999999</v>
      </c>
      <c r="F440" s="160"/>
      <c r="G440" s="160"/>
      <c r="H440" s="160"/>
      <c r="I440" s="160"/>
      <c r="J440" s="160"/>
      <c r="K440" s="160"/>
      <c r="L440" s="160"/>
      <c r="M440" s="160"/>
      <c r="N440" s="159"/>
      <c r="O440" s="159"/>
      <c r="P440" s="159"/>
      <c r="Q440" s="159"/>
      <c r="R440" s="160"/>
      <c r="S440" s="160"/>
      <c r="T440" s="160"/>
      <c r="U440" s="160"/>
      <c r="V440" s="160"/>
      <c r="W440" s="160"/>
      <c r="X440" s="160"/>
      <c r="Y440" s="160"/>
      <c r="Z440" s="150"/>
      <c r="AA440" s="150"/>
      <c r="AB440" s="150"/>
      <c r="AC440" s="150"/>
      <c r="AD440" s="150"/>
      <c r="AE440" s="150"/>
      <c r="AF440" s="150"/>
      <c r="AG440" s="150" t="s">
        <v>220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3">
      <c r="A441" s="157"/>
      <c r="B441" s="158"/>
      <c r="C441" s="201" t="s">
        <v>393</v>
      </c>
      <c r="D441" s="192"/>
      <c r="E441" s="193">
        <v>3.916E-2</v>
      </c>
      <c r="F441" s="160"/>
      <c r="G441" s="160"/>
      <c r="H441" s="160"/>
      <c r="I441" s="160"/>
      <c r="J441" s="160"/>
      <c r="K441" s="160"/>
      <c r="L441" s="160"/>
      <c r="M441" s="160"/>
      <c r="N441" s="159"/>
      <c r="O441" s="159"/>
      <c r="P441" s="159"/>
      <c r="Q441" s="159"/>
      <c r="R441" s="160"/>
      <c r="S441" s="160"/>
      <c r="T441" s="160"/>
      <c r="U441" s="160"/>
      <c r="V441" s="160"/>
      <c r="W441" s="160"/>
      <c r="X441" s="160"/>
      <c r="Y441" s="160"/>
      <c r="Z441" s="150"/>
      <c r="AA441" s="150"/>
      <c r="AB441" s="150"/>
      <c r="AC441" s="150"/>
      <c r="AD441" s="150"/>
      <c r="AE441" s="150"/>
      <c r="AF441" s="150"/>
      <c r="AG441" s="150" t="s">
        <v>220</v>
      </c>
      <c r="AH441" s="150">
        <v>4</v>
      </c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>
      <c r="A442" s="169">
        <v>64</v>
      </c>
      <c r="B442" s="170" t="s">
        <v>538</v>
      </c>
      <c r="C442" s="185" t="s">
        <v>501</v>
      </c>
      <c r="D442" s="171" t="s">
        <v>257</v>
      </c>
      <c r="E442" s="172">
        <v>1.31193</v>
      </c>
      <c r="F442" s="173">
        <v>0</v>
      </c>
      <c r="G442" s="174">
        <f>ROUND(E442*F442,2)</f>
        <v>0</v>
      </c>
      <c r="H442" s="173">
        <v>13280</v>
      </c>
      <c r="I442" s="174">
        <f>ROUND(E442*H442,2)</f>
        <v>17422.43</v>
      </c>
      <c r="J442" s="173">
        <v>0</v>
      </c>
      <c r="K442" s="174">
        <f>ROUND(E442*J442,2)</f>
        <v>0</v>
      </c>
      <c r="L442" s="174">
        <v>21</v>
      </c>
      <c r="M442" s="174">
        <f>G442*(1+L442/100)</f>
        <v>0</v>
      </c>
      <c r="N442" s="172">
        <v>0.55000000000000004</v>
      </c>
      <c r="O442" s="172">
        <f>ROUND(E442*N442,2)</f>
        <v>0.72</v>
      </c>
      <c r="P442" s="172">
        <v>0</v>
      </c>
      <c r="Q442" s="172">
        <f>ROUND(E442*P442,2)</f>
        <v>0</v>
      </c>
      <c r="R442" s="174" t="s">
        <v>382</v>
      </c>
      <c r="S442" s="174" t="s">
        <v>170</v>
      </c>
      <c r="T442" s="175" t="s">
        <v>170</v>
      </c>
      <c r="U442" s="160">
        <v>0</v>
      </c>
      <c r="V442" s="160">
        <f>ROUND(E442*U442,2)</f>
        <v>0</v>
      </c>
      <c r="W442" s="160"/>
      <c r="X442" s="160" t="s">
        <v>383</v>
      </c>
      <c r="Y442" s="160" t="s">
        <v>173</v>
      </c>
      <c r="Z442" s="150"/>
      <c r="AA442" s="150"/>
      <c r="AB442" s="150"/>
      <c r="AC442" s="150"/>
      <c r="AD442" s="150"/>
      <c r="AE442" s="150"/>
      <c r="AF442" s="150"/>
      <c r="AG442" s="150" t="s">
        <v>384</v>
      </c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2">
      <c r="A443" s="157"/>
      <c r="B443" s="158"/>
      <c r="C443" s="200" t="s">
        <v>259</v>
      </c>
      <c r="D443" s="190"/>
      <c r="E443" s="191"/>
      <c r="F443" s="160"/>
      <c r="G443" s="160"/>
      <c r="H443" s="160"/>
      <c r="I443" s="160"/>
      <c r="J443" s="160"/>
      <c r="K443" s="160"/>
      <c r="L443" s="160"/>
      <c r="M443" s="160"/>
      <c r="N443" s="159"/>
      <c r="O443" s="159"/>
      <c r="P443" s="159"/>
      <c r="Q443" s="159"/>
      <c r="R443" s="160"/>
      <c r="S443" s="160"/>
      <c r="T443" s="160"/>
      <c r="U443" s="160"/>
      <c r="V443" s="160"/>
      <c r="W443" s="160"/>
      <c r="X443" s="160"/>
      <c r="Y443" s="160"/>
      <c r="Z443" s="150"/>
      <c r="AA443" s="150"/>
      <c r="AB443" s="150"/>
      <c r="AC443" s="150"/>
      <c r="AD443" s="150"/>
      <c r="AE443" s="150"/>
      <c r="AF443" s="150"/>
      <c r="AG443" s="150" t="s">
        <v>220</v>
      </c>
      <c r="AH443" s="150">
        <v>0</v>
      </c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3">
      <c r="A444" s="157"/>
      <c r="B444" s="158"/>
      <c r="C444" s="200" t="s">
        <v>403</v>
      </c>
      <c r="D444" s="190"/>
      <c r="E444" s="191"/>
      <c r="F444" s="160"/>
      <c r="G444" s="160"/>
      <c r="H444" s="160"/>
      <c r="I444" s="160"/>
      <c r="J444" s="160"/>
      <c r="K444" s="160"/>
      <c r="L444" s="160"/>
      <c r="M444" s="160"/>
      <c r="N444" s="159"/>
      <c r="O444" s="159"/>
      <c r="P444" s="159"/>
      <c r="Q444" s="159"/>
      <c r="R444" s="160"/>
      <c r="S444" s="160"/>
      <c r="T444" s="160"/>
      <c r="U444" s="160"/>
      <c r="V444" s="160"/>
      <c r="W444" s="160"/>
      <c r="X444" s="160"/>
      <c r="Y444" s="160"/>
      <c r="Z444" s="150"/>
      <c r="AA444" s="150"/>
      <c r="AB444" s="150"/>
      <c r="AC444" s="150"/>
      <c r="AD444" s="150"/>
      <c r="AE444" s="150"/>
      <c r="AF444" s="150"/>
      <c r="AG444" s="150" t="s">
        <v>220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3">
      <c r="A445" s="157"/>
      <c r="B445" s="158"/>
      <c r="C445" s="200" t="s">
        <v>539</v>
      </c>
      <c r="D445" s="190"/>
      <c r="E445" s="191">
        <v>0.29759999999999998</v>
      </c>
      <c r="F445" s="160"/>
      <c r="G445" s="160"/>
      <c r="H445" s="160"/>
      <c r="I445" s="160"/>
      <c r="J445" s="160"/>
      <c r="K445" s="160"/>
      <c r="L445" s="160"/>
      <c r="M445" s="160"/>
      <c r="N445" s="159"/>
      <c r="O445" s="159"/>
      <c r="P445" s="159"/>
      <c r="Q445" s="159"/>
      <c r="R445" s="160"/>
      <c r="S445" s="160"/>
      <c r="T445" s="160"/>
      <c r="U445" s="160"/>
      <c r="V445" s="160"/>
      <c r="W445" s="160"/>
      <c r="X445" s="160"/>
      <c r="Y445" s="160"/>
      <c r="Z445" s="150"/>
      <c r="AA445" s="150"/>
      <c r="AB445" s="150"/>
      <c r="AC445" s="150"/>
      <c r="AD445" s="150"/>
      <c r="AE445" s="150"/>
      <c r="AF445" s="150"/>
      <c r="AG445" s="150" t="s">
        <v>220</v>
      </c>
      <c r="AH445" s="150">
        <v>0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3">
      <c r="A446" s="157"/>
      <c r="B446" s="158"/>
      <c r="C446" s="200" t="s">
        <v>540</v>
      </c>
      <c r="D446" s="190"/>
      <c r="E446" s="191">
        <v>0.44846000000000003</v>
      </c>
      <c r="F446" s="160"/>
      <c r="G446" s="160"/>
      <c r="H446" s="160"/>
      <c r="I446" s="160"/>
      <c r="J446" s="160"/>
      <c r="K446" s="160"/>
      <c r="L446" s="160"/>
      <c r="M446" s="160"/>
      <c r="N446" s="159"/>
      <c r="O446" s="159"/>
      <c r="P446" s="159"/>
      <c r="Q446" s="159"/>
      <c r="R446" s="160"/>
      <c r="S446" s="160"/>
      <c r="T446" s="160"/>
      <c r="U446" s="160"/>
      <c r="V446" s="160"/>
      <c r="W446" s="160"/>
      <c r="X446" s="160"/>
      <c r="Y446" s="160"/>
      <c r="Z446" s="150"/>
      <c r="AA446" s="150"/>
      <c r="AB446" s="150"/>
      <c r="AC446" s="150"/>
      <c r="AD446" s="150"/>
      <c r="AE446" s="150"/>
      <c r="AF446" s="150"/>
      <c r="AG446" s="150" t="s">
        <v>220</v>
      </c>
      <c r="AH446" s="150">
        <v>0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3">
      <c r="A447" s="157"/>
      <c r="B447" s="158"/>
      <c r="C447" s="200" t="s">
        <v>541</v>
      </c>
      <c r="D447" s="190"/>
      <c r="E447" s="191">
        <v>0.2142</v>
      </c>
      <c r="F447" s="160"/>
      <c r="G447" s="160"/>
      <c r="H447" s="160"/>
      <c r="I447" s="160"/>
      <c r="J447" s="160"/>
      <c r="K447" s="160"/>
      <c r="L447" s="160"/>
      <c r="M447" s="160"/>
      <c r="N447" s="159"/>
      <c r="O447" s="159"/>
      <c r="P447" s="159"/>
      <c r="Q447" s="159"/>
      <c r="R447" s="160"/>
      <c r="S447" s="160"/>
      <c r="T447" s="160"/>
      <c r="U447" s="160"/>
      <c r="V447" s="160"/>
      <c r="W447" s="160"/>
      <c r="X447" s="160"/>
      <c r="Y447" s="160"/>
      <c r="Z447" s="150"/>
      <c r="AA447" s="150"/>
      <c r="AB447" s="150"/>
      <c r="AC447" s="150"/>
      <c r="AD447" s="150"/>
      <c r="AE447" s="150"/>
      <c r="AF447" s="150"/>
      <c r="AG447" s="150" t="s">
        <v>220</v>
      </c>
      <c r="AH447" s="150">
        <v>0</v>
      </c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3">
      <c r="A448" s="157"/>
      <c r="B448" s="158"/>
      <c r="C448" s="200" t="s">
        <v>542</v>
      </c>
      <c r="D448" s="190"/>
      <c r="E448" s="191">
        <v>0.2324</v>
      </c>
      <c r="F448" s="160"/>
      <c r="G448" s="160"/>
      <c r="H448" s="160"/>
      <c r="I448" s="160"/>
      <c r="J448" s="160"/>
      <c r="K448" s="160"/>
      <c r="L448" s="160"/>
      <c r="M448" s="160"/>
      <c r="N448" s="159"/>
      <c r="O448" s="159"/>
      <c r="P448" s="159"/>
      <c r="Q448" s="159"/>
      <c r="R448" s="160"/>
      <c r="S448" s="160"/>
      <c r="T448" s="160"/>
      <c r="U448" s="160"/>
      <c r="V448" s="160"/>
      <c r="W448" s="160"/>
      <c r="X448" s="160"/>
      <c r="Y448" s="160"/>
      <c r="Z448" s="150"/>
      <c r="AA448" s="150"/>
      <c r="AB448" s="150"/>
      <c r="AC448" s="150"/>
      <c r="AD448" s="150"/>
      <c r="AE448" s="150"/>
      <c r="AF448" s="150"/>
      <c r="AG448" s="150" t="s">
        <v>220</v>
      </c>
      <c r="AH448" s="150">
        <v>0</v>
      </c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3">
      <c r="A449" s="157"/>
      <c r="B449" s="158"/>
      <c r="C449" s="201" t="s">
        <v>393</v>
      </c>
      <c r="D449" s="192"/>
      <c r="E449" s="193">
        <v>0.11927</v>
      </c>
      <c r="F449" s="160"/>
      <c r="G449" s="160"/>
      <c r="H449" s="160"/>
      <c r="I449" s="160"/>
      <c r="J449" s="160"/>
      <c r="K449" s="160"/>
      <c r="L449" s="160"/>
      <c r="M449" s="160"/>
      <c r="N449" s="159"/>
      <c r="O449" s="159"/>
      <c r="P449" s="159"/>
      <c r="Q449" s="159"/>
      <c r="R449" s="160"/>
      <c r="S449" s="160"/>
      <c r="T449" s="160"/>
      <c r="U449" s="160"/>
      <c r="V449" s="160"/>
      <c r="W449" s="160"/>
      <c r="X449" s="160"/>
      <c r="Y449" s="160"/>
      <c r="Z449" s="150"/>
      <c r="AA449" s="150"/>
      <c r="AB449" s="150"/>
      <c r="AC449" s="150"/>
      <c r="AD449" s="150"/>
      <c r="AE449" s="150"/>
      <c r="AF449" s="150"/>
      <c r="AG449" s="150" t="s">
        <v>220</v>
      </c>
      <c r="AH449" s="150">
        <v>4</v>
      </c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>
      <c r="A450" s="169">
        <v>65</v>
      </c>
      <c r="B450" s="170" t="s">
        <v>543</v>
      </c>
      <c r="C450" s="185" t="s">
        <v>501</v>
      </c>
      <c r="D450" s="171" t="s">
        <v>257</v>
      </c>
      <c r="E450" s="172">
        <v>0.58950999999999998</v>
      </c>
      <c r="F450" s="173">
        <v>0</v>
      </c>
      <c r="G450" s="174">
        <f>ROUND(E450*F450,2)</f>
        <v>0</v>
      </c>
      <c r="H450" s="173">
        <v>13510</v>
      </c>
      <c r="I450" s="174">
        <f>ROUND(E450*H450,2)</f>
        <v>7964.28</v>
      </c>
      <c r="J450" s="173">
        <v>0</v>
      </c>
      <c r="K450" s="174">
        <f>ROUND(E450*J450,2)</f>
        <v>0</v>
      </c>
      <c r="L450" s="174">
        <v>21</v>
      </c>
      <c r="M450" s="174">
        <f>G450*(1+L450/100)</f>
        <v>0</v>
      </c>
      <c r="N450" s="172">
        <v>0.55000000000000004</v>
      </c>
      <c r="O450" s="172">
        <f>ROUND(E450*N450,2)</f>
        <v>0.32</v>
      </c>
      <c r="P450" s="172">
        <v>0</v>
      </c>
      <c r="Q450" s="172">
        <f>ROUND(E450*P450,2)</f>
        <v>0</v>
      </c>
      <c r="R450" s="174" t="s">
        <v>382</v>
      </c>
      <c r="S450" s="174" t="s">
        <v>170</v>
      </c>
      <c r="T450" s="175" t="s">
        <v>170</v>
      </c>
      <c r="U450" s="160">
        <v>0</v>
      </c>
      <c r="V450" s="160">
        <f>ROUND(E450*U450,2)</f>
        <v>0</v>
      </c>
      <c r="W450" s="160"/>
      <c r="X450" s="160" t="s">
        <v>383</v>
      </c>
      <c r="Y450" s="160" t="s">
        <v>173</v>
      </c>
      <c r="Z450" s="150"/>
      <c r="AA450" s="150"/>
      <c r="AB450" s="150"/>
      <c r="AC450" s="150"/>
      <c r="AD450" s="150"/>
      <c r="AE450" s="150"/>
      <c r="AF450" s="150"/>
      <c r="AG450" s="150" t="s">
        <v>384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2">
      <c r="A451" s="157"/>
      <c r="B451" s="158"/>
      <c r="C451" s="200" t="s">
        <v>259</v>
      </c>
      <c r="D451" s="190"/>
      <c r="E451" s="191"/>
      <c r="F451" s="160"/>
      <c r="G451" s="160"/>
      <c r="H451" s="160"/>
      <c r="I451" s="160"/>
      <c r="J451" s="160"/>
      <c r="K451" s="160"/>
      <c r="L451" s="160"/>
      <c r="M451" s="160"/>
      <c r="N451" s="159"/>
      <c r="O451" s="159"/>
      <c r="P451" s="159"/>
      <c r="Q451" s="159"/>
      <c r="R451" s="160"/>
      <c r="S451" s="160"/>
      <c r="T451" s="160"/>
      <c r="U451" s="160"/>
      <c r="V451" s="160"/>
      <c r="W451" s="160"/>
      <c r="X451" s="160"/>
      <c r="Y451" s="160"/>
      <c r="Z451" s="150"/>
      <c r="AA451" s="150"/>
      <c r="AB451" s="150"/>
      <c r="AC451" s="150"/>
      <c r="AD451" s="150"/>
      <c r="AE451" s="150"/>
      <c r="AF451" s="150"/>
      <c r="AG451" s="150" t="s">
        <v>220</v>
      </c>
      <c r="AH451" s="150">
        <v>0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3">
      <c r="A452" s="157"/>
      <c r="B452" s="158"/>
      <c r="C452" s="200" t="s">
        <v>403</v>
      </c>
      <c r="D452" s="190"/>
      <c r="E452" s="191"/>
      <c r="F452" s="160"/>
      <c r="G452" s="160"/>
      <c r="H452" s="160"/>
      <c r="I452" s="160"/>
      <c r="J452" s="160"/>
      <c r="K452" s="160"/>
      <c r="L452" s="160"/>
      <c r="M452" s="160"/>
      <c r="N452" s="159"/>
      <c r="O452" s="159"/>
      <c r="P452" s="159"/>
      <c r="Q452" s="159"/>
      <c r="R452" s="160"/>
      <c r="S452" s="160"/>
      <c r="T452" s="160"/>
      <c r="U452" s="160"/>
      <c r="V452" s="160"/>
      <c r="W452" s="160"/>
      <c r="X452" s="160"/>
      <c r="Y452" s="160"/>
      <c r="Z452" s="150"/>
      <c r="AA452" s="150"/>
      <c r="AB452" s="150"/>
      <c r="AC452" s="150"/>
      <c r="AD452" s="150"/>
      <c r="AE452" s="150"/>
      <c r="AF452" s="150"/>
      <c r="AG452" s="150" t="s">
        <v>220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3">
      <c r="A453" s="157"/>
      <c r="B453" s="158"/>
      <c r="C453" s="200" t="s">
        <v>544</v>
      </c>
      <c r="D453" s="190"/>
      <c r="E453" s="191">
        <v>0.25703999999999999</v>
      </c>
      <c r="F453" s="160"/>
      <c r="G453" s="160"/>
      <c r="H453" s="160"/>
      <c r="I453" s="160"/>
      <c r="J453" s="160"/>
      <c r="K453" s="160"/>
      <c r="L453" s="160"/>
      <c r="M453" s="160"/>
      <c r="N453" s="159"/>
      <c r="O453" s="159"/>
      <c r="P453" s="159"/>
      <c r="Q453" s="159"/>
      <c r="R453" s="160"/>
      <c r="S453" s="160"/>
      <c r="T453" s="160"/>
      <c r="U453" s="160"/>
      <c r="V453" s="160"/>
      <c r="W453" s="160"/>
      <c r="X453" s="160"/>
      <c r="Y453" s="160"/>
      <c r="Z453" s="150"/>
      <c r="AA453" s="150"/>
      <c r="AB453" s="150"/>
      <c r="AC453" s="150"/>
      <c r="AD453" s="150"/>
      <c r="AE453" s="150"/>
      <c r="AF453" s="150"/>
      <c r="AG453" s="150" t="s">
        <v>220</v>
      </c>
      <c r="AH453" s="150">
        <v>0</v>
      </c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3">
      <c r="A454" s="157"/>
      <c r="B454" s="158"/>
      <c r="C454" s="200" t="s">
        <v>545</v>
      </c>
      <c r="D454" s="190"/>
      <c r="E454" s="191">
        <v>0.27888000000000002</v>
      </c>
      <c r="F454" s="160"/>
      <c r="G454" s="160"/>
      <c r="H454" s="160"/>
      <c r="I454" s="160"/>
      <c r="J454" s="160"/>
      <c r="K454" s="160"/>
      <c r="L454" s="160"/>
      <c r="M454" s="160"/>
      <c r="N454" s="159"/>
      <c r="O454" s="159"/>
      <c r="P454" s="159"/>
      <c r="Q454" s="159"/>
      <c r="R454" s="160"/>
      <c r="S454" s="160"/>
      <c r="T454" s="160"/>
      <c r="U454" s="160"/>
      <c r="V454" s="160"/>
      <c r="W454" s="160"/>
      <c r="X454" s="160"/>
      <c r="Y454" s="160"/>
      <c r="Z454" s="150"/>
      <c r="AA454" s="150"/>
      <c r="AB454" s="150"/>
      <c r="AC454" s="150"/>
      <c r="AD454" s="150"/>
      <c r="AE454" s="150"/>
      <c r="AF454" s="150"/>
      <c r="AG454" s="150" t="s">
        <v>220</v>
      </c>
      <c r="AH454" s="150">
        <v>0</v>
      </c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3">
      <c r="A455" s="157"/>
      <c r="B455" s="158"/>
      <c r="C455" s="201" t="s">
        <v>393</v>
      </c>
      <c r="D455" s="192"/>
      <c r="E455" s="193">
        <v>5.3589999999999999E-2</v>
      </c>
      <c r="F455" s="160"/>
      <c r="G455" s="160"/>
      <c r="H455" s="160"/>
      <c r="I455" s="160"/>
      <c r="J455" s="160"/>
      <c r="K455" s="160"/>
      <c r="L455" s="160"/>
      <c r="M455" s="160"/>
      <c r="N455" s="159"/>
      <c r="O455" s="159"/>
      <c r="P455" s="159"/>
      <c r="Q455" s="159"/>
      <c r="R455" s="160"/>
      <c r="S455" s="160"/>
      <c r="T455" s="160"/>
      <c r="U455" s="160"/>
      <c r="V455" s="160"/>
      <c r="W455" s="160"/>
      <c r="X455" s="160"/>
      <c r="Y455" s="160"/>
      <c r="Z455" s="150"/>
      <c r="AA455" s="150"/>
      <c r="AB455" s="150"/>
      <c r="AC455" s="150"/>
      <c r="AD455" s="150"/>
      <c r="AE455" s="150"/>
      <c r="AF455" s="150"/>
      <c r="AG455" s="150" t="s">
        <v>220</v>
      </c>
      <c r="AH455" s="150">
        <v>4</v>
      </c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>
      <c r="A456" s="169">
        <v>66</v>
      </c>
      <c r="B456" s="170" t="s">
        <v>546</v>
      </c>
      <c r="C456" s="185" t="s">
        <v>547</v>
      </c>
      <c r="D456" s="171" t="s">
        <v>277</v>
      </c>
      <c r="E456" s="172">
        <v>13.089869999999999</v>
      </c>
      <c r="F456" s="173">
        <v>0</v>
      </c>
      <c r="G456" s="174">
        <f>ROUND(E456*F456,2)</f>
        <v>0</v>
      </c>
      <c r="H456" s="173">
        <v>0</v>
      </c>
      <c r="I456" s="174">
        <f>ROUND(E456*H456,2)</f>
        <v>0</v>
      </c>
      <c r="J456" s="173">
        <v>1837</v>
      </c>
      <c r="K456" s="174">
        <f>ROUND(E456*J456,2)</f>
        <v>24046.09</v>
      </c>
      <c r="L456" s="174">
        <v>21</v>
      </c>
      <c r="M456" s="174">
        <f>G456*(1+L456/100)</f>
        <v>0</v>
      </c>
      <c r="N456" s="172">
        <v>0</v>
      </c>
      <c r="O456" s="172">
        <f>ROUND(E456*N456,2)</f>
        <v>0</v>
      </c>
      <c r="P456" s="172">
        <v>0</v>
      </c>
      <c r="Q456" s="172">
        <f>ROUND(E456*P456,2)</f>
        <v>0</v>
      </c>
      <c r="R456" s="174" t="s">
        <v>402</v>
      </c>
      <c r="S456" s="174" t="s">
        <v>170</v>
      </c>
      <c r="T456" s="175" t="s">
        <v>170</v>
      </c>
      <c r="U456" s="160">
        <v>1.863</v>
      </c>
      <c r="V456" s="160">
        <f>ROUND(E456*U456,2)</f>
        <v>24.39</v>
      </c>
      <c r="W456" s="160"/>
      <c r="X456" s="160" t="s">
        <v>337</v>
      </c>
      <c r="Y456" s="160" t="s">
        <v>173</v>
      </c>
      <c r="Z456" s="150"/>
      <c r="AA456" s="150"/>
      <c r="AB456" s="150"/>
      <c r="AC456" s="150"/>
      <c r="AD456" s="150"/>
      <c r="AE456" s="150"/>
      <c r="AF456" s="150"/>
      <c r="AG456" s="150" t="s">
        <v>338</v>
      </c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2">
      <c r="A457" s="157"/>
      <c r="B457" s="158"/>
      <c r="C457" s="353" t="s">
        <v>396</v>
      </c>
      <c r="D457" s="354"/>
      <c r="E457" s="354"/>
      <c r="F457" s="354"/>
      <c r="G457" s="354"/>
      <c r="H457" s="160"/>
      <c r="I457" s="160"/>
      <c r="J457" s="160"/>
      <c r="K457" s="160"/>
      <c r="L457" s="160"/>
      <c r="M457" s="160"/>
      <c r="N457" s="159"/>
      <c r="O457" s="159"/>
      <c r="P457" s="159"/>
      <c r="Q457" s="159"/>
      <c r="R457" s="160"/>
      <c r="S457" s="160"/>
      <c r="T457" s="160"/>
      <c r="U457" s="160"/>
      <c r="V457" s="160"/>
      <c r="W457" s="160"/>
      <c r="X457" s="160"/>
      <c r="Y457" s="160"/>
      <c r="Z457" s="150"/>
      <c r="AA457" s="150"/>
      <c r="AB457" s="150"/>
      <c r="AC457" s="150"/>
      <c r="AD457" s="150"/>
      <c r="AE457" s="150"/>
      <c r="AF457" s="150"/>
      <c r="AG457" s="150" t="s">
        <v>218</v>
      </c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2">
      <c r="A458" s="157"/>
      <c r="B458" s="158"/>
      <c r="C458" s="200" t="s">
        <v>340</v>
      </c>
      <c r="D458" s="190"/>
      <c r="E458" s="191"/>
      <c r="F458" s="160"/>
      <c r="G458" s="160"/>
      <c r="H458" s="160"/>
      <c r="I458" s="160"/>
      <c r="J458" s="160"/>
      <c r="K458" s="160"/>
      <c r="L458" s="160"/>
      <c r="M458" s="160"/>
      <c r="N458" s="159"/>
      <c r="O458" s="159"/>
      <c r="P458" s="159"/>
      <c r="Q458" s="159"/>
      <c r="R458" s="160"/>
      <c r="S458" s="160"/>
      <c r="T458" s="160"/>
      <c r="U458" s="160"/>
      <c r="V458" s="160"/>
      <c r="W458" s="160"/>
      <c r="X458" s="160"/>
      <c r="Y458" s="160"/>
      <c r="Z458" s="150"/>
      <c r="AA458" s="150"/>
      <c r="AB458" s="150"/>
      <c r="AC458" s="150"/>
      <c r="AD458" s="150"/>
      <c r="AE458" s="150"/>
      <c r="AF458" s="150"/>
      <c r="AG458" s="150" t="s">
        <v>220</v>
      </c>
      <c r="AH458" s="150">
        <v>0</v>
      </c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3">
      <c r="A459" s="157"/>
      <c r="B459" s="158"/>
      <c r="C459" s="200" t="s">
        <v>548</v>
      </c>
      <c r="D459" s="190"/>
      <c r="E459" s="191"/>
      <c r="F459" s="160"/>
      <c r="G459" s="160"/>
      <c r="H459" s="160"/>
      <c r="I459" s="160"/>
      <c r="J459" s="160"/>
      <c r="K459" s="160"/>
      <c r="L459" s="160"/>
      <c r="M459" s="160"/>
      <c r="N459" s="159"/>
      <c r="O459" s="159"/>
      <c r="P459" s="159"/>
      <c r="Q459" s="159"/>
      <c r="R459" s="160"/>
      <c r="S459" s="160"/>
      <c r="T459" s="160"/>
      <c r="U459" s="160"/>
      <c r="V459" s="160"/>
      <c r="W459" s="160"/>
      <c r="X459" s="160"/>
      <c r="Y459" s="160"/>
      <c r="Z459" s="150"/>
      <c r="AA459" s="150"/>
      <c r="AB459" s="150"/>
      <c r="AC459" s="150"/>
      <c r="AD459" s="150"/>
      <c r="AE459" s="150"/>
      <c r="AF459" s="150"/>
      <c r="AG459" s="150" t="s">
        <v>220</v>
      </c>
      <c r="AH459" s="150">
        <v>0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3">
      <c r="A460" s="157"/>
      <c r="B460" s="158"/>
      <c r="C460" s="200" t="s">
        <v>549</v>
      </c>
      <c r="D460" s="190"/>
      <c r="E460" s="191">
        <v>13.089869999999999</v>
      </c>
      <c r="F460" s="160"/>
      <c r="G460" s="160"/>
      <c r="H460" s="160"/>
      <c r="I460" s="160"/>
      <c r="J460" s="160"/>
      <c r="K460" s="160"/>
      <c r="L460" s="160"/>
      <c r="M460" s="160"/>
      <c r="N460" s="159"/>
      <c r="O460" s="159"/>
      <c r="P460" s="159"/>
      <c r="Q460" s="159"/>
      <c r="R460" s="160"/>
      <c r="S460" s="160"/>
      <c r="T460" s="160"/>
      <c r="U460" s="160"/>
      <c r="V460" s="160"/>
      <c r="W460" s="160"/>
      <c r="X460" s="160"/>
      <c r="Y460" s="160"/>
      <c r="Z460" s="150"/>
      <c r="AA460" s="150"/>
      <c r="AB460" s="150"/>
      <c r="AC460" s="150"/>
      <c r="AD460" s="150"/>
      <c r="AE460" s="150"/>
      <c r="AF460" s="150"/>
      <c r="AG460" s="150" t="s">
        <v>220</v>
      </c>
      <c r="AH460" s="150">
        <v>0</v>
      </c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ht="14">
      <c r="A461" s="162" t="s">
        <v>165</v>
      </c>
      <c r="B461" s="163" t="s">
        <v>111</v>
      </c>
      <c r="C461" s="184" t="s">
        <v>112</v>
      </c>
      <c r="D461" s="164"/>
      <c r="E461" s="165"/>
      <c r="F461" s="166"/>
      <c r="G461" s="166">
        <f>G462+G467</f>
        <v>0</v>
      </c>
      <c r="H461" s="166"/>
      <c r="I461" s="166">
        <f>SUM(I462:I471)</f>
        <v>14442.9</v>
      </c>
      <c r="J461" s="166"/>
      <c r="K461" s="166">
        <f>SUM(K462:K471)</f>
        <v>4498.1000000000004</v>
      </c>
      <c r="L461" s="166"/>
      <c r="M461" s="166">
        <f>SUM(M462:M471)</f>
        <v>0</v>
      </c>
      <c r="N461" s="165"/>
      <c r="O461" s="165">
        <f>SUM(O462:O471)</f>
        <v>0.41</v>
      </c>
      <c r="P461" s="165"/>
      <c r="Q461" s="165">
        <f>SUM(Q462:Q471)</f>
        <v>0</v>
      </c>
      <c r="R461" s="166"/>
      <c r="S461" s="166"/>
      <c r="T461" s="167"/>
      <c r="U461" s="161"/>
      <c r="V461" s="161">
        <f>SUM(V462:V471)</f>
        <v>6.73</v>
      </c>
      <c r="W461" s="161"/>
      <c r="X461" s="161"/>
      <c r="Y461" s="161"/>
      <c r="AG461" t="s">
        <v>166</v>
      </c>
    </row>
    <row r="462" spans="1:60" outlineLevel="1">
      <c r="A462" s="169">
        <v>67</v>
      </c>
      <c r="B462" s="170" t="s">
        <v>550</v>
      </c>
      <c r="C462" s="185" t="s">
        <v>551</v>
      </c>
      <c r="D462" s="171" t="s">
        <v>213</v>
      </c>
      <c r="E462" s="172">
        <v>30</v>
      </c>
      <c r="F462" s="173">
        <v>0</v>
      </c>
      <c r="G462" s="174">
        <f>ROUND(E462*F462,2)</f>
        <v>0</v>
      </c>
      <c r="H462" s="173">
        <v>481.43</v>
      </c>
      <c r="I462" s="174">
        <f>ROUND(E462*H462,2)</f>
        <v>14442.9</v>
      </c>
      <c r="J462" s="173">
        <v>104.57</v>
      </c>
      <c r="K462" s="174">
        <f>ROUND(E462*J462,2)</f>
        <v>3137.1</v>
      </c>
      <c r="L462" s="174">
        <v>21</v>
      </c>
      <c r="M462" s="174">
        <f>G462*(1+L462/100)</f>
        <v>0</v>
      </c>
      <c r="N462" s="172">
        <v>1.367E-2</v>
      </c>
      <c r="O462" s="172">
        <f>ROUND(E462*N462,2)</f>
        <v>0.41</v>
      </c>
      <c r="P462" s="172">
        <v>0</v>
      </c>
      <c r="Q462" s="172">
        <f>ROUND(E462*P462,2)</f>
        <v>0</v>
      </c>
      <c r="R462" s="174" t="s">
        <v>552</v>
      </c>
      <c r="S462" s="174" t="s">
        <v>170</v>
      </c>
      <c r="T462" s="175" t="s">
        <v>170</v>
      </c>
      <c r="U462" s="160">
        <v>0.18559999999999999</v>
      </c>
      <c r="V462" s="160">
        <f>ROUND(E462*U462,2)</f>
        <v>5.57</v>
      </c>
      <c r="W462" s="160"/>
      <c r="X462" s="160" t="s">
        <v>215</v>
      </c>
      <c r="Y462" s="160" t="s">
        <v>173</v>
      </c>
      <c r="Z462" s="150"/>
      <c r="AA462" s="150"/>
      <c r="AB462" s="150"/>
      <c r="AC462" s="150"/>
      <c r="AD462" s="150"/>
      <c r="AE462" s="150"/>
      <c r="AF462" s="150"/>
      <c r="AG462" s="150" t="s">
        <v>216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2">
      <c r="A463" s="157"/>
      <c r="B463" s="158"/>
      <c r="C463" s="353" t="s">
        <v>553</v>
      </c>
      <c r="D463" s="354"/>
      <c r="E463" s="354"/>
      <c r="F463" s="354"/>
      <c r="G463" s="354"/>
      <c r="H463" s="160"/>
      <c r="I463" s="160"/>
      <c r="J463" s="160"/>
      <c r="K463" s="160"/>
      <c r="L463" s="160"/>
      <c r="M463" s="160"/>
      <c r="N463" s="159"/>
      <c r="O463" s="159"/>
      <c r="P463" s="159"/>
      <c r="Q463" s="159"/>
      <c r="R463" s="160"/>
      <c r="S463" s="160"/>
      <c r="T463" s="160"/>
      <c r="U463" s="160"/>
      <c r="V463" s="160"/>
      <c r="W463" s="160"/>
      <c r="X463" s="160"/>
      <c r="Y463" s="160"/>
      <c r="Z463" s="150"/>
      <c r="AA463" s="150"/>
      <c r="AB463" s="150"/>
      <c r="AC463" s="150"/>
      <c r="AD463" s="150"/>
      <c r="AE463" s="150"/>
      <c r="AF463" s="150"/>
      <c r="AG463" s="150" t="s">
        <v>218</v>
      </c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2">
      <c r="A464" s="157"/>
      <c r="B464" s="158"/>
      <c r="C464" s="190"/>
      <c r="D464" s="191"/>
      <c r="E464" s="160"/>
      <c r="F464" s="160"/>
      <c r="G464" s="160"/>
      <c r="H464" s="160"/>
      <c r="I464" s="160"/>
      <c r="J464" s="160"/>
      <c r="K464" s="160"/>
      <c r="L464" s="160"/>
      <c r="M464" s="159"/>
      <c r="N464" s="159"/>
      <c r="O464" s="159"/>
      <c r="P464" s="159"/>
      <c r="Q464" s="160"/>
      <c r="R464" s="160"/>
      <c r="S464" s="160"/>
      <c r="T464" s="160"/>
      <c r="U464" s="160"/>
      <c r="V464" s="160"/>
      <c r="W464" s="160"/>
      <c r="X464" s="160"/>
      <c r="Y464" s="150"/>
      <c r="Z464" s="150"/>
      <c r="AA464" s="150"/>
      <c r="AB464" s="150"/>
      <c r="AC464" s="150"/>
      <c r="AD464" s="150"/>
      <c r="AE464" s="150"/>
      <c r="AF464" s="150" t="s">
        <v>220</v>
      </c>
      <c r="AG464" s="150">
        <v>0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</row>
    <row r="465" spans="1:60" outlineLevel="3">
      <c r="A465" s="157"/>
      <c r="B465" s="158"/>
      <c r="C465" s="190"/>
      <c r="D465" s="191"/>
      <c r="E465" s="160"/>
      <c r="F465" s="160"/>
      <c r="G465" s="160"/>
      <c r="H465" s="160"/>
      <c r="I465" s="160"/>
      <c r="J465" s="160"/>
      <c r="K465" s="160"/>
      <c r="L465" s="160"/>
      <c r="M465" s="159"/>
      <c r="N465" s="159"/>
      <c r="O465" s="159"/>
      <c r="P465" s="159"/>
      <c r="Q465" s="160"/>
      <c r="R465" s="160"/>
      <c r="S465" s="160"/>
      <c r="T465" s="160"/>
      <c r="U465" s="160"/>
      <c r="V465" s="160"/>
      <c r="W465" s="160"/>
      <c r="X465" s="160"/>
      <c r="Y465" s="150"/>
      <c r="Z465" s="150"/>
      <c r="AA465" s="150"/>
      <c r="AB465" s="150"/>
      <c r="AC465" s="150"/>
      <c r="AD465" s="150"/>
      <c r="AE465" s="150"/>
      <c r="AF465" s="150" t="s">
        <v>220</v>
      </c>
      <c r="AG465" s="150">
        <v>0</v>
      </c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</row>
    <row r="466" spans="1:60" outlineLevel="3">
      <c r="A466" s="157"/>
      <c r="B466" s="158"/>
      <c r="C466" s="190"/>
      <c r="D466" s="191">
        <v>30</v>
      </c>
      <c r="E466" s="160"/>
      <c r="F466" s="160"/>
      <c r="G466" s="160"/>
      <c r="H466" s="160"/>
      <c r="I466" s="160"/>
      <c r="J466" s="160"/>
      <c r="K466" s="160"/>
      <c r="L466" s="160"/>
      <c r="M466" s="159"/>
      <c r="N466" s="159"/>
      <c r="O466" s="159"/>
      <c r="P466" s="159"/>
      <c r="Q466" s="160"/>
      <c r="R466" s="160"/>
      <c r="S466" s="160"/>
      <c r="T466" s="160"/>
      <c r="U466" s="160"/>
      <c r="V466" s="160"/>
      <c r="W466" s="160"/>
      <c r="X466" s="160"/>
      <c r="Y466" s="150"/>
      <c r="Z466" s="150"/>
      <c r="AA466" s="150"/>
      <c r="AB466" s="150"/>
      <c r="AC466" s="150"/>
      <c r="AD466" s="150"/>
      <c r="AE466" s="150"/>
      <c r="AF466" s="150" t="s">
        <v>220</v>
      </c>
      <c r="AG466" s="150">
        <v>0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</row>
    <row r="467" spans="1:60" outlineLevel="1">
      <c r="A467" s="169">
        <v>68</v>
      </c>
      <c r="B467" s="170" t="s">
        <v>554</v>
      </c>
      <c r="C467" s="185" t="s">
        <v>555</v>
      </c>
      <c r="D467" s="171" t="s">
        <v>277</v>
      </c>
      <c r="E467" s="172">
        <v>1</v>
      </c>
      <c r="F467" s="173">
        <v>0</v>
      </c>
      <c r="G467" s="174">
        <f>ROUND(E467*F467,2)</f>
        <v>0</v>
      </c>
      <c r="H467" s="173">
        <v>0</v>
      </c>
      <c r="I467" s="174">
        <f>ROUND(E467*H467,2)</f>
        <v>0</v>
      </c>
      <c r="J467" s="173">
        <v>1361</v>
      </c>
      <c r="K467" s="174">
        <f>ROUND(E467*J467,2)</f>
        <v>1361</v>
      </c>
      <c r="L467" s="174">
        <v>21</v>
      </c>
      <c r="M467" s="174">
        <f>G467*(1+L467/100)</f>
        <v>0</v>
      </c>
      <c r="N467" s="172">
        <v>0</v>
      </c>
      <c r="O467" s="172">
        <f>ROUND(E467*N467,2)</f>
        <v>0</v>
      </c>
      <c r="P467" s="172">
        <v>0</v>
      </c>
      <c r="Q467" s="172">
        <f>ROUND(E467*P467,2)</f>
        <v>0</v>
      </c>
      <c r="R467" s="174" t="s">
        <v>552</v>
      </c>
      <c r="S467" s="174" t="s">
        <v>170</v>
      </c>
      <c r="T467" s="175" t="s">
        <v>170</v>
      </c>
      <c r="U467" s="160">
        <v>1.1559999999999999</v>
      </c>
      <c r="V467" s="160">
        <f>ROUND(E467*U467,2)</f>
        <v>1.1599999999999999</v>
      </c>
      <c r="W467" s="160"/>
      <c r="X467" s="160" t="s">
        <v>337</v>
      </c>
      <c r="Y467" s="160" t="s">
        <v>173</v>
      </c>
      <c r="Z467" s="150"/>
      <c r="AA467" s="150"/>
      <c r="AB467" s="150"/>
      <c r="AC467" s="150"/>
      <c r="AD467" s="150"/>
      <c r="AE467" s="150"/>
      <c r="AF467" s="150"/>
      <c r="AG467" s="150" t="s">
        <v>338</v>
      </c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2">
      <c r="A468" s="157"/>
      <c r="B468" s="158"/>
      <c r="C468" s="353" t="s">
        <v>396</v>
      </c>
      <c r="D468" s="354"/>
      <c r="E468" s="354"/>
      <c r="F468" s="354"/>
      <c r="G468" s="354"/>
      <c r="H468" s="160"/>
      <c r="I468" s="160"/>
      <c r="J468" s="160"/>
      <c r="K468" s="160"/>
      <c r="L468" s="160"/>
      <c r="M468" s="160"/>
      <c r="N468" s="159"/>
      <c r="O468" s="159"/>
      <c r="P468" s="159"/>
      <c r="Q468" s="159"/>
      <c r="R468" s="160"/>
      <c r="S468" s="160"/>
      <c r="T468" s="160"/>
      <c r="U468" s="160"/>
      <c r="V468" s="160"/>
      <c r="W468" s="160"/>
      <c r="X468" s="160"/>
      <c r="Y468" s="160"/>
      <c r="Z468" s="150"/>
      <c r="AA468" s="150"/>
      <c r="AB468" s="150"/>
      <c r="AC468" s="150"/>
      <c r="AD468" s="150"/>
      <c r="AE468" s="150"/>
      <c r="AF468" s="150"/>
      <c r="AG468" s="150" t="s">
        <v>218</v>
      </c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2">
      <c r="A469" s="157"/>
      <c r="B469" s="158"/>
      <c r="C469" s="200" t="s">
        <v>340</v>
      </c>
      <c r="D469" s="190"/>
      <c r="E469" s="191"/>
      <c r="F469" s="160"/>
      <c r="G469" s="160"/>
      <c r="H469" s="160"/>
      <c r="I469" s="160"/>
      <c r="J469" s="160"/>
      <c r="K469" s="160"/>
      <c r="L469" s="160"/>
      <c r="M469" s="160"/>
      <c r="N469" s="159"/>
      <c r="O469" s="159"/>
      <c r="P469" s="159"/>
      <c r="Q469" s="159"/>
      <c r="R469" s="160"/>
      <c r="S469" s="160"/>
      <c r="T469" s="160"/>
      <c r="U469" s="160"/>
      <c r="V469" s="160"/>
      <c r="W469" s="160"/>
      <c r="X469" s="160"/>
      <c r="Y469" s="160"/>
      <c r="Z469" s="150"/>
      <c r="AA469" s="150"/>
      <c r="AB469" s="150"/>
      <c r="AC469" s="150"/>
      <c r="AD469" s="150"/>
      <c r="AE469" s="150"/>
      <c r="AF469" s="150"/>
      <c r="AG469" s="150" t="s">
        <v>220</v>
      </c>
      <c r="AH469" s="150">
        <v>0</v>
      </c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3">
      <c r="A470" s="157"/>
      <c r="B470" s="158"/>
      <c r="C470" s="200" t="s">
        <v>556</v>
      </c>
      <c r="D470" s="190"/>
      <c r="E470" s="191"/>
      <c r="F470" s="160"/>
      <c r="G470" s="160"/>
      <c r="H470" s="160"/>
      <c r="I470" s="160"/>
      <c r="J470" s="160"/>
      <c r="K470" s="160"/>
      <c r="L470" s="160"/>
      <c r="M470" s="160"/>
      <c r="N470" s="159"/>
      <c r="O470" s="159"/>
      <c r="P470" s="159"/>
      <c r="Q470" s="159"/>
      <c r="R470" s="160"/>
      <c r="S470" s="160"/>
      <c r="T470" s="160"/>
      <c r="U470" s="160"/>
      <c r="V470" s="160"/>
      <c r="W470" s="160"/>
      <c r="X470" s="160"/>
      <c r="Y470" s="160"/>
      <c r="Z470" s="150"/>
      <c r="AA470" s="150"/>
      <c r="AB470" s="150"/>
      <c r="AC470" s="150"/>
      <c r="AD470" s="150"/>
      <c r="AE470" s="150"/>
      <c r="AF470" s="150"/>
      <c r="AG470" s="150" t="s">
        <v>220</v>
      </c>
      <c r="AH470" s="150">
        <v>0</v>
      </c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3">
      <c r="A471" s="157"/>
      <c r="B471" s="158"/>
      <c r="C471" s="200" t="s">
        <v>557</v>
      </c>
      <c r="D471" s="190"/>
      <c r="E471" s="191">
        <v>2.7465799999999998</v>
      </c>
      <c r="F471" s="160"/>
      <c r="G471" s="160"/>
      <c r="H471" s="160"/>
      <c r="I471" s="160"/>
      <c r="J471" s="160"/>
      <c r="K471" s="160"/>
      <c r="L471" s="160"/>
      <c r="M471" s="160"/>
      <c r="N471" s="159"/>
      <c r="O471" s="159"/>
      <c r="P471" s="159"/>
      <c r="Q471" s="159"/>
      <c r="R471" s="160"/>
      <c r="S471" s="160"/>
      <c r="T471" s="160"/>
      <c r="U471" s="160"/>
      <c r="V471" s="160"/>
      <c r="W471" s="160"/>
      <c r="X471" s="160"/>
      <c r="Y471" s="160"/>
      <c r="Z471" s="150"/>
      <c r="AA471" s="150"/>
      <c r="AB471" s="150"/>
      <c r="AC471" s="150"/>
      <c r="AD471" s="150"/>
      <c r="AE471" s="150"/>
      <c r="AF471" s="150"/>
      <c r="AG471" s="150" t="s">
        <v>220</v>
      </c>
      <c r="AH471" s="150">
        <v>0</v>
      </c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ht="14">
      <c r="A472" s="162" t="s">
        <v>165</v>
      </c>
      <c r="B472" s="163" t="s">
        <v>113</v>
      </c>
      <c r="C472" s="184" t="s">
        <v>114</v>
      </c>
      <c r="D472" s="164"/>
      <c r="E472" s="165"/>
      <c r="F472" s="166"/>
      <c r="G472" s="166">
        <f>G473+G481+G485+G489+G493+G500+G503+G508+G512+G515+G518+G524+G527+G530+G533+G536+G539+G542+G545+G548+G551</f>
        <v>0</v>
      </c>
      <c r="H472" s="166"/>
      <c r="I472" s="166">
        <f>SUM(I473:I555)</f>
        <v>102718.89</v>
      </c>
      <c r="J472" s="166"/>
      <c r="K472" s="166">
        <f>SUM(K473:K555)</f>
        <v>232629.03</v>
      </c>
      <c r="L472" s="166"/>
      <c r="M472" s="166">
        <f>SUM(M473:M555)</f>
        <v>0</v>
      </c>
      <c r="N472" s="165"/>
      <c r="O472" s="165">
        <f>SUM(O473:O555)</f>
        <v>0.48</v>
      </c>
      <c r="P472" s="165"/>
      <c r="Q472" s="165">
        <f>SUM(Q473:Q555)</f>
        <v>0.56000000000000005</v>
      </c>
      <c r="R472" s="166"/>
      <c r="S472" s="166"/>
      <c r="T472" s="167"/>
      <c r="U472" s="161"/>
      <c r="V472" s="161">
        <f>SUM(V473:V555)</f>
        <v>134.62000000000003</v>
      </c>
      <c r="W472" s="161"/>
      <c r="X472" s="161"/>
      <c r="Y472" s="161"/>
      <c r="AG472" t="s">
        <v>166</v>
      </c>
    </row>
    <row r="473" spans="1:60" outlineLevel="1">
      <c r="A473" s="169">
        <v>69</v>
      </c>
      <c r="B473" s="170" t="s">
        <v>558</v>
      </c>
      <c r="C473" s="185" t="s">
        <v>559</v>
      </c>
      <c r="D473" s="171" t="s">
        <v>401</v>
      </c>
      <c r="E473" s="172">
        <v>58.49</v>
      </c>
      <c r="F473" s="173">
        <v>0</v>
      </c>
      <c r="G473" s="174">
        <f>ROUND(E473*F473,2)</f>
        <v>0</v>
      </c>
      <c r="H473" s="173">
        <v>565.85</v>
      </c>
      <c r="I473" s="174">
        <f>ROUND(E473*H473,2)</f>
        <v>33096.57</v>
      </c>
      <c r="J473" s="173">
        <v>290.14999999999998</v>
      </c>
      <c r="K473" s="174">
        <f>ROUND(E473*J473,2)</f>
        <v>16970.87</v>
      </c>
      <c r="L473" s="174">
        <v>21</v>
      </c>
      <c r="M473" s="174">
        <f>G473*(1+L473/100)</f>
        <v>0</v>
      </c>
      <c r="N473" s="172">
        <v>2.6099999999999999E-3</v>
      </c>
      <c r="O473" s="172">
        <f>ROUND(E473*N473,2)</f>
        <v>0.15</v>
      </c>
      <c r="P473" s="172">
        <v>0</v>
      </c>
      <c r="Q473" s="172">
        <f>ROUND(E473*P473,2)</f>
        <v>0</v>
      </c>
      <c r="R473" s="174" t="s">
        <v>560</v>
      </c>
      <c r="S473" s="174" t="s">
        <v>170</v>
      </c>
      <c r="T473" s="175" t="s">
        <v>170</v>
      </c>
      <c r="U473" s="160">
        <v>0.47899999999999998</v>
      </c>
      <c r="V473" s="160">
        <f>ROUND(E473*U473,2)</f>
        <v>28.02</v>
      </c>
      <c r="W473" s="160"/>
      <c r="X473" s="160" t="s">
        <v>215</v>
      </c>
      <c r="Y473" s="160" t="s">
        <v>173</v>
      </c>
      <c r="Z473" s="150"/>
      <c r="AA473" s="150"/>
      <c r="AB473" s="150"/>
      <c r="AC473" s="150"/>
      <c r="AD473" s="150"/>
      <c r="AE473" s="150"/>
      <c r="AF473" s="150"/>
      <c r="AG473" s="150" t="s">
        <v>216</v>
      </c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2">
      <c r="A474" s="157"/>
      <c r="B474" s="158"/>
      <c r="C474" s="342" t="s">
        <v>561</v>
      </c>
      <c r="D474" s="343"/>
      <c r="E474" s="343"/>
      <c r="F474" s="343"/>
      <c r="G474" s="343"/>
      <c r="H474" s="160"/>
      <c r="I474" s="160"/>
      <c r="J474" s="160"/>
      <c r="K474" s="160"/>
      <c r="L474" s="160"/>
      <c r="M474" s="160"/>
      <c r="N474" s="159"/>
      <c r="O474" s="159"/>
      <c r="P474" s="159"/>
      <c r="Q474" s="159"/>
      <c r="R474" s="160"/>
      <c r="S474" s="160"/>
      <c r="T474" s="160"/>
      <c r="U474" s="160"/>
      <c r="V474" s="160"/>
      <c r="W474" s="160"/>
      <c r="X474" s="160"/>
      <c r="Y474" s="160"/>
      <c r="Z474" s="150"/>
      <c r="AA474" s="150"/>
      <c r="AB474" s="150"/>
      <c r="AC474" s="150"/>
      <c r="AD474" s="150"/>
      <c r="AE474" s="150"/>
      <c r="AF474" s="150"/>
      <c r="AG474" s="150" t="s">
        <v>176</v>
      </c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2">
      <c r="A475" s="157"/>
      <c r="B475" s="158"/>
      <c r="C475" s="200" t="s">
        <v>562</v>
      </c>
      <c r="D475" s="190"/>
      <c r="E475" s="191"/>
      <c r="F475" s="160"/>
      <c r="G475" s="160"/>
      <c r="H475" s="160"/>
      <c r="I475" s="160"/>
      <c r="J475" s="160"/>
      <c r="K475" s="160"/>
      <c r="L475" s="160"/>
      <c r="M475" s="160"/>
      <c r="N475" s="159"/>
      <c r="O475" s="159"/>
      <c r="P475" s="159"/>
      <c r="Q475" s="159"/>
      <c r="R475" s="160"/>
      <c r="S475" s="160"/>
      <c r="T475" s="160"/>
      <c r="U475" s="160"/>
      <c r="V475" s="160"/>
      <c r="W475" s="160"/>
      <c r="X475" s="160"/>
      <c r="Y475" s="160"/>
      <c r="Z475" s="150"/>
      <c r="AA475" s="150"/>
      <c r="AB475" s="150"/>
      <c r="AC475" s="150"/>
      <c r="AD475" s="150"/>
      <c r="AE475" s="150"/>
      <c r="AF475" s="150"/>
      <c r="AG475" s="150" t="s">
        <v>220</v>
      </c>
      <c r="AH475" s="150">
        <v>0</v>
      </c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3">
      <c r="A476" s="157"/>
      <c r="B476" s="158"/>
      <c r="C476" s="200" t="s">
        <v>563</v>
      </c>
      <c r="D476" s="190"/>
      <c r="E476" s="191">
        <v>15.45</v>
      </c>
      <c r="F476" s="160"/>
      <c r="G476" s="160"/>
      <c r="H476" s="160"/>
      <c r="I476" s="160"/>
      <c r="J476" s="160"/>
      <c r="K476" s="160"/>
      <c r="L476" s="160"/>
      <c r="M476" s="160"/>
      <c r="N476" s="159"/>
      <c r="O476" s="159"/>
      <c r="P476" s="159"/>
      <c r="Q476" s="159"/>
      <c r="R476" s="160"/>
      <c r="S476" s="160"/>
      <c r="T476" s="160"/>
      <c r="U476" s="160"/>
      <c r="V476" s="160"/>
      <c r="W476" s="160"/>
      <c r="X476" s="160"/>
      <c r="Y476" s="160"/>
      <c r="Z476" s="150"/>
      <c r="AA476" s="150"/>
      <c r="AB476" s="150"/>
      <c r="AC476" s="150"/>
      <c r="AD476" s="150"/>
      <c r="AE476" s="150"/>
      <c r="AF476" s="150"/>
      <c r="AG476" s="150" t="s">
        <v>220</v>
      </c>
      <c r="AH476" s="150">
        <v>0</v>
      </c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3">
      <c r="A477" s="157"/>
      <c r="B477" s="158"/>
      <c r="C477" s="200" t="s">
        <v>564</v>
      </c>
      <c r="D477" s="190"/>
      <c r="E477" s="191">
        <v>11.2</v>
      </c>
      <c r="F477" s="160"/>
      <c r="G477" s="160"/>
      <c r="H477" s="160"/>
      <c r="I477" s="160"/>
      <c r="J477" s="160"/>
      <c r="K477" s="160"/>
      <c r="L477" s="160"/>
      <c r="M477" s="160"/>
      <c r="N477" s="159"/>
      <c r="O477" s="159"/>
      <c r="P477" s="159"/>
      <c r="Q477" s="159"/>
      <c r="R477" s="160"/>
      <c r="S477" s="160"/>
      <c r="T477" s="160"/>
      <c r="U477" s="160"/>
      <c r="V477" s="160"/>
      <c r="W477" s="160"/>
      <c r="X477" s="160"/>
      <c r="Y477" s="160"/>
      <c r="Z477" s="150"/>
      <c r="AA477" s="150"/>
      <c r="AB477" s="150"/>
      <c r="AC477" s="150"/>
      <c r="AD477" s="150"/>
      <c r="AE477" s="150"/>
      <c r="AF477" s="150"/>
      <c r="AG477" s="150" t="s">
        <v>220</v>
      </c>
      <c r="AH477" s="150">
        <v>0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3">
      <c r="A478" s="157"/>
      <c r="B478" s="158"/>
      <c r="C478" s="200" t="s">
        <v>565</v>
      </c>
      <c r="D478" s="190"/>
      <c r="E478" s="191">
        <v>7.1749999999999998</v>
      </c>
      <c r="F478" s="160"/>
      <c r="G478" s="160"/>
      <c r="H478" s="160"/>
      <c r="I478" s="160"/>
      <c r="J478" s="160"/>
      <c r="K478" s="160"/>
      <c r="L478" s="160"/>
      <c r="M478" s="160"/>
      <c r="N478" s="159"/>
      <c r="O478" s="159"/>
      <c r="P478" s="159"/>
      <c r="Q478" s="159"/>
      <c r="R478" s="160"/>
      <c r="S478" s="160"/>
      <c r="T478" s="160"/>
      <c r="U478" s="160"/>
      <c r="V478" s="160"/>
      <c r="W478" s="160"/>
      <c r="X478" s="160"/>
      <c r="Y478" s="160"/>
      <c r="Z478" s="150"/>
      <c r="AA478" s="150"/>
      <c r="AB478" s="150"/>
      <c r="AC478" s="150"/>
      <c r="AD478" s="150"/>
      <c r="AE478" s="150"/>
      <c r="AF478" s="150"/>
      <c r="AG478" s="150" t="s">
        <v>220</v>
      </c>
      <c r="AH478" s="150">
        <v>0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3">
      <c r="A479" s="157"/>
      <c r="B479" s="158"/>
      <c r="C479" s="200" t="s">
        <v>566</v>
      </c>
      <c r="D479" s="190"/>
      <c r="E479" s="191">
        <v>15.565</v>
      </c>
      <c r="F479" s="160"/>
      <c r="G479" s="160"/>
      <c r="H479" s="160"/>
      <c r="I479" s="160"/>
      <c r="J479" s="160"/>
      <c r="K479" s="160"/>
      <c r="L479" s="160"/>
      <c r="M479" s="160"/>
      <c r="N479" s="159"/>
      <c r="O479" s="159"/>
      <c r="P479" s="159"/>
      <c r="Q479" s="159"/>
      <c r="R479" s="160"/>
      <c r="S479" s="160"/>
      <c r="T479" s="160"/>
      <c r="U479" s="160"/>
      <c r="V479" s="160"/>
      <c r="W479" s="160"/>
      <c r="X479" s="160"/>
      <c r="Y479" s="160"/>
      <c r="Z479" s="150"/>
      <c r="AA479" s="150"/>
      <c r="AB479" s="150"/>
      <c r="AC479" s="150"/>
      <c r="AD479" s="150"/>
      <c r="AE479" s="150"/>
      <c r="AF479" s="150"/>
      <c r="AG479" s="150" t="s">
        <v>220</v>
      </c>
      <c r="AH479" s="150">
        <v>0</v>
      </c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3">
      <c r="A480" s="157"/>
      <c r="B480" s="158"/>
      <c r="C480" s="200" t="s">
        <v>567</v>
      </c>
      <c r="D480" s="190"/>
      <c r="E480" s="191">
        <v>9.1</v>
      </c>
      <c r="F480" s="160"/>
      <c r="G480" s="160"/>
      <c r="H480" s="160"/>
      <c r="I480" s="160"/>
      <c r="J480" s="160"/>
      <c r="K480" s="160"/>
      <c r="L480" s="160"/>
      <c r="M480" s="160"/>
      <c r="N480" s="159"/>
      <c r="O480" s="159"/>
      <c r="P480" s="159"/>
      <c r="Q480" s="159"/>
      <c r="R480" s="160"/>
      <c r="S480" s="160"/>
      <c r="T480" s="160"/>
      <c r="U480" s="160"/>
      <c r="V480" s="160"/>
      <c r="W480" s="160"/>
      <c r="X480" s="160"/>
      <c r="Y480" s="160"/>
      <c r="Z480" s="150"/>
      <c r="AA480" s="150"/>
      <c r="AB480" s="150"/>
      <c r="AC480" s="150"/>
      <c r="AD480" s="150"/>
      <c r="AE480" s="150"/>
      <c r="AF480" s="150"/>
      <c r="AG480" s="150" t="s">
        <v>220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ht="24" outlineLevel="1">
      <c r="A481" s="169">
        <v>70</v>
      </c>
      <c r="B481" s="170" t="s">
        <v>568</v>
      </c>
      <c r="C481" s="185" t="s">
        <v>569</v>
      </c>
      <c r="D481" s="171" t="s">
        <v>401</v>
      </c>
      <c r="E481" s="172">
        <v>3.4</v>
      </c>
      <c r="F481" s="173">
        <v>0</v>
      </c>
      <c r="G481" s="174">
        <f>ROUND(E481*F481,2)</f>
        <v>0</v>
      </c>
      <c r="H481" s="173">
        <v>1406.01</v>
      </c>
      <c r="I481" s="174">
        <f>ROUND(E481*H481,2)</f>
        <v>4780.43</v>
      </c>
      <c r="J481" s="173">
        <v>1128.99</v>
      </c>
      <c r="K481" s="174">
        <f>ROUND(E481*J481,2)</f>
        <v>3838.57</v>
      </c>
      <c r="L481" s="174">
        <v>21</v>
      </c>
      <c r="M481" s="174">
        <f>G481*(1+L481/100)</f>
        <v>0</v>
      </c>
      <c r="N481" s="172">
        <v>1.095E-2</v>
      </c>
      <c r="O481" s="172">
        <f>ROUND(E481*N481,2)</f>
        <v>0.04</v>
      </c>
      <c r="P481" s="172">
        <v>0</v>
      </c>
      <c r="Q481" s="172">
        <f>ROUND(E481*P481,2)</f>
        <v>0</v>
      </c>
      <c r="R481" s="174" t="s">
        <v>560</v>
      </c>
      <c r="S481" s="174" t="s">
        <v>170</v>
      </c>
      <c r="T481" s="175" t="s">
        <v>170</v>
      </c>
      <c r="U481" s="160">
        <v>2.0249999999999999</v>
      </c>
      <c r="V481" s="160">
        <f>ROUND(E481*U481,2)</f>
        <v>6.89</v>
      </c>
      <c r="W481" s="160"/>
      <c r="X481" s="160" t="s">
        <v>215</v>
      </c>
      <c r="Y481" s="160" t="s">
        <v>173</v>
      </c>
      <c r="Z481" s="150"/>
      <c r="AA481" s="150"/>
      <c r="AB481" s="150"/>
      <c r="AC481" s="150"/>
      <c r="AD481" s="150"/>
      <c r="AE481" s="150"/>
      <c r="AF481" s="150"/>
      <c r="AG481" s="150" t="s">
        <v>216</v>
      </c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2">
      <c r="A482" s="157"/>
      <c r="B482" s="158"/>
      <c r="C482" s="353" t="s">
        <v>570</v>
      </c>
      <c r="D482" s="354"/>
      <c r="E482" s="354"/>
      <c r="F482" s="354"/>
      <c r="G482" s="354"/>
      <c r="H482" s="160"/>
      <c r="I482" s="160"/>
      <c r="J482" s="160"/>
      <c r="K482" s="160"/>
      <c r="L482" s="160"/>
      <c r="M482" s="160"/>
      <c r="N482" s="159"/>
      <c r="O482" s="159"/>
      <c r="P482" s="159"/>
      <c r="Q482" s="159"/>
      <c r="R482" s="160"/>
      <c r="S482" s="160"/>
      <c r="T482" s="160"/>
      <c r="U482" s="160"/>
      <c r="V482" s="160"/>
      <c r="W482" s="160"/>
      <c r="X482" s="160"/>
      <c r="Y482" s="160"/>
      <c r="Z482" s="150"/>
      <c r="AA482" s="150"/>
      <c r="AB482" s="150"/>
      <c r="AC482" s="150"/>
      <c r="AD482" s="150"/>
      <c r="AE482" s="150"/>
      <c r="AF482" s="150"/>
      <c r="AG482" s="150" t="s">
        <v>218</v>
      </c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2">
      <c r="A483" s="157"/>
      <c r="B483" s="158"/>
      <c r="C483" s="200" t="s">
        <v>562</v>
      </c>
      <c r="D483" s="190"/>
      <c r="E483" s="191"/>
      <c r="F483" s="160"/>
      <c r="G483" s="160"/>
      <c r="H483" s="160"/>
      <c r="I483" s="160"/>
      <c r="J483" s="160"/>
      <c r="K483" s="160"/>
      <c r="L483" s="160"/>
      <c r="M483" s="160"/>
      <c r="N483" s="159"/>
      <c r="O483" s="159"/>
      <c r="P483" s="159"/>
      <c r="Q483" s="159"/>
      <c r="R483" s="160"/>
      <c r="S483" s="160"/>
      <c r="T483" s="160"/>
      <c r="U483" s="160"/>
      <c r="V483" s="160"/>
      <c r="W483" s="160"/>
      <c r="X483" s="160"/>
      <c r="Y483" s="160"/>
      <c r="Z483" s="150"/>
      <c r="AA483" s="150"/>
      <c r="AB483" s="150"/>
      <c r="AC483" s="150"/>
      <c r="AD483" s="150"/>
      <c r="AE483" s="150"/>
      <c r="AF483" s="150"/>
      <c r="AG483" s="150" t="s">
        <v>220</v>
      </c>
      <c r="AH483" s="150">
        <v>0</v>
      </c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3">
      <c r="A484" s="157"/>
      <c r="B484" s="158"/>
      <c r="C484" s="200" t="s">
        <v>571</v>
      </c>
      <c r="D484" s="190"/>
      <c r="E484" s="191">
        <v>3.4</v>
      </c>
      <c r="F484" s="160"/>
      <c r="G484" s="160"/>
      <c r="H484" s="160"/>
      <c r="I484" s="160"/>
      <c r="J484" s="160"/>
      <c r="K484" s="160"/>
      <c r="L484" s="160"/>
      <c r="M484" s="160"/>
      <c r="N484" s="159"/>
      <c r="O484" s="159"/>
      <c r="P484" s="159"/>
      <c r="Q484" s="159"/>
      <c r="R484" s="160"/>
      <c r="S484" s="160"/>
      <c r="T484" s="160"/>
      <c r="U484" s="160"/>
      <c r="V484" s="160"/>
      <c r="W484" s="160"/>
      <c r="X484" s="160"/>
      <c r="Y484" s="160"/>
      <c r="Z484" s="150"/>
      <c r="AA484" s="150"/>
      <c r="AB484" s="150"/>
      <c r="AC484" s="150"/>
      <c r="AD484" s="150"/>
      <c r="AE484" s="150"/>
      <c r="AF484" s="150"/>
      <c r="AG484" s="150" t="s">
        <v>220</v>
      </c>
      <c r="AH484" s="150">
        <v>0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ht="24" outlineLevel="1">
      <c r="A485" s="169">
        <v>71</v>
      </c>
      <c r="B485" s="170" t="s">
        <v>572</v>
      </c>
      <c r="C485" s="185" t="s">
        <v>573</v>
      </c>
      <c r="D485" s="171" t="s">
        <v>401</v>
      </c>
      <c r="E485" s="172">
        <v>16.100000000000001</v>
      </c>
      <c r="F485" s="173">
        <v>0</v>
      </c>
      <c r="G485" s="174">
        <f>ROUND(E485*F485,2)</f>
        <v>0</v>
      </c>
      <c r="H485" s="173">
        <v>627.51</v>
      </c>
      <c r="I485" s="174">
        <f>ROUND(E485*H485,2)</f>
        <v>10102.91</v>
      </c>
      <c r="J485" s="173">
        <v>760.49</v>
      </c>
      <c r="K485" s="174">
        <f>ROUND(E485*J485,2)</f>
        <v>12243.89</v>
      </c>
      <c r="L485" s="174">
        <v>21</v>
      </c>
      <c r="M485" s="174">
        <f>G485*(1+L485/100)</f>
        <v>0</v>
      </c>
      <c r="N485" s="172">
        <v>3.96E-3</v>
      </c>
      <c r="O485" s="172">
        <f>ROUND(E485*N485,2)</f>
        <v>0.06</v>
      </c>
      <c r="P485" s="172">
        <v>0</v>
      </c>
      <c r="Q485" s="172">
        <f>ROUND(E485*P485,2)</f>
        <v>0</v>
      </c>
      <c r="R485" s="174" t="s">
        <v>560</v>
      </c>
      <c r="S485" s="174" t="s">
        <v>170</v>
      </c>
      <c r="T485" s="175" t="s">
        <v>170</v>
      </c>
      <c r="U485" s="160">
        <v>1.3080000000000001</v>
      </c>
      <c r="V485" s="160">
        <f>ROUND(E485*U485,2)</f>
        <v>21.06</v>
      </c>
      <c r="W485" s="160"/>
      <c r="X485" s="160" t="s">
        <v>215</v>
      </c>
      <c r="Y485" s="160" t="s">
        <v>173</v>
      </c>
      <c r="Z485" s="150"/>
      <c r="AA485" s="150"/>
      <c r="AB485" s="150"/>
      <c r="AC485" s="150"/>
      <c r="AD485" s="150"/>
      <c r="AE485" s="150"/>
      <c r="AF485" s="150"/>
      <c r="AG485" s="150" t="s">
        <v>216</v>
      </c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2">
      <c r="A486" s="157"/>
      <c r="B486" s="158"/>
      <c r="C486" s="353" t="s">
        <v>574</v>
      </c>
      <c r="D486" s="354"/>
      <c r="E486" s="354"/>
      <c r="F486" s="354"/>
      <c r="G486" s="354"/>
      <c r="H486" s="160"/>
      <c r="I486" s="160"/>
      <c r="J486" s="160"/>
      <c r="K486" s="160"/>
      <c r="L486" s="160"/>
      <c r="M486" s="160"/>
      <c r="N486" s="159"/>
      <c r="O486" s="159"/>
      <c r="P486" s="159"/>
      <c r="Q486" s="159"/>
      <c r="R486" s="160"/>
      <c r="S486" s="160"/>
      <c r="T486" s="160"/>
      <c r="U486" s="160"/>
      <c r="V486" s="160"/>
      <c r="W486" s="160"/>
      <c r="X486" s="160"/>
      <c r="Y486" s="160"/>
      <c r="Z486" s="150"/>
      <c r="AA486" s="150"/>
      <c r="AB486" s="150"/>
      <c r="AC486" s="150"/>
      <c r="AD486" s="150"/>
      <c r="AE486" s="150"/>
      <c r="AF486" s="150"/>
      <c r="AG486" s="150" t="s">
        <v>218</v>
      </c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2">
      <c r="A487" s="157"/>
      <c r="B487" s="158"/>
      <c r="C487" s="200" t="s">
        <v>562</v>
      </c>
      <c r="D487" s="190"/>
      <c r="E487" s="191"/>
      <c r="F487" s="160"/>
      <c r="G487" s="160"/>
      <c r="H487" s="160"/>
      <c r="I487" s="160"/>
      <c r="J487" s="160"/>
      <c r="K487" s="160"/>
      <c r="L487" s="160"/>
      <c r="M487" s="160"/>
      <c r="N487" s="159"/>
      <c r="O487" s="159"/>
      <c r="P487" s="159"/>
      <c r="Q487" s="159"/>
      <c r="R487" s="160"/>
      <c r="S487" s="160"/>
      <c r="T487" s="160"/>
      <c r="U487" s="160"/>
      <c r="V487" s="160"/>
      <c r="W487" s="160"/>
      <c r="X487" s="160"/>
      <c r="Y487" s="160"/>
      <c r="Z487" s="150"/>
      <c r="AA487" s="150"/>
      <c r="AB487" s="150"/>
      <c r="AC487" s="150"/>
      <c r="AD487" s="150"/>
      <c r="AE487" s="150"/>
      <c r="AF487" s="150"/>
      <c r="AG487" s="150" t="s">
        <v>220</v>
      </c>
      <c r="AH487" s="150">
        <v>0</v>
      </c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3">
      <c r="A488" s="157"/>
      <c r="B488" s="158"/>
      <c r="C488" s="200" t="s">
        <v>575</v>
      </c>
      <c r="D488" s="190"/>
      <c r="E488" s="191">
        <v>16.100000000000001</v>
      </c>
      <c r="F488" s="160"/>
      <c r="G488" s="160"/>
      <c r="H488" s="160"/>
      <c r="I488" s="160"/>
      <c r="J488" s="160"/>
      <c r="K488" s="160"/>
      <c r="L488" s="160"/>
      <c r="M488" s="160"/>
      <c r="N488" s="159"/>
      <c r="O488" s="159"/>
      <c r="P488" s="159"/>
      <c r="Q488" s="159"/>
      <c r="R488" s="160"/>
      <c r="S488" s="160"/>
      <c r="T488" s="160"/>
      <c r="U488" s="160"/>
      <c r="V488" s="160"/>
      <c r="W488" s="160"/>
      <c r="X488" s="160"/>
      <c r="Y488" s="160"/>
      <c r="Z488" s="150"/>
      <c r="AA488" s="150"/>
      <c r="AB488" s="150"/>
      <c r="AC488" s="150"/>
      <c r="AD488" s="150"/>
      <c r="AE488" s="150"/>
      <c r="AF488" s="150"/>
      <c r="AG488" s="150" t="s">
        <v>220</v>
      </c>
      <c r="AH488" s="150">
        <v>0</v>
      </c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ht="24" outlineLevel="1">
      <c r="A489" s="169">
        <v>72</v>
      </c>
      <c r="B489" s="170" t="s">
        <v>576</v>
      </c>
      <c r="C489" s="185" t="s">
        <v>577</v>
      </c>
      <c r="D489" s="171" t="s">
        <v>401</v>
      </c>
      <c r="E489" s="172">
        <v>22.5</v>
      </c>
      <c r="F489" s="173">
        <v>0</v>
      </c>
      <c r="G489" s="174">
        <f>ROUND(E489*F489,2)</f>
        <v>0</v>
      </c>
      <c r="H489" s="173">
        <v>627.51</v>
      </c>
      <c r="I489" s="174">
        <f>ROUND(E489*H489,2)</f>
        <v>14118.98</v>
      </c>
      <c r="J489" s="173">
        <v>760.49</v>
      </c>
      <c r="K489" s="174">
        <f>ROUND(E489*J489,2)</f>
        <v>17111.03</v>
      </c>
      <c r="L489" s="174">
        <v>21</v>
      </c>
      <c r="M489" s="174">
        <f>G489*(1+L489/100)</f>
        <v>0</v>
      </c>
      <c r="N489" s="172">
        <v>3.96E-3</v>
      </c>
      <c r="O489" s="172">
        <f>ROUND(E489*N489,2)</f>
        <v>0.09</v>
      </c>
      <c r="P489" s="172">
        <v>0</v>
      </c>
      <c r="Q489" s="172">
        <f>ROUND(E489*P489,2)</f>
        <v>0</v>
      </c>
      <c r="R489" s="174" t="s">
        <v>560</v>
      </c>
      <c r="S489" s="174" t="s">
        <v>170</v>
      </c>
      <c r="T489" s="175" t="s">
        <v>170</v>
      </c>
      <c r="U489" s="160">
        <v>1.3080000000000001</v>
      </c>
      <c r="V489" s="160">
        <f>ROUND(E489*U489,2)</f>
        <v>29.43</v>
      </c>
      <c r="W489" s="160"/>
      <c r="X489" s="160" t="s">
        <v>215</v>
      </c>
      <c r="Y489" s="160" t="s">
        <v>173</v>
      </c>
      <c r="Z489" s="150"/>
      <c r="AA489" s="150"/>
      <c r="AB489" s="150"/>
      <c r="AC489" s="150"/>
      <c r="AD489" s="150"/>
      <c r="AE489" s="150"/>
      <c r="AF489" s="150"/>
      <c r="AG489" s="150" t="s">
        <v>216</v>
      </c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2">
      <c r="A490" s="157"/>
      <c r="B490" s="158"/>
      <c r="C490" s="342" t="s">
        <v>578</v>
      </c>
      <c r="D490" s="343"/>
      <c r="E490" s="343"/>
      <c r="F490" s="343"/>
      <c r="G490" s="343"/>
      <c r="H490" s="160"/>
      <c r="I490" s="160"/>
      <c r="J490" s="160"/>
      <c r="K490" s="160"/>
      <c r="L490" s="160"/>
      <c r="M490" s="160"/>
      <c r="N490" s="159"/>
      <c r="O490" s="159"/>
      <c r="P490" s="159"/>
      <c r="Q490" s="159"/>
      <c r="R490" s="160"/>
      <c r="S490" s="160"/>
      <c r="T490" s="160"/>
      <c r="U490" s="160"/>
      <c r="V490" s="160"/>
      <c r="W490" s="160"/>
      <c r="X490" s="160"/>
      <c r="Y490" s="160"/>
      <c r="Z490" s="150"/>
      <c r="AA490" s="150"/>
      <c r="AB490" s="150"/>
      <c r="AC490" s="150"/>
      <c r="AD490" s="150"/>
      <c r="AE490" s="150"/>
      <c r="AF490" s="150"/>
      <c r="AG490" s="150" t="s">
        <v>176</v>
      </c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2">
      <c r="A491" s="157"/>
      <c r="B491" s="158"/>
      <c r="C491" s="200" t="s">
        <v>562</v>
      </c>
      <c r="D491" s="190"/>
      <c r="E491" s="191"/>
      <c r="F491" s="160"/>
      <c r="G491" s="160"/>
      <c r="H491" s="160"/>
      <c r="I491" s="160"/>
      <c r="J491" s="160"/>
      <c r="K491" s="160"/>
      <c r="L491" s="160"/>
      <c r="M491" s="160"/>
      <c r="N491" s="159"/>
      <c r="O491" s="159"/>
      <c r="P491" s="159"/>
      <c r="Q491" s="159"/>
      <c r="R491" s="160"/>
      <c r="S491" s="160"/>
      <c r="T491" s="160"/>
      <c r="U491" s="160"/>
      <c r="V491" s="160"/>
      <c r="W491" s="160"/>
      <c r="X491" s="160"/>
      <c r="Y491" s="160"/>
      <c r="Z491" s="150"/>
      <c r="AA491" s="150"/>
      <c r="AB491" s="150"/>
      <c r="AC491" s="150"/>
      <c r="AD491" s="150"/>
      <c r="AE491" s="150"/>
      <c r="AF491" s="150"/>
      <c r="AG491" s="150" t="s">
        <v>220</v>
      </c>
      <c r="AH491" s="150">
        <v>0</v>
      </c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3">
      <c r="A492" s="157"/>
      <c r="B492" s="158"/>
      <c r="C492" s="200" t="s">
        <v>579</v>
      </c>
      <c r="D492" s="190"/>
      <c r="E492" s="191">
        <v>22.5</v>
      </c>
      <c r="F492" s="160"/>
      <c r="G492" s="160"/>
      <c r="H492" s="160"/>
      <c r="I492" s="160"/>
      <c r="J492" s="160"/>
      <c r="K492" s="160"/>
      <c r="L492" s="160"/>
      <c r="M492" s="160"/>
      <c r="N492" s="159"/>
      <c r="O492" s="159"/>
      <c r="P492" s="159"/>
      <c r="Q492" s="159"/>
      <c r="R492" s="160"/>
      <c r="S492" s="160"/>
      <c r="T492" s="160"/>
      <c r="U492" s="160"/>
      <c r="V492" s="160"/>
      <c r="W492" s="160"/>
      <c r="X492" s="160"/>
      <c r="Y492" s="160"/>
      <c r="Z492" s="150"/>
      <c r="AA492" s="150"/>
      <c r="AB492" s="150"/>
      <c r="AC492" s="150"/>
      <c r="AD492" s="150"/>
      <c r="AE492" s="150"/>
      <c r="AF492" s="150"/>
      <c r="AG492" s="150" t="s">
        <v>220</v>
      </c>
      <c r="AH492" s="150">
        <v>0</v>
      </c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ht="24" outlineLevel="1">
      <c r="A493" s="169">
        <v>73</v>
      </c>
      <c r="B493" s="170" t="s">
        <v>580</v>
      </c>
      <c r="C493" s="185" t="s">
        <v>581</v>
      </c>
      <c r="D493" s="171" t="s">
        <v>401</v>
      </c>
      <c r="E493" s="172">
        <v>90.7</v>
      </c>
      <c r="F493" s="173">
        <v>0</v>
      </c>
      <c r="G493" s="174">
        <f>ROUND(E493*F493,2)</f>
        <v>0</v>
      </c>
      <c r="H493" s="173">
        <v>447.85</v>
      </c>
      <c r="I493" s="174">
        <f>ROUND(E493*H493,2)</f>
        <v>40620</v>
      </c>
      <c r="J493" s="173">
        <v>240.15</v>
      </c>
      <c r="K493" s="174">
        <f>ROUND(E493*J493,2)</f>
        <v>21781.61</v>
      </c>
      <c r="L493" s="174">
        <v>21</v>
      </c>
      <c r="M493" s="174">
        <f>G493*(1+L493/100)</f>
        <v>0</v>
      </c>
      <c r="N493" s="172">
        <v>1.5900000000000001E-3</v>
      </c>
      <c r="O493" s="172">
        <f>ROUND(E493*N493,2)</f>
        <v>0.14000000000000001</v>
      </c>
      <c r="P493" s="172">
        <v>0</v>
      </c>
      <c r="Q493" s="172">
        <f>ROUND(E493*P493,2)</f>
        <v>0</v>
      </c>
      <c r="R493" s="174" t="s">
        <v>560</v>
      </c>
      <c r="S493" s="174" t="s">
        <v>170</v>
      </c>
      <c r="T493" s="175" t="s">
        <v>170</v>
      </c>
      <c r="U493" s="160">
        <v>0.36454999999999999</v>
      </c>
      <c r="V493" s="160">
        <f>ROUND(E493*U493,2)</f>
        <v>33.06</v>
      </c>
      <c r="W493" s="160"/>
      <c r="X493" s="160" t="s">
        <v>215</v>
      </c>
      <c r="Y493" s="160" t="s">
        <v>173</v>
      </c>
      <c r="Z493" s="150"/>
      <c r="AA493" s="150"/>
      <c r="AB493" s="150"/>
      <c r="AC493" s="150"/>
      <c r="AD493" s="150"/>
      <c r="AE493" s="150"/>
      <c r="AF493" s="150"/>
      <c r="AG493" s="150" t="s">
        <v>216</v>
      </c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2">
      <c r="A494" s="157"/>
      <c r="B494" s="158"/>
      <c r="C494" s="342" t="s">
        <v>582</v>
      </c>
      <c r="D494" s="343"/>
      <c r="E494" s="343"/>
      <c r="F494" s="343"/>
      <c r="G494" s="343"/>
      <c r="H494" s="160"/>
      <c r="I494" s="160"/>
      <c r="J494" s="160"/>
      <c r="K494" s="160"/>
      <c r="L494" s="160"/>
      <c r="M494" s="160"/>
      <c r="N494" s="159"/>
      <c r="O494" s="159"/>
      <c r="P494" s="159"/>
      <c r="Q494" s="159"/>
      <c r="R494" s="160"/>
      <c r="S494" s="160"/>
      <c r="T494" s="160"/>
      <c r="U494" s="160"/>
      <c r="V494" s="160"/>
      <c r="W494" s="160"/>
      <c r="X494" s="160"/>
      <c r="Y494" s="160"/>
      <c r="Z494" s="150"/>
      <c r="AA494" s="150"/>
      <c r="AB494" s="150"/>
      <c r="AC494" s="150"/>
      <c r="AD494" s="150"/>
      <c r="AE494" s="150"/>
      <c r="AF494" s="150"/>
      <c r="AG494" s="150" t="s">
        <v>176</v>
      </c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2">
      <c r="A495" s="157"/>
      <c r="B495" s="158"/>
      <c r="C495" s="200" t="s">
        <v>562</v>
      </c>
      <c r="D495" s="190"/>
      <c r="E495" s="191"/>
      <c r="F495" s="160"/>
      <c r="G495" s="160"/>
      <c r="H495" s="160"/>
      <c r="I495" s="160"/>
      <c r="J495" s="160"/>
      <c r="K495" s="160"/>
      <c r="L495" s="160"/>
      <c r="M495" s="160"/>
      <c r="N495" s="159"/>
      <c r="O495" s="159"/>
      <c r="P495" s="159"/>
      <c r="Q495" s="159"/>
      <c r="R495" s="160"/>
      <c r="S495" s="160"/>
      <c r="T495" s="160"/>
      <c r="U495" s="160"/>
      <c r="V495" s="160"/>
      <c r="W495" s="160"/>
      <c r="X495" s="160"/>
      <c r="Y495" s="160"/>
      <c r="Z495" s="150"/>
      <c r="AA495" s="150"/>
      <c r="AB495" s="150"/>
      <c r="AC495" s="150"/>
      <c r="AD495" s="150"/>
      <c r="AE495" s="150"/>
      <c r="AF495" s="150"/>
      <c r="AG495" s="150" t="s">
        <v>220</v>
      </c>
      <c r="AH495" s="150">
        <v>0</v>
      </c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3">
      <c r="A496" s="157"/>
      <c r="B496" s="158"/>
      <c r="C496" s="200" t="s">
        <v>583</v>
      </c>
      <c r="D496" s="190"/>
      <c r="E496" s="191">
        <v>26</v>
      </c>
      <c r="F496" s="160"/>
      <c r="G496" s="160"/>
      <c r="H496" s="160"/>
      <c r="I496" s="160"/>
      <c r="J496" s="160"/>
      <c r="K496" s="160"/>
      <c r="L496" s="160"/>
      <c r="M496" s="160"/>
      <c r="N496" s="159"/>
      <c r="O496" s="159"/>
      <c r="P496" s="159"/>
      <c r="Q496" s="159"/>
      <c r="R496" s="160"/>
      <c r="S496" s="160"/>
      <c r="T496" s="160"/>
      <c r="U496" s="160"/>
      <c r="V496" s="160"/>
      <c r="W496" s="160"/>
      <c r="X496" s="160"/>
      <c r="Y496" s="160"/>
      <c r="Z496" s="150"/>
      <c r="AA496" s="150"/>
      <c r="AB496" s="150"/>
      <c r="AC496" s="150"/>
      <c r="AD496" s="150"/>
      <c r="AE496" s="150"/>
      <c r="AF496" s="150"/>
      <c r="AG496" s="150" t="s">
        <v>220</v>
      </c>
      <c r="AH496" s="150">
        <v>0</v>
      </c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3">
      <c r="A497" s="157"/>
      <c r="B497" s="158"/>
      <c r="C497" s="200" t="s">
        <v>584</v>
      </c>
      <c r="D497" s="190"/>
      <c r="E497" s="191">
        <v>27.2</v>
      </c>
      <c r="F497" s="160"/>
      <c r="G497" s="160"/>
      <c r="H497" s="160"/>
      <c r="I497" s="160"/>
      <c r="J497" s="160"/>
      <c r="K497" s="160"/>
      <c r="L497" s="160"/>
      <c r="M497" s="160"/>
      <c r="N497" s="159"/>
      <c r="O497" s="159"/>
      <c r="P497" s="159"/>
      <c r="Q497" s="159"/>
      <c r="R497" s="160"/>
      <c r="S497" s="160"/>
      <c r="T497" s="160"/>
      <c r="U497" s="160"/>
      <c r="V497" s="160"/>
      <c r="W497" s="160"/>
      <c r="X497" s="160"/>
      <c r="Y497" s="160"/>
      <c r="Z497" s="150"/>
      <c r="AA497" s="150"/>
      <c r="AB497" s="150"/>
      <c r="AC497" s="150"/>
      <c r="AD497" s="150"/>
      <c r="AE497" s="150"/>
      <c r="AF497" s="150"/>
      <c r="AG497" s="150" t="s">
        <v>220</v>
      </c>
      <c r="AH497" s="150">
        <v>0</v>
      </c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3">
      <c r="A498" s="157"/>
      <c r="B498" s="158"/>
      <c r="C498" s="200" t="s">
        <v>585</v>
      </c>
      <c r="D498" s="190"/>
      <c r="E498" s="191">
        <v>12.5</v>
      </c>
      <c r="F498" s="160"/>
      <c r="G498" s="160"/>
      <c r="H498" s="160"/>
      <c r="I498" s="160"/>
      <c r="J498" s="160"/>
      <c r="K498" s="160"/>
      <c r="L498" s="160"/>
      <c r="M498" s="160"/>
      <c r="N498" s="159"/>
      <c r="O498" s="159"/>
      <c r="P498" s="159"/>
      <c r="Q498" s="159"/>
      <c r="R498" s="160"/>
      <c r="S498" s="160"/>
      <c r="T498" s="160"/>
      <c r="U498" s="160"/>
      <c r="V498" s="160"/>
      <c r="W498" s="160"/>
      <c r="X498" s="160"/>
      <c r="Y498" s="160"/>
      <c r="Z498" s="150"/>
      <c r="AA498" s="150"/>
      <c r="AB498" s="150"/>
      <c r="AC498" s="150"/>
      <c r="AD498" s="150"/>
      <c r="AE498" s="150"/>
      <c r="AF498" s="150"/>
      <c r="AG498" s="150" t="s">
        <v>220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3">
      <c r="A499" s="157"/>
      <c r="B499" s="158"/>
      <c r="C499" s="200" t="s">
        <v>586</v>
      </c>
      <c r="D499" s="190"/>
      <c r="E499" s="191">
        <v>25</v>
      </c>
      <c r="F499" s="160"/>
      <c r="G499" s="160"/>
      <c r="H499" s="160"/>
      <c r="I499" s="160"/>
      <c r="J499" s="160"/>
      <c r="K499" s="160"/>
      <c r="L499" s="160"/>
      <c r="M499" s="160"/>
      <c r="N499" s="159"/>
      <c r="O499" s="159"/>
      <c r="P499" s="159"/>
      <c r="Q499" s="159"/>
      <c r="R499" s="160"/>
      <c r="S499" s="160"/>
      <c r="T499" s="160"/>
      <c r="U499" s="160"/>
      <c r="V499" s="160"/>
      <c r="W499" s="160"/>
      <c r="X499" s="160"/>
      <c r="Y499" s="160"/>
      <c r="Z499" s="150"/>
      <c r="AA499" s="150"/>
      <c r="AB499" s="150"/>
      <c r="AC499" s="150"/>
      <c r="AD499" s="150"/>
      <c r="AE499" s="150"/>
      <c r="AF499" s="150"/>
      <c r="AG499" s="150" t="s">
        <v>220</v>
      </c>
      <c r="AH499" s="150">
        <v>0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1">
      <c r="A500" s="169">
        <v>74</v>
      </c>
      <c r="B500" s="170" t="s">
        <v>587</v>
      </c>
      <c r="C500" s="185" t="s">
        <v>588</v>
      </c>
      <c r="D500" s="171" t="s">
        <v>401</v>
      </c>
      <c r="E500" s="172">
        <v>16.100000000000001</v>
      </c>
      <c r="F500" s="173">
        <v>0</v>
      </c>
      <c r="G500" s="174">
        <f>ROUND(E500*F500,2)</f>
        <v>0</v>
      </c>
      <c r="H500" s="173">
        <v>0</v>
      </c>
      <c r="I500" s="174">
        <f>ROUND(E500*H500,2)</f>
        <v>0</v>
      </c>
      <c r="J500" s="173">
        <v>48.1</v>
      </c>
      <c r="K500" s="174">
        <f>ROUND(E500*J500,2)</f>
        <v>774.41</v>
      </c>
      <c r="L500" s="174">
        <v>21</v>
      </c>
      <c r="M500" s="174">
        <f>G500*(1+L500/100)</f>
        <v>0</v>
      </c>
      <c r="N500" s="172">
        <v>0</v>
      </c>
      <c r="O500" s="172">
        <f>ROUND(E500*N500,2)</f>
        <v>0</v>
      </c>
      <c r="P500" s="172">
        <v>4.2599999999999999E-3</v>
      </c>
      <c r="Q500" s="172">
        <f>ROUND(E500*P500,2)</f>
        <v>7.0000000000000007E-2</v>
      </c>
      <c r="R500" s="174" t="s">
        <v>560</v>
      </c>
      <c r="S500" s="174" t="s">
        <v>170</v>
      </c>
      <c r="T500" s="175" t="s">
        <v>170</v>
      </c>
      <c r="U500" s="160">
        <v>7.9350000000000004E-2</v>
      </c>
      <c r="V500" s="160">
        <f>ROUND(E500*U500,2)</f>
        <v>1.28</v>
      </c>
      <c r="W500" s="160"/>
      <c r="X500" s="160" t="s">
        <v>215</v>
      </c>
      <c r="Y500" s="160" t="s">
        <v>173</v>
      </c>
      <c r="Z500" s="150"/>
      <c r="AA500" s="150"/>
      <c r="AB500" s="150"/>
      <c r="AC500" s="150"/>
      <c r="AD500" s="150"/>
      <c r="AE500" s="150"/>
      <c r="AF500" s="150"/>
      <c r="AG500" s="150" t="s">
        <v>216</v>
      </c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2">
      <c r="A501" s="157"/>
      <c r="B501" s="158"/>
      <c r="C501" s="200" t="s">
        <v>490</v>
      </c>
      <c r="D501" s="190"/>
      <c r="E501" s="191"/>
      <c r="F501" s="160"/>
      <c r="G501" s="160"/>
      <c r="H501" s="160"/>
      <c r="I501" s="160"/>
      <c r="J501" s="160"/>
      <c r="K501" s="160"/>
      <c r="L501" s="160"/>
      <c r="M501" s="160"/>
      <c r="N501" s="159"/>
      <c r="O501" s="159"/>
      <c r="P501" s="159"/>
      <c r="Q501" s="159"/>
      <c r="R501" s="160"/>
      <c r="S501" s="160"/>
      <c r="T501" s="160"/>
      <c r="U501" s="160"/>
      <c r="V501" s="160"/>
      <c r="W501" s="160"/>
      <c r="X501" s="160"/>
      <c r="Y501" s="160"/>
      <c r="Z501" s="150"/>
      <c r="AA501" s="150"/>
      <c r="AB501" s="150"/>
      <c r="AC501" s="150"/>
      <c r="AD501" s="150"/>
      <c r="AE501" s="150"/>
      <c r="AF501" s="150"/>
      <c r="AG501" s="150" t="s">
        <v>220</v>
      </c>
      <c r="AH501" s="150">
        <v>0</v>
      </c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3">
      <c r="A502" s="157"/>
      <c r="B502" s="158"/>
      <c r="C502" s="200" t="s">
        <v>589</v>
      </c>
      <c r="D502" s="190"/>
      <c r="E502" s="191">
        <v>16.100000000000001</v>
      </c>
      <c r="F502" s="160"/>
      <c r="G502" s="160"/>
      <c r="H502" s="160"/>
      <c r="I502" s="160"/>
      <c r="J502" s="160"/>
      <c r="K502" s="160"/>
      <c r="L502" s="160"/>
      <c r="M502" s="160"/>
      <c r="N502" s="159"/>
      <c r="O502" s="159"/>
      <c r="P502" s="159"/>
      <c r="Q502" s="159"/>
      <c r="R502" s="160"/>
      <c r="S502" s="160"/>
      <c r="T502" s="160"/>
      <c r="U502" s="160"/>
      <c r="V502" s="160"/>
      <c r="W502" s="160"/>
      <c r="X502" s="160"/>
      <c r="Y502" s="160"/>
      <c r="Z502" s="150"/>
      <c r="AA502" s="150"/>
      <c r="AB502" s="150"/>
      <c r="AC502" s="150"/>
      <c r="AD502" s="150"/>
      <c r="AE502" s="150"/>
      <c r="AF502" s="150"/>
      <c r="AG502" s="150" t="s">
        <v>220</v>
      </c>
      <c r="AH502" s="150">
        <v>0</v>
      </c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1">
      <c r="A503" s="169">
        <v>75</v>
      </c>
      <c r="B503" s="170" t="s">
        <v>590</v>
      </c>
      <c r="C503" s="185" t="s">
        <v>591</v>
      </c>
      <c r="D503" s="171" t="s">
        <v>401</v>
      </c>
      <c r="E503" s="172">
        <v>58.49</v>
      </c>
      <c r="F503" s="173">
        <v>0</v>
      </c>
      <c r="G503" s="174">
        <f>ROUND(E503*F503,2)</f>
        <v>0</v>
      </c>
      <c r="H503" s="173">
        <v>0</v>
      </c>
      <c r="I503" s="174">
        <f>ROUND(E503*H503,2)</f>
        <v>0</v>
      </c>
      <c r="J503" s="173">
        <v>45.5</v>
      </c>
      <c r="K503" s="174">
        <f>ROUND(E503*J503,2)</f>
        <v>2661.3</v>
      </c>
      <c r="L503" s="174">
        <v>21</v>
      </c>
      <c r="M503" s="174">
        <f>G503*(1+L503/100)</f>
        <v>0</v>
      </c>
      <c r="N503" s="172">
        <v>0</v>
      </c>
      <c r="O503" s="172">
        <f>ROUND(E503*N503,2)</f>
        <v>0</v>
      </c>
      <c r="P503" s="172">
        <v>3.3600000000000001E-3</v>
      </c>
      <c r="Q503" s="172">
        <f>ROUND(E503*P503,2)</f>
        <v>0.2</v>
      </c>
      <c r="R503" s="174" t="s">
        <v>560</v>
      </c>
      <c r="S503" s="174" t="s">
        <v>170</v>
      </c>
      <c r="T503" s="175" t="s">
        <v>170</v>
      </c>
      <c r="U503" s="160">
        <v>6.9000000000000006E-2</v>
      </c>
      <c r="V503" s="160">
        <f>ROUND(E503*U503,2)</f>
        <v>4.04</v>
      </c>
      <c r="W503" s="160"/>
      <c r="X503" s="160" t="s">
        <v>215</v>
      </c>
      <c r="Y503" s="160" t="s">
        <v>173</v>
      </c>
      <c r="Z503" s="150"/>
      <c r="AA503" s="150"/>
      <c r="AB503" s="150"/>
      <c r="AC503" s="150"/>
      <c r="AD503" s="150"/>
      <c r="AE503" s="150"/>
      <c r="AF503" s="150"/>
      <c r="AG503" s="150" t="s">
        <v>216</v>
      </c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2">
      <c r="A504" s="157"/>
      <c r="B504" s="158"/>
      <c r="C504" s="200" t="s">
        <v>490</v>
      </c>
      <c r="D504" s="190"/>
      <c r="E504" s="191"/>
      <c r="F504" s="160"/>
      <c r="G504" s="160"/>
      <c r="H504" s="160"/>
      <c r="I504" s="160"/>
      <c r="J504" s="160"/>
      <c r="K504" s="160"/>
      <c r="L504" s="160"/>
      <c r="M504" s="160"/>
      <c r="N504" s="159"/>
      <c r="O504" s="159"/>
      <c r="P504" s="159"/>
      <c r="Q504" s="159"/>
      <c r="R504" s="160"/>
      <c r="S504" s="160"/>
      <c r="T504" s="160"/>
      <c r="U504" s="160"/>
      <c r="V504" s="160"/>
      <c r="W504" s="160"/>
      <c r="X504" s="160"/>
      <c r="Y504" s="160"/>
      <c r="Z504" s="150"/>
      <c r="AA504" s="150"/>
      <c r="AB504" s="150"/>
      <c r="AC504" s="150"/>
      <c r="AD504" s="150"/>
      <c r="AE504" s="150"/>
      <c r="AF504" s="150"/>
      <c r="AG504" s="150" t="s">
        <v>220</v>
      </c>
      <c r="AH504" s="150">
        <v>0</v>
      </c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3">
      <c r="A505" s="157"/>
      <c r="B505" s="158"/>
      <c r="C505" s="200" t="s">
        <v>592</v>
      </c>
      <c r="D505" s="190"/>
      <c r="E505" s="191">
        <v>33.825000000000003</v>
      </c>
      <c r="F505" s="160"/>
      <c r="G505" s="160"/>
      <c r="H505" s="160"/>
      <c r="I505" s="160"/>
      <c r="J505" s="160"/>
      <c r="K505" s="160"/>
      <c r="L505" s="160"/>
      <c r="M505" s="160"/>
      <c r="N505" s="159"/>
      <c r="O505" s="159"/>
      <c r="P505" s="159"/>
      <c r="Q505" s="159"/>
      <c r="R505" s="160"/>
      <c r="S505" s="160"/>
      <c r="T505" s="160"/>
      <c r="U505" s="160"/>
      <c r="V505" s="160"/>
      <c r="W505" s="160"/>
      <c r="X505" s="160"/>
      <c r="Y505" s="160"/>
      <c r="Z505" s="150"/>
      <c r="AA505" s="150"/>
      <c r="AB505" s="150"/>
      <c r="AC505" s="150"/>
      <c r="AD505" s="150"/>
      <c r="AE505" s="150"/>
      <c r="AF505" s="150"/>
      <c r="AG505" s="150" t="s">
        <v>220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3">
      <c r="A506" s="157"/>
      <c r="B506" s="158"/>
      <c r="C506" s="200" t="s">
        <v>593</v>
      </c>
      <c r="D506" s="190"/>
      <c r="E506" s="191">
        <v>15.565</v>
      </c>
      <c r="F506" s="160"/>
      <c r="G506" s="160"/>
      <c r="H506" s="160"/>
      <c r="I506" s="160"/>
      <c r="J506" s="160"/>
      <c r="K506" s="160"/>
      <c r="L506" s="160"/>
      <c r="M506" s="160"/>
      <c r="N506" s="159"/>
      <c r="O506" s="159"/>
      <c r="P506" s="159"/>
      <c r="Q506" s="159"/>
      <c r="R506" s="160"/>
      <c r="S506" s="160"/>
      <c r="T506" s="160"/>
      <c r="U506" s="160"/>
      <c r="V506" s="160"/>
      <c r="W506" s="160"/>
      <c r="X506" s="160"/>
      <c r="Y506" s="160"/>
      <c r="Z506" s="150"/>
      <c r="AA506" s="150"/>
      <c r="AB506" s="150"/>
      <c r="AC506" s="150"/>
      <c r="AD506" s="150"/>
      <c r="AE506" s="150"/>
      <c r="AF506" s="150"/>
      <c r="AG506" s="150" t="s">
        <v>220</v>
      </c>
      <c r="AH506" s="150">
        <v>0</v>
      </c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3">
      <c r="A507" s="157"/>
      <c r="B507" s="158"/>
      <c r="C507" s="200" t="s">
        <v>594</v>
      </c>
      <c r="D507" s="190"/>
      <c r="E507" s="191">
        <v>9.1</v>
      </c>
      <c r="F507" s="160"/>
      <c r="G507" s="160"/>
      <c r="H507" s="160"/>
      <c r="I507" s="160"/>
      <c r="J507" s="160"/>
      <c r="K507" s="160"/>
      <c r="L507" s="160"/>
      <c r="M507" s="160"/>
      <c r="N507" s="159"/>
      <c r="O507" s="159"/>
      <c r="P507" s="159"/>
      <c r="Q507" s="159"/>
      <c r="R507" s="160"/>
      <c r="S507" s="160"/>
      <c r="T507" s="160"/>
      <c r="U507" s="160"/>
      <c r="V507" s="160"/>
      <c r="W507" s="160"/>
      <c r="X507" s="160"/>
      <c r="Y507" s="160"/>
      <c r="Z507" s="150"/>
      <c r="AA507" s="150"/>
      <c r="AB507" s="150"/>
      <c r="AC507" s="150"/>
      <c r="AD507" s="150"/>
      <c r="AE507" s="150"/>
      <c r="AF507" s="150"/>
      <c r="AG507" s="150" t="s">
        <v>220</v>
      </c>
      <c r="AH507" s="150">
        <v>0</v>
      </c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1">
      <c r="A508" s="169">
        <v>76</v>
      </c>
      <c r="B508" s="170" t="s">
        <v>595</v>
      </c>
      <c r="C508" s="185" t="s">
        <v>596</v>
      </c>
      <c r="D508" s="171" t="s">
        <v>401</v>
      </c>
      <c r="E508" s="172">
        <v>13.3</v>
      </c>
      <c r="F508" s="173">
        <v>0</v>
      </c>
      <c r="G508" s="174">
        <f>ROUND(E508*F508,2)</f>
        <v>0</v>
      </c>
      <c r="H508" s="173">
        <v>0</v>
      </c>
      <c r="I508" s="174">
        <f>ROUND(E508*H508,2)</f>
        <v>0</v>
      </c>
      <c r="J508" s="173">
        <v>34.9</v>
      </c>
      <c r="K508" s="174">
        <f>ROUND(E508*J508,2)</f>
        <v>464.17</v>
      </c>
      <c r="L508" s="174">
        <v>21</v>
      </c>
      <c r="M508" s="174">
        <f>G508*(1+L508/100)</f>
        <v>0</v>
      </c>
      <c r="N508" s="172">
        <v>0</v>
      </c>
      <c r="O508" s="172">
        <f>ROUND(E508*N508,2)</f>
        <v>0</v>
      </c>
      <c r="P508" s="172">
        <v>3.0699999999999998E-3</v>
      </c>
      <c r="Q508" s="172">
        <f>ROUND(E508*P508,2)</f>
        <v>0.04</v>
      </c>
      <c r="R508" s="174" t="s">
        <v>560</v>
      </c>
      <c r="S508" s="174" t="s">
        <v>170</v>
      </c>
      <c r="T508" s="175" t="s">
        <v>170</v>
      </c>
      <c r="U508" s="160">
        <v>5.2900000000000003E-2</v>
      </c>
      <c r="V508" s="160">
        <f>ROUND(E508*U508,2)</f>
        <v>0.7</v>
      </c>
      <c r="W508" s="160"/>
      <c r="X508" s="160" t="s">
        <v>215</v>
      </c>
      <c r="Y508" s="160" t="s">
        <v>173</v>
      </c>
      <c r="Z508" s="150"/>
      <c r="AA508" s="150"/>
      <c r="AB508" s="150"/>
      <c r="AC508" s="150"/>
      <c r="AD508" s="150"/>
      <c r="AE508" s="150"/>
      <c r="AF508" s="150"/>
      <c r="AG508" s="150" t="s">
        <v>216</v>
      </c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2">
      <c r="A509" s="157"/>
      <c r="B509" s="158"/>
      <c r="C509" s="200" t="s">
        <v>490</v>
      </c>
      <c r="D509" s="190"/>
      <c r="E509" s="191"/>
      <c r="F509" s="160"/>
      <c r="G509" s="160"/>
      <c r="H509" s="160"/>
      <c r="I509" s="160"/>
      <c r="J509" s="160"/>
      <c r="K509" s="160"/>
      <c r="L509" s="160"/>
      <c r="M509" s="160"/>
      <c r="N509" s="159"/>
      <c r="O509" s="159"/>
      <c r="P509" s="159"/>
      <c r="Q509" s="159"/>
      <c r="R509" s="160"/>
      <c r="S509" s="160"/>
      <c r="T509" s="160"/>
      <c r="U509" s="160"/>
      <c r="V509" s="160"/>
      <c r="W509" s="160"/>
      <c r="X509" s="160"/>
      <c r="Y509" s="160"/>
      <c r="Z509" s="150"/>
      <c r="AA509" s="150"/>
      <c r="AB509" s="150"/>
      <c r="AC509" s="150"/>
      <c r="AD509" s="150"/>
      <c r="AE509" s="150"/>
      <c r="AF509" s="150"/>
      <c r="AG509" s="150" t="s">
        <v>220</v>
      </c>
      <c r="AH509" s="150">
        <v>0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3">
      <c r="A510" s="157"/>
      <c r="B510" s="158"/>
      <c r="C510" s="200" t="s">
        <v>597</v>
      </c>
      <c r="D510" s="190"/>
      <c r="E510" s="191">
        <v>4.8</v>
      </c>
      <c r="F510" s="160"/>
      <c r="G510" s="160"/>
      <c r="H510" s="160"/>
      <c r="I510" s="160"/>
      <c r="J510" s="160"/>
      <c r="K510" s="160"/>
      <c r="L510" s="160"/>
      <c r="M510" s="160"/>
      <c r="N510" s="159"/>
      <c r="O510" s="159"/>
      <c r="P510" s="159"/>
      <c r="Q510" s="159"/>
      <c r="R510" s="160"/>
      <c r="S510" s="160"/>
      <c r="T510" s="160"/>
      <c r="U510" s="160"/>
      <c r="V510" s="160"/>
      <c r="W510" s="160"/>
      <c r="X510" s="160"/>
      <c r="Y510" s="160"/>
      <c r="Z510" s="150"/>
      <c r="AA510" s="150"/>
      <c r="AB510" s="150"/>
      <c r="AC510" s="150"/>
      <c r="AD510" s="150"/>
      <c r="AE510" s="150"/>
      <c r="AF510" s="150"/>
      <c r="AG510" s="150" t="s">
        <v>220</v>
      </c>
      <c r="AH510" s="150">
        <v>0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3">
      <c r="A511" s="157"/>
      <c r="B511" s="158"/>
      <c r="C511" s="200" t="s">
        <v>598</v>
      </c>
      <c r="D511" s="190"/>
      <c r="E511" s="191">
        <v>8.5</v>
      </c>
      <c r="F511" s="160"/>
      <c r="G511" s="160"/>
      <c r="H511" s="160"/>
      <c r="I511" s="160"/>
      <c r="J511" s="160"/>
      <c r="K511" s="160"/>
      <c r="L511" s="160"/>
      <c r="M511" s="160"/>
      <c r="N511" s="159"/>
      <c r="O511" s="159"/>
      <c r="P511" s="159"/>
      <c r="Q511" s="159"/>
      <c r="R511" s="160"/>
      <c r="S511" s="160"/>
      <c r="T511" s="160"/>
      <c r="U511" s="160"/>
      <c r="V511" s="160"/>
      <c r="W511" s="160"/>
      <c r="X511" s="160"/>
      <c r="Y511" s="160"/>
      <c r="Z511" s="150"/>
      <c r="AA511" s="150"/>
      <c r="AB511" s="150"/>
      <c r="AC511" s="150"/>
      <c r="AD511" s="150"/>
      <c r="AE511" s="150"/>
      <c r="AF511" s="150"/>
      <c r="AG511" s="150" t="s">
        <v>220</v>
      </c>
      <c r="AH511" s="150">
        <v>0</v>
      </c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1">
      <c r="A512" s="169">
        <v>77</v>
      </c>
      <c r="B512" s="170" t="s">
        <v>599</v>
      </c>
      <c r="C512" s="185" t="s">
        <v>600</v>
      </c>
      <c r="D512" s="171" t="s">
        <v>401</v>
      </c>
      <c r="E512" s="172">
        <v>1.7</v>
      </c>
      <c r="F512" s="173">
        <v>0</v>
      </c>
      <c r="G512" s="174">
        <f>ROUND(E512*F512,2)</f>
        <v>0</v>
      </c>
      <c r="H512" s="173">
        <v>0</v>
      </c>
      <c r="I512" s="174">
        <f>ROUND(E512*H512,2)</f>
        <v>0</v>
      </c>
      <c r="J512" s="173">
        <v>68.2</v>
      </c>
      <c r="K512" s="174">
        <f>ROUND(E512*J512,2)</f>
        <v>115.94</v>
      </c>
      <c r="L512" s="174">
        <v>21</v>
      </c>
      <c r="M512" s="174">
        <f>G512*(1+L512/100)</f>
        <v>0</v>
      </c>
      <c r="N512" s="172">
        <v>0</v>
      </c>
      <c r="O512" s="172">
        <f>ROUND(E512*N512,2)</f>
        <v>0</v>
      </c>
      <c r="P512" s="172">
        <v>2.8700000000000002E-3</v>
      </c>
      <c r="Q512" s="172">
        <f>ROUND(E512*P512,2)</f>
        <v>0</v>
      </c>
      <c r="R512" s="174" t="s">
        <v>560</v>
      </c>
      <c r="S512" s="174" t="s">
        <v>170</v>
      </c>
      <c r="T512" s="175" t="s">
        <v>170</v>
      </c>
      <c r="U512" s="160">
        <v>0.10349999999999999</v>
      </c>
      <c r="V512" s="160">
        <f>ROUND(E512*U512,2)</f>
        <v>0.18</v>
      </c>
      <c r="W512" s="160"/>
      <c r="X512" s="160" t="s">
        <v>215</v>
      </c>
      <c r="Y512" s="160" t="s">
        <v>173</v>
      </c>
      <c r="Z512" s="150"/>
      <c r="AA512" s="150"/>
      <c r="AB512" s="150"/>
      <c r="AC512" s="150"/>
      <c r="AD512" s="150"/>
      <c r="AE512" s="150"/>
      <c r="AF512" s="150"/>
      <c r="AG512" s="150" t="s">
        <v>216</v>
      </c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2">
      <c r="A513" s="157"/>
      <c r="B513" s="158"/>
      <c r="C513" s="200" t="s">
        <v>490</v>
      </c>
      <c r="D513" s="190"/>
      <c r="E513" s="191"/>
      <c r="F513" s="160"/>
      <c r="G513" s="160"/>
      <c r="H513" s="160"/>
      <c r="I513" s="160"/>
      <c r="J513" s="160"/>
      <c r="K513" s="160"/>
      <c r="L513" s="160"/>
      <c r="M513" s="160"/>
      <c r="N513" s="159"/>
      <c r="O513" s="159"/>
      <c r="P513" s="159"/>
      <c r="Q513" s="159"/>
      <c r="R513" s="160"/>
      <c r="S513" s="160"/>
      <c r="T513" s="160"/>
      <c r="U513" s="160"/>
      <c r="V513" s="160"/>
      <c r="W513" s="160"/>
      <c r="X513" s="160"/>
      <c r="Y513" s="160"/>
      <c r="Z513" s="150"/>
      <c r="AA513" s="150"/>
      <c r="AB513" s="150"/>
      <c r="AC513" s="150"/>
      <c r="AD513" s="150"/>
      <c r="AE513" s="150"/>
      <c r="AF513" s="150"/>
      <c r="AG513" s="150" t="s">
        <v>220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3">
      <c r="A514" s="157"/>
      <c r="B514" s="158"/>
      <c r="C514" s="200" t="s">
        <v>601</v>
      </c>
      <c r="D514" s="190"/>
      <c r="E514" s="191">
        <v>1.7</v>
      </c>
      <c r="F514" s="160"/>
      <c r="G514" s="160"/>
      <c r="H514" s="160"/>
      <c r="I514" s="160"/>
      <c r="J514" s="160"/>
      <c r="K514" s="160"/>
      <c r="L514" s="160"/>
      <c r="M514" s="160"/>
      <c r="N514" s="159"/>
      <c r="O514" s="159"/>
      <c r="P514" s="159"/>
      <c r="Q514" s="159"/>
      <c r="R514" s="160"/>
      <c r="S514" s="160"/>
      <c r="T514" s="160"/>
      <c r="U514" s="160"/>
      <c r="V514" s="160"/>
      <c r="W514" s="160"/>
      <c r="X514" s="160"/>
      <c r="Y514" s="160"/>
      <c r="Z514" s="150"/>
      <c r="AA514" s="150"/>
      <c r="AB514" s="150"/>
      <c r="AC514" s="150"/>
      <c r="AD514" s="150"/>
      <c r="AE514" s="150"/>
      <c r="AF514" s="150"/>
      <c r="AG514" s="150" t="s">
        <v>220</v>
      </c>
      <c r="AH514" s="150">
        <v>0</v>
      </c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outlineLevel="1">
      <c r="A515" s="169">
        <v>78</v>
      </c>
      <c r="B515" s="170" t="s">
        <v>602</v>
      </c>
      <c r="C515" s="185" t="s">
        <v>603</v>
      </c>
      <c r="D515" s="171" t="s">
        <v>401</v>
      </c>
      <c r="E515" s="172">
        <v>22.5</v>
      </c>
      <c r="F515" s="173">
        <v>0</v>
      </c>
      <c r="G515" s="174">
        <f>ROUND(E515*F515,2)</f>
        <v>0</v>
      </c>
      <c r="H515" s="173">
        <v>0</v>
      </c>
      <c r="I515" s="174">
        <f>ROUND(E515*H515,2)</f>
        <v>0</v>
      </c>
      <c r="J515" s="173">
        <v>62.7</v>
      </c>
      <c r="K515" s="174">
        <f>ROUND(E515*J515,2)</f>
        <v>1410.75</v>
      </c>
      <c r="L515" s="174">
        <v>21</v>
      </c>
      <c r="M515" s="174">
        <f>G515*(1+L515/100)</f>
        <v>0</v>
      </c>
      <c r="N515" s="172">
        <v>0</v>
      </c>
      <c r="O515" s="172">
        <f>ROUND(E515*N515,2)</f>
        <v>0</v>
      </c>
      <c r="P515" s="172">
        <v>2.3E-3</v>
      </c>
      <c r="Q515" s="172">
        <f>ROUND(E515*P515,2)</f>
        <v>0.05</v>
      </c>
      <c r="R515" s="174" t="s">
        <v>560</v>
      </c>
      <c r="S515" s="174" t="s">
        <v>170</v>
      </c>
      <c r="T515" s="175" t="s">
        <v>170</v>
      </c>
      <c r="U515" s="160">
        <v>0.10349999999999999</v>
      </c>
      <c r="V515" s="160">
        <f>ROUND(E515*U515,2)</f>
        <v>2.33</v>
      </c>
      <c r="W515" s="160"/>
      <c r="X515" s="160" t="s">
        <v>215</v>
      </c>
      <c r="Y515" s="160" t="s">
        <v>173</v>
      </c>
      <c r="Z515" s="150"/>
      <c r="AA515" s="150"/>
      <c r="AB515" s="150"/>
      <c r="AC515" s="150"/>
      <c r="AD515" s="150"/>
      <c r="AE515" s="150"/>
      <c r="AF515" s="150"/>
      <c r="AG515" s="150" t="s">
        <v>216</v>
      </c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2">
      <c r="A516" s="157"/>
      <c r="B516" s="158"/>
      <c r="C516" s="200" t="s">
        <v>490</v>
      </c>
      <c r="D516" s="190"/>
      <c r="E516" s="191"/>
      <c r="F516" s="160"/>
      <c r="G516" s="160"/>
      <c r="H516" s="160"/>
      <c r="I516" s="160"/>
      <c r="J516" s="160"/>
      <c r="K516" s="160"/>
      <c r="L516" s="160"/>
      <c r="M516" s="160"/>
      <c r="N516" s="159"/>
      <c r="O516" s="159"/>
      <c r="P516" s="159"/>
      <c r="Q516" s="159"/>
      <c r="R516" s="160"/>
      <c r="S516" s="160"/>
      <c r="T516" s="160"/>
      <c r="U516" s="160"/>
      <c r="V516" s="160"/>
      <c r="W516" s="160"/>
      <c r="X516" s="160"/>
      <c r="Y516" s="160"/>
      <c r="Z516" s="150"/>
      <c r="AA516" s="150"/>
      <c r="AB516" s="150"/>
      <c r="AC516" s="150"/>
      <c r="AD516" s="150"/>
      <c r="AE516" s="150"/>
      <c r="AF516" s="150"/>
      <c r="AG516" s="150" t="s">
        <v>220</v>
      </c>
      <c r="AH516" s="150">
        <v>0</v>
      </c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3">
      <c r="A517" s="157"/>
      <c r="B517" s="158"/>
      <c r="C517" s="200" t="s">
        <v>604</v>
      </c>
      <c r="D517" s="190"/>
      <c r="E517" s="191">
        <v>22.5</v>
      </c>
      <c r="F517" s="160"/>
      <c r="G517" s="160"/>
      <c r="H517" s="160"/>
      <c r="I517" s="160"/>
      <c r="J517" s="160"/>
      <c r="K517" s="160"/>
      <c r="L517" s="160"/>
      <c r="M517" s="160"/>
      <c r="N517" s="159"/>
      <c r="O517" s="159"/>
      <c r="P517" s="159"/>
      <c r="Q517" s="159"/>
      <c r="R517" s="160"/>
      <c r="S517" s="160"/>
      <c r="T517" s="160"/>
      <c r="U517" s="160"/>
      <c r="V517" s="160"/>
      <c r="W517" s="160"/>
      <c r="X517" s="160"/>
      <c r="Y517" s="160"/>
      <c r="Z517" s="150"/>
      <c r="AA517" s="150"/>
      <c r="AB517" s="150"/>
      <c r="AC517" s="150"/>
      <c r="AD517" s="150"/>
      <c r="AE517" s="150"/>
      <c r="AF517" s="150"/>
      <c r="AG517" s="150" t="s">
        <v>220</v>
      </c>
      <c r="AH517" s="150">
        <v>0</v>
      </c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>
      <c r="A518" s="169">
        <v>79</v>
      </c>
      <c r="B518" s="170" t="s">
        <v>605</v>
      </c>
      <c r="C518" s="185" t="s">
        <v>606</v>
      </c>
      <c r="D518" s="171" t="s">
        <v>401</v>
      </c>
      <c r="E518" s="172">
        <v>90.7</v>
      </c>
      <c r="F518" s="173">
        <v>0</v>
      </c>
      <c r="G518" s="174">
        <f>ROUND(E518*F518,2)</f>
        <v>0</v>
      </c>
      <c r="H518" s="173">
        <v>0</v>
      </c>
      <c r="I518" s="174">
        <f>ROUND(E518*H518,2)</f>
        <v>0</v>
      </c>
      <c r="J518" s="173">
        <v>37.9</v>
      </c>
      <c r="K518" s="174">
        <f>ROUND(E518*J518,2)</f>
        <v>3437.53</v>
      </c>
      <c r="L518" s="174">
        <v>21</v>
      </c>
      <c r="M518" s="174">
        <f>G518*(1+L518/100)</f>
        <v>0</v>
      </c>
      <c r="N518" s="172">
        <v>0</v>
      </c>
      <c r="O518" s="172">
        <f>ROUND(E518*N518,2)</f>
        <v>0</v>
      </c>
      <c r="P518" s="172">
        <v>2.2599999999999999E-3</v>
      </c>
      <c r="Q518" s="172">
        <f>ROUND(E518*P518,2)</f>
        <v>0.2</v>
      </c>
      <c r="R518" s="174" t="s">
        <v>560</v>
      </c>
      <c r="S518" s="174" t="s">
        <v>170</v>
      </c>
      <c r="T518" s="175" t="s">
        <v>170</v>
      </c>
      <c r="U518" s="160">
        <v>5.7500000000000002E-2</v>
      </c>
      <c r="V518" s="160">
        <f>ROUND(E518*U518,2)</f>
        <v>5.22</v>
      </c>
      <c r="W518" s="160"/>
      <c r="X518" s="160" t="s">
        <v>215</v>
      </c>
      <c r="Y518" s="160" t="s">
        <v>173</v>
      </c>
      <c r="Z518" s="150"/>
      <c r="AA518" s="150"/>
      <c r="AB518" s="150"/>
      <c r="AC518" s="150"/>
      <c r="AD518" s="150"/>
      <c r="AE518" s="150"/>
      <c r="AF518" s="150"/>
      <c r="AG518" s="150" t="s">
        <v>216</v>
      </c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2">
      <c r="A519" s="157"/>
      <c r="B519" s="158"/>
      <c r="C519" s="200" t="s">
        <v>490</v>
      </c>
      <c r="D519" s="190"/>
      <c r="E519" s="191"/>
      <c r="F519" s="160"/>
      <c r="G519" s="160"/>
      <c r="H519" s="160"/>
      <c r="I519" s="160"/>
      <c r="J519" s="160"/>
      <c r="K519" s="160"/>
      <c r="L519" s="160"/>
      <c r="M519" s="160"/>
      <c r="N519" s="159"/>
      <c r="O519" s="159"/>
      <c r="P519" s="159"/>
      <c r="Q519" s="159"/>
      <c r="R519" s="160"/>
      <c r="S519" s="160"/>
      <c r="T519" s="160"/>
      <c r="U519" s="160"/>
      <c r="V519" s="160"/>
      <c r="W519" s="160"/>
      <c r="X519" s="160"/>
      <c r="Y519" s="160"/>
      <c r="Z519" s="150"/>
      <c r="AA519" s="150"/>
      <c r="AB519" s="150"/>
      <c r="AC519" s="150"/>
      <c r="AD519" s="150"/>
      <c r="AE519" s="150"/>
      <c r="AF519" s="150"/>
      <c r="AG519" s="150" t="s">
        <v>220</v>
      </c>
      <c r="AH519" s="150">
        <v>0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3">
      <c r="A520" s="157"/>
      <c r="B520" s="158"/>
      <c r="C520" s="200" t="s">
        <v>607</v>
      </c>
      <c r="D520" s="190"/>
      <c r="E520" s="191">
        <v>26</v>
      </c>
      <c r="F520" s="160"/>
      <c r="G520" s="160"/>
      <c r="H520" s="160"/>
      <c r="I520" s="160"/>
      <c r="J520" s="160"/>
      <c r="K520" s="160"/>
      <c r="L520" s="160"/>
      <c r="M520" s="160"/>
      <c r="N520" s="159"/>
      <c r="O520" s="159"/>
      <c r="P520" s="159"/>
      <c r="Q520" s="159"/>
      <c r="R520" s="160"/>
      <c r="S520" s="160"/>
      <c r="T520" s="160"/>
      <c r="U520" s="160"/>
      <c r="V520" s="160"/>
      <c r="W520" s="160"/>
      <c r="X520" s="160"/>
      <c r="Y520" s="160"/>
      <c r="Z520" s="150"/>
      <c r="AA520" s="150"/>
      <c r="AB520" s="150"/>
      <c r="AC520" s="150"/>
      <c r="AD520" s="150"/>
      <c r="AE520" s="150"/>
      <c r="AF520" s="150"/>
      <c r="AG520" s="150" t="s">
        <v>220</v>
      </c>
      <c r="AH520" s="150">
        <v>0</v>
      </c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3">
      <c r="A521" s="157"/>
      <c r="B521" s="158"/>
      <c r="C521" s="200" t="s">
        <v>608</v>
      </c>
      <c r="D521" s="190"/>
      <c r="E521" s="191">
        <v>27.2</v>
      </c>
      <c r="F521" s="160"/>
      <c r="G521" s="160"/>
      <c r="H521" s="160"/>
      <c r="I521" s="160"/>
      <c r="J521" s="160"/>
      <c r="K521" s="160"/>
      <c r="L521" s="160"/>
      <c r="M521" s="160"/>
      <c r="N521" s="159"/>
      <c r="O521" s="159"/>
      <c r="P521" s="159"/>
      <c r="Q521" s="159"/>
      <c r="R521" s="160"/>
      <c r="S521" s="160"/>
      <c r="T521" s="160"/>
      <c r="U521" s="160"/>
      <c r="V521" s="160"/>
      <c r="W521" s="160"/>
      <c r="X521" s="160"/>
      <c r="Y521" s="160"/>
      <c r="Z521" s="150"/>
      <c r="AA521" s="150"/>
      <c r="AB521" s="150"/>
      <c r="AC521" s="150"/>
      <c r="AD521" s="150"/>
      <c r="AE521" s="150"/>
      <c r="AF521" s="150"/>
      <c r="AG521" s="150" t="s">
        <v>220</v>
      </c>
      <c r="AH521" s="150">
        <v>0</v>
      </c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3">
      <c r="A522" s="157"/>
      <c r="B522" s="158"/>
      <c r="C522" s="200" t="s">
        <v>609</v>
      </c>
      <c r="D522" s="190"/>
      <c r="E522" s="191">
        <v>12.5</v>
      </c>
      <c r="F522" s="160"/>
      <c r="G522" s="160"/>
      <c r="H522" s="160"/>
      <c r="I522" s="160"/>
      <c r="J522" s="160"/>
      <c r="K522" s="160"/>
      <c r="L522" s="160"/>
      <c r="M522" s="160"/>
      <c r="N522" s="159"/>
      <c r="O522" s="159"/>
      <c r="P522" s="159"/>
      <c r="Q522" s="159"/>
      <c r="R522" s="160"/>
      <c r="S522" s="160"/>
      <c r="T522" s="160"/>
      <c r="U522" s="160"/>
      <c r="V522" s="160"/>
      <c r="W522" s="160"/>
      <c r="X522" s="160"/>
      <c r="Y522" s="160"/>
      <c r="Z522" s="150"/>
      <c r="AA522" s="150"/>
      <c r="AB522" s="150"/>
      <c r="AC522" s="150"/>
      <c r="AD522" s="150"/>
      <c r="AE522" s="150"/>
      <c r="AF522" s="150"/>
      <c r="AG522" s="150" t="s">
        <v>220</v>
      </c>
      <c r="AH522" s="150">
        <v>0</v>
      </c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3">
      <c r="A523" s="157"/>
      <c r="B523" s="158"/>
      <c r="C523" s="200" t="s">
        <v>610</v>
      </c>
      <c r="D523" s="190"/>
      <c r="E523" s="191">
        <v>25</v>
      </c>
      <c r="F523" s="160"/>
      <c r="G523" s="160"/>
      <c r="H523" s="160"/>
      <c r="I523" s="160"/>
      <c r="J523" s="160"/>
      <c r="K523" s="160"/>
      <c r="L523" s="160"/>
      <c r="M523" s="160"/>
      <c r="N523" s="159"/>
      <c r="O523" s="159"/>
      <c r="P523" s="159"/>
      <c r="Q523" s="159"/>
      <c r="R523" s="160"/>
      <c r="S523" s="160"/>
      <c r="T523" s="160"/>
      <c r="U523" s="160"/>
      <c r="V523" s="160"/>
      <c r="W523" s="160"/>
      <c r="X523" s="160"/>
      <c r="Y523" s="160"/>
      <c r="Z523" s="150"/>
      <c r="AA523" s="150"/>
      <c r="AB523" s="150"/>
      <c r="AC523" s="150"/>
      <c r="AD523" s="150"/>
      <c r="AE523" s="150"/>
      <c r="AF523" s="150"/>
      <c r="AG523" s="150" t="s">
        <v>220</v>
      </c>
      <c r="AH523" s="150">
        <v>0</v>
      </c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ht="24" outlineLevel="1">
      <c r="A524" s="169">
        <v>80</v>
      </c>
      <c r="B524" s="170" t="s">
        <v>611</v>
      </c>
      <c r="C524" s="185" t="s">
        <v>612</v>
      </c>
      <c r="D524" s="171" t="s">
        <v>250</v>
      </c>
      <c r="E524" s="172">
        <v>3</v>
      </c>
      <c r="F524" s="173">
        <v>0</v>
      </c>
      <c r="G524" s="174">
        <f>ROUND(E524*F524,2)</f>
        <v>0</v>
      </c>
      <c r="H524" s="173">
        <v>0</v>
      </c>
      <c r="I524" s="174">
        <f>ROUND(E524*H524,2)</f>
        <v>0</v>
      </c>
      <c r="J524" s="173">
        <v>23650</v>
      </c>
      <c r="K524" s="174">
        <f>ROUND(E524*J524,2)</f>
        <v>70950</v>
      </c>
      <c r="L524" s="174">
        <v>21</v>
      </c>
      <c r="M524" s="174">
        <f>G524*(1+L524/100)</f>
        <v>0</v>
      </c>
      <c r="N524" s="172">
        <v>0</v>
      </c>
      <c r="O524" s="172">
        <f>ROUND(E524*N524,2)</f>
        <v>0</v>
      </c>
      <c r="P524" s="172">
        <v>0</v>
      </c>
      <c r="Q524" s="172">
        <f>ROUND(E524*P524,2)</f>
        <v>0</v>
      </c>
      <c r="R524" s="174"/>
      <c r="S524" s="174" t="s">
        <v>241</v>
      </c>
      <c r="T524" s="175" t="s">
        <v>171</v>
      </c>
      <c r="U524" s="160">
        <v>0</v>
      </c>
      <c r="V524" s="160">
        <f>ROUND(E524*U524,2)</f>
        <v>0</v>
      </c>
      <c r="W524" s="160"/>
      <c r="X524" s="160" t="s">
        <v>215</v>
      </c>
      <c r="Y524" s="160" t="s">
        <v>173</v>
      </c>
      <c r="Z524" s="150"/>
      <c r="AA524" s="150"/>
      <c r="AB524" s="150"/>
      <c r="AC524" s="150"/>
      <c r="AD524" s="150"/>
      <c r="AE524" s="150"/>
      <c r="AF524" s="150"/>
      <c r="AG524" s="150" t="s">
        <v>216</v>
      </c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2">
      <c r="A525" s="157"/>
      <c r="B525" s="158"/>
      <c r="C525" s="200" t="s">
        <v>562</v>
      </c>
      <c r="D525" s="190"/>
      <c r="E525" s="191"/>
      <c r="F525" s="160"/>
      <c r="G525" s="160"/>
      <c r="H525" s="160"/>
      <c r="I525" s="160"/>
      <c r="J525" s="160"/>
      <c r="K525" s="160"/>
      <c r="L525" s="160"/>
      <c r="M525" s="160"/>
      <c r="N525" s="159"/>
      <c r="O525" s="159"/>
      <c r="P525" s="159"/>
      <c r="Q525" s="159"/>
      <c r="R525" s="160"/>
      <c r="S525" s="160"/>
      <c r="T525" s="160"/>
      <c r="U525" s="160"/>
      <c r="V525" s="160"/>
      <c r="W525" s="160"/>
      <c r="X525" s="160"/>
      <c r="Y525" s="160"/>
      <c r="Z525" s="150"/>
      <c r="AA525" s="150"/>
      <c r="AB525" s="150"/>
      <c r="AC525" s="150"/>
      <c r="AD525" s="150"/>
      <c r="AE525" s="150"/>
      <c r="AF525" s="150"/>
      <c r="AG525" s="150" t="s">
        <v>220</v>
      </c>
      <c r="AH525" s="150">
        <v>0</v>
      </c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3">
      <c r="A526" s="157"/>
      <c r="B526" s="158"/>
      <c r="C526" s="200" t="s">
        <v>613</v>
      </c>
      <c r="D526" s="190"/>
      <c r="E526" s="191">
        <v>3</v>
      </c>
      <c r="F526" s="160"/>
      <c r="G526" s="160"/>
      <c r="H526" s="160"/>
      <c r="I526" s="160"/>
      <c r="J526" s="160"/>
      <c r="K526" s="160"/>
      <c r="L526" s="160"/>
      <c r="M526" s="160"/>
      <c r="N526" s="159"/>
      <c r="O526" s="159"/>
      <c r="P526" s="159"/>
      <c r="Q526" s="159"/>
      <c r="R526" s="160"/>
      <c r="S526" s="160"/>
      <c r="T526" s="160"/>
      <c r="U526" s="160"/>
      <c r="V526" s="160"/>
      <c r="W526" s="160"/>
      <c r="X526" s="160"/>
      <c r="Y526" s="160"/>
      <c r="Z526" s="150"/>
      <c r="AA526" s="150"/>
      <c r="AB526" s="150"/>
      <c r="AC526" s="150"/>
      <c r="AD526" s="150"/>
      <c r="AE526" s="150"/>
      <c r="AF526" s="150"/>
      <c r="AG526" s="150" t="s">
        <v>220</v>
      </c>
      <c r="AH526" s="150">
        <v>0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ht="24" outlineLevel="1">
      <c r="A527" s="169">
        <v>81</v>
      </c>
      <c r="B527" s="170" t="s">
        <v>614</v>
      </c>
      <c r="C527" s="185" t="s">
        <v>615</v>
      </c>
      <c r="D527" s="171" t="s">
        <v>250</v>
      </c>
      <c r="E527" s="172">
        <v>1</v>
      </c>
      <c r="F527" s="173">
        <v>0</v>
      </c>
      <c r="G527" s="174">
        <f>ROUND(E527*F527,2)</f>
        <v>0</v>
      </c>
      <c r="H527" s="173">
        <v>0</v>
      </c>
      <c r="I527" s="174">
        <f>ROUND(E527*H527,2)</f>
        <v>0</v>
      </c>
      <c r="J527" s="173">
        <v>5820</v>
      </c>
      <c r="K527" s="174">
        <f>ROUND(E527*J527,2)</f>
        <v>5820</v>
      </c>
      <c r="L527" s="174">
        <v>21</v>
      </c>
      <c r="M527" s="174">
        <f>G527*(1+L527/100)</f>
        <v>0</v>
      </c>
      <c r="N527" s="172">
        <v>0</v>
      </c>
      <c r="O527" s="172">
        <f>ROUND(E527*N527,2)</f>
        <v>0</v>
      </c>
      <c r="P527" s="172">
        <v>0</v>
      </c>
      <c r="Q527" s="172">
        <f>ROUND(E527*P527,2)</f>
        <v>0</v>
      </c>
      <c r="R527" s="174"/>
      <c r="S527" s="174" t="s">
        <v>241</v>
      </c>
      <c r="T527" s="175" t="s">
        <v>171</v>
      </c>
      <c r="U527" s="160">
        <v>0</v>
      </c>
      <c r="V527" s="160">
        <f>ROUND(E527*U527,2)</f>
        <v>0</v>
      </c>
      <c r="W527" s="160"/>
      <c r="X527" s="160" t="s">
        <v>215</v>
      </c>
      <c r="Y527" s="160" t="s">
        <v>173</v>
      </c>
      <c r="Z527" s="150"/>
      <c r="AA527" s="150"/>
      <c r="AB527" s="150"/>
      <c r="AC527" s="150"/>
      <c r="AD527" s="150"/>
      <c r="AE527" s="150"/>
      <c r="AF527" s="150"/>
      <c r="AG527" s="150" t="s">
        <v>216</v>
      </c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2">
      <c r="A528" s="157"/>
      <c r="B528" s="158"/>
      <c r="C528" s="200" t="s">
        <v>562</v>
      </c>
      <c r="D528" s="190"/>
      <c r="E528" s="191"/>
      <c r="F528" s="160"/>
      <c r="G528" s="160"/>
      <c r="H528" s="160"/>
      <c r="I528" s="160"/>
      <c r="J528" s="160"/>
      <c r="K528" s="160"/>
      <c r="L528" s="160"/>
      <c r="M528" s="160"/>
      <c r="N528" s="159"/>
      <c r="O528" s="159"/>
      <c r="P528" s="159"/>
      <c r="Q528" s="159"/>
      <c r="R528" s="160"/>
      <c r="S528" s="160"/>
      <c r="T528" s="160"/>
      <c r="U528" s="160"/>
      <c r="V528" s="160"/>
      <c r="W528" s="160"/>
      <c r="X528" s="160"/>
      <c r="Y528" s="160"/>
      <c r="Z528" s="150"/>
      <c r="AA528" s="150"/>
      <c r="AB528" s="150"/>
      <c r="AC528" s="150"/>
      <c r="AD528" s="150"/>
      <c r="AE528" s="150"/>
      <c r="AF528" s="150"/>
      <c r="AG528" s="150" t="s">
        <v>220</v>
      </c>
      <c r="AH528" s="150">
        <v>0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3">
      <c r="A529" s="157"/>
      <c r="B529" s="158"/>
      <c r="C529" s="200" t="s">
        <v>616</v>
      </c>
      <c r="D529" s="190"/>
      <c r="E529" s="191">
        <v>1</v>
      </c>
      <c r="F529" s="160"/>
      <c r="G529" s="160"/>
      <c r="H529" s="160"/>
      <c r="I529" s="160"/>
      <c r="J529" s="160"/>
      <c r="K529" s="160"/>
      <c r="L529" s="160"/>
      <c r="M529" s="160"/>
      <c r="N529" s="159"/>
      <c r="O529" s="159"/>
      <c r="P529" s="159"/>
      <c r="Q529" s="159"/>
      <c r="R529" s="160"/>
      <c r="S529" s="160"/>
      <c r="T529" s="160"/>
      <c r="U529" s="160"/>
      <c r="V529" s="160"/>
      <c r="W529" s="160"/>
      <c r="X529" s="160"/>
      <c r="Y529" s="160"/>
      <c r="Z529" s="150"/>
      <c r="AA529" s="150"/>
      <c r="AB529" s="150"/>
      <c r="AC529" s="150"/>
      <c r="AD529" s="150"/>
      <c r="AE529" s="150"/>
      <c r="AF529" s="150"/>
      <c r="AG529" s="150" t="s">
        <v>220</v>
      </c>
      <c r="AH529" s="150">
        <v>0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ht="24" outlineLevel="1">
      <c r="A530" s="169">
        <v>82</v>
      </c>
      <c r="B530" s="170" t="s">
        <v>617</v>
      </c>
      <c r="C530" s="185" t="s">
        <v>618</v>
      </c>
      <c r="D530" s="171" t="s">
        <v>250</v>
      </c>
      <c r="E530" s="172">
        <v>2</v>
      </c>
      <c r="F530" s="173">
        <v>0</v>
      </c>
      <c r="G530" s="174">
        <f>ROUND(E530*F530,2)</f>
        <v>0</v>
      </c>
      <c r="H530" s="173">
        <v>0</v>
      </c>
      <c r="I530" s="174">
        <f>ROUND(E530*H530,2)</f>
        <v>0</v>
      </c>
      <c r="J530" s="173">
        <v>3330</v>
      </c>
      <c r="K530" s="174">
        <f>ROUND(E530*J530,2)</f>
        <v>6660</v>
      </c>
      <c r="L530" s="174">
        <v>21</v>
      </c>
      <c r="M530" s="174">
        <f>G530*(1+L530/100)</f>
        <v>0</v>
      </c>
      <c r="N530" s="172">
        <v>0</v>
      </c>
      <c r="O530" s="172">
        <f>ROUND(E530*N530,2)</f>
        <v>0</v>
      </c>
      <c r="P530" s="172">
        <v>0</v>
      </c>
      <c r="Q530" s="172">
        <f>ROUND(E530*P530,2)</f>
        <v>0</v>
      </c>
      <c r="R530" s="174"/>
      <c r="S530" s="174" t="s">
        <v>241</v>
      </c>
      <c r="T530" s="175" t="s">
        <v>171</v>
      </c>
      <c r="U530" s="160">
        <v>0</v>
      </c>
      <c r="V530" s="160">
        <f>ROUND(E530*U530,2)</f>
        <v>0</v>
      </c>
      <c r="W530" s="160"/>
      <c r="X530" s="160" t="s">
        <v>215</v>
      </c>
      <c r="Y530" s="160" t="s">
        <v>173</v>
      </c>
      <c r="Z530" s="150"/>
      <c r="AA530" s="150"/>
      <c r="AB530" s="150"/>
      <c r="AC530" s="150"/>
      <c r="AD530" s="150"/>
      <c r="AE530" s="150"/>
      <c r="AF530" s="150"/>
      <c r="AG530" s="150" t="s">
        <v>216</v>
      </c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outlineLevel="2">
      <c r="A531" s="157"/>
      <c r="B531" s="158"/>
      <c r="C531" s="200" t="s">
        <v>562</v>
      </c>
      <c r="D531" s="190"/>
      <c r="E531" s="191"/>
      <c r="F531" s="160"/>
      <c r="G531" s="160"/>
      <c r="H531" s="160"/>
      <c r="I531" s="160"/>
      <c r="J531" s="160"/>
      <c r="K531" s="160"/>
      <c r="L531" s="160"/>
      <c r="M531" s="160"/>
      <c r="N531" s="159"/>
      <c r="O531" s="159"/>
      <c r="P531" s="159"/>
      <c r="Q531" s="159"/>
      <c r="R531" s="160"/>
      <c r="S531" s="160"/>
      <c r="T531" s="160"/>
      <c r="U531" s="160"/>
      <c r="V531" s="160"/>
      <c r="W531" s="160"/>
      <c r="X531" s="160"/>
      <c r="Y531" s="160"/>
      <c r="Z531" s="150"/>
      <c r="AA531" s="150"/>
      <c r="AB531" s="150"/>
      <c r="AC531" s="150"/>
      <c r="AD531" s="150"/>
      <c r="AE531" s="150"/>
      <c r="AF531" s="150"/>
      <c r="AG531" s="150" t="s">
        <v>220</v>
      </c>
      <c r="AH531" s="150">
        <v>0</v>
      </c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3">
      <c r="A532" s="157"/>
      <c r="B532" s="158"/>
      <c r="C532" s="200" t="s">
        <v>619</v>
      </c>
      <c r="D532" s="190"/>
      <c r="E532" s="191">
        <v>2</v>
      </c>
      <c r="F532" s="160"/>
      <c r="G532" s="160"/>
      <c r="H532" s="160"/>
      <c r="I532" s="160"/>
      <c r="J532" s="160"/>
      <c r="K532" s="160"/>
      <c r="L532" s="160"/>
      <c r="M532" s="160"/>
      <c r="N532" s="159"/>
      <c r="O532" s="159"/>
      <c r="P532" s="159"/>
      <c r="Q532" s="159"/>
      <c r="R532" s="160"/>
      <c r="S532" s="160"/>
      <c r="T532" s="160"/>
      <c r="U532" s="160"/>
      <c r="V532" s="160"/>
      <c r="W532" s="160"/>
      <c r="X532" s="160"/>
      <c r="Y532" s="160"/>
      <c r="Z532" s="150"/>
      <c r="AA532" s="150"/>
      <c r="AB532" s="150"/>
      <c r="AC532" s="150"/>
      <c r="AD532" s="150"/>
      <c r="AE532" s="150"/>
      <c r="AF532" s="150"/>
      <c r="AG532" s="150" t="s">
        <v>220</v>
      </c>
      <c r="AH532" s="150">
        <v>0</v>
      </c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ht="24" outlineLevel="1">
      <c r="A533" s="169">
        <v>83</v>
      </c>
      <c r="B533" s="170" t="s">
        <v>620</v>
      </c>
      <c r="C533" s="185" t="s">
        <v>621</v>
      </c>
      <c r="D533" s="171" t="s">
        <v>250</v>
      </c>
      <c r="E533" s="172">
        <v>1</v>
      </c>
      <c r="F533" s="173">
        <v>0</v>
      </c>
      <c r="G533" s="174">
        <f>ROUND(E533*F533,2)</f>
        <v>0</v>
      </c>
      <c r="H533" s="173">
        <v>0</v>
      </c>
      <c r="I533" s="174">
        <f>ROUND(E533*H533,2)</f>
        <v>0</v>
      </c>
      <c r="J533" s="173">
        <v>2380</v>
      </c>
      <c r="K533" s="174">
        <f>ROUND(E533*J533,2)</f>
        <v>2380</v>
      </c>
      <c r="L533" s="174">
        <v>21</v>
      </c>
      <c r="M533" s="174">
        <f>G533*(1+L533/100)</f>
        <v>0</v>
      </c>
      <c r="N533" s="172">
        <v>0</v>
      </c>
      <c r="O533" s="172">
        <f>ROUND(E533*N533,2)</f>
        <v>0</v>
      </c>
      <c r="P533" s="172">
        <v>0</v>
      </c>
      <c r="Q533" s="172">
        <f>ROUND(E533*P533,2)</f>
        <v>0</v>
      </c>
      <c r="R533" s="174"/>
      <c r="S533" s="174" t="s">
        <v>241</v>
      </c>
      <c r="T533" s="175" t="s">
        <v>171</v>
      </c>
      <c r="U533" s="160">
        <v>0</v>
      </c>
      <c r="V533" s="160">
        <f>ROUND(E533*U533,2)</f>
        <v>0</v>
      </c>
      <c r="W533" s="160"/>
      <c r="X533" s="160" t="s">
        <v>215</v>
      </c>
      <c r="Y533" s="160" t="s">
        <v>173</v>
      </c>
      <c r="Z533" s="150"/>
      <c r="AA533" s="150"/>
      <c r="AB533" s="150"/>
      <c r="AC533" s="150"/>
      <c r="AD533" s="150"/>
      <c r="AE533" s="150"/>
      <c r="AF533" s="150"/>
      <c r="AG533" s="150" t="s">
        <v>216</v>
      </c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2">
      <c r="A534" s="157"/>
      <c r="B534" s="158"/>
      <c r="C534" s="200" t="s">
        <v>562</v>
      </c>
      <c r="D534" s="190"/>
      <c r="E534" s="191"/>
      <c r="F534" s="160"/>
      <c r="G534" s="160"/>
      <c r="H534" s="160"/>
      <c r="I534" s="160"/>
      <c r="J534" s="160"/>
      <c r="K534" s="160"/>
      <c r="L534" s="160"/>
      <c r="M534" s="160"/>
      <c r="N534" s="159"/>
      <c r="O534" s="159"/>
      <c r="P534" s="159"/>
      <c r="Q534" s="159"/>
      <c r="R534" s="160"/>
      <c r="S534" s="160"/>
      <c r="T534" s="160"/>
      <c r="U534" s="160"/>
      <c r="V534" s="160"/>
      <c r="W534" s="160"/>
      <c r="X534" s="160"/>
      <c r="Y534" s="160"/>
      <c r="Z534" s="150"/>
      <c r="AA534" s="150"/>
      <c r="AB534" s="150"/>
      <c r="AC534" s="150"/>
      <c r="AD534" s="150"/>
      <c r="AE534" s="150"/>
      <c r="AF534" s="150"/>
      <c r="AG534" s="150" t="s">
        <v>220</v>
      </c>
      <c r="AH534" s="150">
        <v>0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3">
      <c r="A535" s="157"/>
      <c r="B535" s="158"/>
      <c r="C535" s="200" t="s">
        <v>616</v>
      </c>
      <c r="D535" s="190"/>
      <c r="E535" s="191">
        <v>1</v>
      </c>
      <c r="F535" s="160"/>
      <c r="G535" s="160"/>
      <c r="H535" s="160"/>
      <c r="I535" s="160"/>
      <c r="J535" s="160"/>
      <c r="K535" s="160"/>
      <c r="L535" s="160"/>
      <c r="M535" s="160"/>
      <c r="N535" s="159"/>
      <c r="O535" s="159"/>
      <c r="P535" s="159"/>
      <c r="Q535" s="159"/>
      <c r="R535" s="160"/>
      <c r="S535" s="160"/>
      <c r="T535" s="160"/>
      <c r="U535" s="160"/>
      <c r="V535" s="160"/>
      <c r="W535" s="160"/>
      <c r="X535" s="160"/>
      <c r="Y535" s="160"/>
      <c r="Z535" s="150"/>
      <c r="AA535" s="150"/>
      <c r="AB535" s="150"/>
      <c r="AC535" s="150"/>
      <c r="AD535" s="150"/>
      <c r="AE535" s="150"/>
      <c r="AF535" s="150"/>
      <c r="AG535" s="150" t="s">
        <v>220</v>
      </c>
      <c r="AH535" s="150">
        <v>0</v>
      </c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ht="24" outlineLevel="1">
      <c r="A536" s="169">
        <v>84</v>
      </c>
      <c r="B536" s="170" t="s">
        <v>622</v>
      </c>
      <c r="C536" s="185" t="s">
        <v>623</v>
      </c>
      <c r="D536" s="171" t="s">
        <v>250</v>
      </c>
      <c r="E536" s="172">
        <v>1</v>
      </c>
      <c r="F536" s="173">
        <v>0</v>
      </c>
      <c r="G536" s="174">
        <f>ROUND(E536*F536,2)</f>
        <v>0</v>
      </c>
      <c r="H536" s="173">
        <v>0</v>
      </c>
      <c r="I536" s="174">
        <f>ROUND(E536*H536,2)</f>
        <v>0</v>
      </c>
      <c r="J536" s="173">
        <v>10700</v>
      </c>
      <c r="K536" s="174">
        <f>ROUND(E536*J536,2)</f>
        <v>10700</v>
      </c>
      <c r="L536" s="174">
        <v>21</v>
      </c>
      <c r="M536" s="174">
        <f>G536*(1+L536/100)</f>
        <v>0</v>
      </c>
      <c r="N536" s="172">
        <v>0</v>
      </c>
      <c r="O536" s="172">
        <f>ROUND(E536*N536,2)</f>
        <v>0</v>
      </c>
      <c r="P536" s="172">
        <v>0</v>
      </c>
      <c r="Q536" s="172">
        <f>ROUND(E536*P536,2)</f>
        <v>0</v>
      </c>
      <c r="R536" s="174"/>
      <c r="S536" s="174" t="s">
        <v>241</v>
      </c>
      <c r="T536" s="175" t="s">
        <v>171</v>
      </c>
      <c r="U536" s="160">
        <v>0</v>
      </c>
      <c r="V536" s="160">
        <f>ROUND(E536*U536,2)</f>
        <v>0</v>
      </c>
      <c r="W536" s="160"/>
      <c r="X536" s="160" t="s">
        <v>215</v>
      </c>
      <c r="Y536" s="160" t="s">
        <v>173</v>
      </c>
      <c r="Z536" s="150"/>
      <c r="AA536" s="150"/>
      <c r="AB536" s="150"/>
      <c r="AC536" s="150"/>
      <c r="AD536" s="150"/>
      <c r="AE536" s="150"/>
      <c r="AF536" s="150"/>
      <c r="AG536" s="150" t="s">
        <v>216</v>
      </c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2">
      <c r="A537" s="157"/>
      <c r="B537" s="158"/>
      <c r="C537" s="200" t="s">
        <v>562</v>
      </c>
      <c r="D537" s="190"/>
      <c r="E537" s="191"/>
      <c r="F537" s="160"/>
      <c r="G537" s="160"/>
      <c r="H537" s="160"/>
      <c r="I537" s="160"/>
      <c r="J537" s="160"/>
      <c r="K537" s="160"/>
      <c r="L537" s="160"/>
      <c r="M537" s="160"/>
      <c r="N537" s="159"/>
      <c r="O537" s="159"/>
      <c r="P537" s="159"/>
      <c r="Q537" s="159"/>
      <c r="R537" s="160"/>
      <c r="S537" s="160"/>
      <c r="T537" s="160"/>
      <c r="U537" s="160"/>
      <c r="V537" s="160"/>
      <c r="W537" s="160"/>
      <c r="X537" s="160"/>
      <c r="Y537" s="160"/>
      <c r="Z537" s="150"/>
      <c r="AA537" s="150"/>
      <c r="AB537" s="150"/>
      <c r="AC537" s="150"/>
      <c r="AD537" s="150"/>
      <c r="AE537" s="150"/>
      <c r="AF537" s="150"/>
      <c r="AG537" s="150" t="s">
        <v>220</v>
      </c>
      <c r="AH537" s="150">
        <v>0</v>
      </c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3">
      <c r="A538" s="157"/>
      <c r="B538" s="158"/>
      <c r="C538" s="200" t="s">
        <v>616</v>
      </c>
      <c r="D538" s="190"/>
      <c r="E538" s="191">
        <v>1</v>
      </c>
      <c r="F538" s="160"/>
      <c r="G538" s="160"/>
      <c r="H538" s="160"/>
      <c r="I538" s="160"/>
      <c r="J538" s="160"/>
      <c r="K538" s="160"/>
      <c r="L538" s="160"/>
      <c r="M538" s="160"/>
      <c r="N538" s="159"/>
      <c r="O538" s="159"/>
      <c r="P538" s="159"/>
      <c r="Q538" s="159"/>
      <c r="R538" s="160"/>
      <c r="S538" s="160"/>
      <c r="T538" s="160"/>
      <c r="U538" s="160"/>
      <c r="V538" s="160"/>
      <c r="W538" s="160"/>
      <c r="X538" s="160"/>
      <c r="Y538" s="160"/>
      <c r="Z538" s="150"/>
      <c r="AA538" s="150"/>
      <c r="AB538" s="150"/>
      <c r="AC538" s="150"/>
      <c r="AD538" s="150"/>
      <c r="AE538" s="150"/>
      <c r="AF538" s="150"/>
      <c r="AG538" s="150" t="s">
        <v>220</v>
      </c>
      <c r="AH538" s="150">
        <v>0</v>
      </c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ht="24" outlineLevel="1">
      <c r="A539" s="169">
        <v>85</v>
      </c>
      <c r="B539" s="170" t="s">
        <v>624</v>
      </c>
      <c r="C539" s="185" t="s">
        <v>625</v>
      </c>
      <c r="D539" s="171" t="s">
        <v>250</v>
      </c>
      <c r="E539" s="172">
        <v>1</v>
      </c>
      <c r="F539" s="173">
        <v>0</v>
      </c>
      <c r="G539" s="174">
        <f>ROUND(E539*F539,2)</f>
        <v>0</v>
      </c>
      <c r="H539" s="173">
        <v>0</v>
      </c>
      <c r="I539" s="174">
        <f>ROUND(E539*H539,2)</f>
        <v>0</v>
      </c>
      <c r="J539" s="173">
        <v>14100</v>
      </c>
      <c r="K539" s="174">
        <f>ROUND(E539*J539,2)</f>
        <v>14100</v>
      </c>
      <c r="L539" s="174">
        <v>21</v>
      </c>
      <c r="M539" s="174">
        <f>G539*(1+L539/100)</f>
        <v>0</v>
      </c>
      <c r="N539" s="172">
        <v>0</v>
      </c>
      <c r="O539" s="172">
        <f>ROUND(E539*N539,2)</f>
        <v>0</v>
      </c>
      <c r="P539" s="172">
        <v>0</v>
      </c>
      <c r="Q539" s="172">
        <f>ROUND(E539*P539,2)</f>
        <v>0</v>
      </c>
      <c r="R539" s="174"/>
      <c r="S539" s="174" t="s">
        <v>241</v>
      </c>
      <c r="T539" s="175" t="s">
        <v>171</v>
      </c>
      <c r="U539" s="160">
        <v>0</v>
      </c>
      <c r="V539" s="160">
        <f>ROUND(E539*U539,2)</f>
        <v>0</v>
      </c>
      <c r="W539" s="160"/>
      <c r="X539" s="160" t="s">
        <v>215</v>
      </c>
      <c r="Y539" s="160" t="s">
        <v>173</v>
      </c>
      <c r="Z539" s="150"/>
      <c r="AA539" s="150"/>
      <c r="AB539" s="150"/>
      <c r="AC539" s="150"/>
      <c r="AD539" s="150"/>
      <c r="AE539" s="150"/>
      <c r="AF539" s="150"/>
      <c r="AG539" s="150" t="s">
        <v>216</v>
      </c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2">
      <c r="A540" s="157"/>
      <c r="B540" s="158"/>
      <c r="C540" s="200" t="s">
        <v>562</v>
      </c>
      <c r="D540" s="190"/>
      <c r="E540" s="191"/>
      <c r="F540" s="160"/>
      <c r="G540" s="160"/>
      <c r="H540" s="160"/>
      <c r="I540" s="160"/>
      <c r="J540" s="160"/>
      <c r="K540" s="160"/>
      <c r="L540" s="160"/>
      <c r="M540" s="160"/>
      <c r="N540" s="159"/>
      <c r="O540" s="159"/>
      <c r="P540" s="159"/>
      <c r="Q540" s="159"/>
      <c r="R540" s="160"/>
      <c r="S540" s="160"/>
      <c r="T540" s="160"/>
      <c r="U540" s="160"/>
      <c r="V540" s="160"/>
      <c r="W540" s="160"/>
      <c r="X540" s="160"/>
      <c r="Y540" s="160"/>
      <c r="Z540" s="150"/>
      <c r="AA540" s="150"/>
      <c r="AB540" s="150"/>
      <c r="AC540" s="150"/>
      <c r="AD540" s="150"/>
      <c r="AE540" s="150"/>
      <c r="AF540" s="150"/>
      <c r="AG540" s="150" t="s">
        <v>220</v>
      </c>
      <c r="AH540" s="150">
        <v>0</v>
      </c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3">
      <c r="A541" s="157"/>
      <c r="B541" s="158"/>
      <c r="C541" s="200" t="s">
        <v>616</v>
      </c>
      <c r="D541" s="190"/>
      <c r="E541" s="191">
        <v>1</v>
      </c>
      <c r="F541" s="160"/>
      <c r="G541" s="160"/>
      <c r="H541" s="160"/>
      <c r="I541" s="160"/>
      <c r="J541" s="160"/>
      <c r="K541" s="160"/>
      <c r="L541" s="160"/>
      <c r="M541" s="160"/>
      <c r="N541" s="159"/>
      <c r="O541" s="159"/>
      <c r="P541" s="159"/>
      <c r="Q541" s="159"/>
      <c r="R541" s="160"/>
      <c r="S541" s="160"/>
      <c r="T541" s="160"/>
      <c r="U541" s="160"/>
      <c r="V541" s="160"/>
      <c r="W541" s="160"/>
      <c r="X541" s="160"/>
      <c r="Y541" s="160"/>
      <c r="Z541" s="150"/>
      <c r="AA541" s="150"/>
      <c r="AB541" s="150"/>
      <c r="AC541" s="150"/>
      <c r="AD541" s="150"/>
      <c r="AE541" s="150"/>
      <c r="AF541" s="150"/>
      <c r="AG541" s="150" t="s">
        <v>220</v>
      </c>
      <c r="AH541" s="150">
        <v>0</v>
      </c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ht="24" outlineLevel="1">
      <c r="A542" s="169">
        <v>86</v>
      </c>
      <c r="B542" s="170" t="s">
        <v>626</v>
      </c>
      <c r="C542" s="185" t="s">
        <v>627</v>
      </c>
      <c r="D542" s="171" t="s">
        <v>250</v>
      </c>
      <c r="E542" s="172">
        <v>1</v>
      </c>
      <c r="F542" s="173">
        <v>0</v>
      </c>
      <c r="G542" s="174">
        <f>ROUND(E542*F542,2)</f>
        <v>0</v>
      </c>
      <c r="H542" s="173">
        <v>0</v>
      </c>
      <c r="I542" s="174">
        <f>ROUND(E542*H542,2)</f>
        <v>0</v>
      </c>
      <c r="J542" s="173">
        <v>13430</v>
      </c>
      <c r="K542" s="174">
        <f>ROUND(E542*J542,2)</f>
        <v>13430</v>
      </c>
      <c r="L542" s="174">
        <v>21</v>
      </c>
      <c r="M542" s="174">
        <f>G542*(1+L542/100)</f>
        <v>0</v>
      </c>
      <c r="N542" s="172">
        <v>0</v>
      </c>
      <c r="O542" s="172">
        <f>ROUND(E542*N542,2)</f>
        <v>0</v>
      </c>
      <c r="P542" s="172">
        <v>0</v>
      </c>
      <c r="Q542" s="172">
        <f>ROUND(E542*P542,2)</f>
        <v>0</v>
      </c>
      <c r="R542" s="174"/>
      <c r="S542" s="174" t="s">
        <v>241</v>
      </c>
      <c r="T542" s="175" t="s">
        <v>171</v>
      </c>
      <c r="U542" s="160">
        <v>0</v>
      </c>
      <c r="V542" s="160">
        <f>ROUND(E542*U542,2)</f>
        <v>0</v>
      </c>
      <c r="W542" s="160"/>
      <c r="X542" s="160" t="s">
        <v>215</v>
      </c>
      <c r="Y542" s="160" t="s">
        <v>173</v>
      </c>
      <c r="Z542" s="150"/>
      <c r="AA542" s="150"/>
      <c r="AB542" s="150"/>
      <c r="AC542" s="150"/>
      <c r="AD542" s="150"/>
      <c r="AE542" s="150"/>
      <c r="AF542" s="150"/>
      <c r="AG542" s="150" t="s">
        <v>216</v>
      </c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2">
      <c r="A543" s="157"/>
      <c r="B543" s="158"/>
      <c r="C543" s="200" t="s">
        <v>562</v>
      </c>
      <c r="D543" s="190"/>
      <c r="E543" s="191"/>
      <c r="F543" s="160"/>
      <c r="G543" s="160"/>
      <c r="H543" s="160"/>
      <c r="I543" s="160"/>
      <c r="J543" s="160"/>
      <c r="K543" s="160"/>
      <c r="L543" s="160"/>
      <c r="M543" s="160"/>
      <c r="N543" s="159"/>
      <c r="O543" s="159"/>
      <c r="P543" s="159"/>
      <c r="Q543" s="159"/>
      <c r="R543" s="160"/>
      <c r="S543" s="160"/>
      <c r="T543" s="160"/>
      <c r="U543" s="160"/>
      <c r="V543" s="160"/>
      <c r="W543" s="160"/>
      <c r="X543" s="160"/>
      <c r="Y543" s="160"/>
      <c r="Z543" s="150"/>
      <c r="AA543" s="150"/>
      <c r="AB543" s="150"/>
      <c r="AC543" s="150"/>
      <c r="AD543" s="150"/>
      <c r="AE543" s="150"/>
      <c r="AF543" s="150"/>
      <c r="AG543" s="150" t="s">
        <v>220</v>
      </c>
      <c r="AH543" s="150">
        <v>0</v>
      </c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3">
      <c r="A544" s="157"/>
      <c r="B544" s="158"/>
      <c r="C544" s="200" t="s">
        <v>616</v>
      </c>
      <c r="D544" s="190"/>
      <c r="E544" s="191">
        <v>1</v>
      </c>
      <c r="F544" s="160"/>
      <c r="G544" s="160"/>
      <c r="H544" s="160"/>
      <c r="I544" s="160"/>
      <c r="J544" s="160"/>
      <c r="K544" s="160"/>
      <c r="L544" s="160"/>
      <c r="M544" s="160"/>
      <c r="N544" s="159"/>
      <c r="O544" s="159"/>
      <c r="P544" s="159"/>
      <c r="Q544" s="159"/>
      <c r="R544" s="160"/>
      <c r="S544" s="160"/>
      <c r="T544" s="160"/>
      <c r="U544" s="160"/>
      <c r="V544" s="160"/>
      <c r="W544" s="160"/>
      <c r="X544" s="160"/>
      <c r="Y544" s="160"/>
      <c r="Z544" s="150"/>
      <c r="AA544" s="150"/>
      <c r="AB544" s="150"/>
      <c r="AC544" s="150"/>
      <c r="AD544" s="150"/>
      <c r="AE544" s="150"/>
      <c r="AF544" s="150"/>
      <c r="AG544" s="150" t="s">
        <v>220</v>
      </c>
      <c r="AH544" s="150">
        <v>0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ht="24" outlineLevel="1">
      <c r="A545" s="169">
        <v>87</v>
      </c>
      <c r="B545" s="170" t="s">
        <v>628</v>
      </c>
      <c r="C545" s="185" t="s">
        <v>629</v>
      </c>
      <c r="D545" s="171" t="s">
        <v>250</v>
      </c>
      <c r="E545" s="172">
        <v>2</v>
      </c>
      <c r="F545" s="173">
        <v>0</v>
      </c>
      <c r="G545" s="174">
        <f>ROUND(E545*F545,2)</f>
        <v>0</v>
      </c>
      <c r="H545" s="173">
        <v>0</v>
      </c>
      <c r="I545" s="174">
        <f>ROUND(E545*H545,2)</f>
        <v>0</v>
      </c>
      <c r="J545" s="173">
        <v>7760</v>
      </c>
      <c r="K545" s="174">
        <f>ROUND(E545*J545,2)</f>
        <v>15520</v>
      </c>
      <c r="L545" s="174">
        <v>21</v>
      </c>
      <c r="M545" s="174">
        <f>G545*(1+L545/100)</f>
        <v>0</v>
      </c>
      <c r="N545" s="172">
        <v>0</v>
      </c>
      <c r="O545" s="172">
        <f>ROUND(E545*N545,2)</f>
        <v>0</v>
      </c>
      <c r="P545" s="172">
        <v>0</v>
      </c>
      <c r="Q545" s="172">
        <f>ROUND(E545*P545,2)</f>
        <v>0</v>
      </c>
      <c r="R545" s="174"/>
      <c r="S545" s="174" t="s">
        <v>241</v>
      </c>
      <c r="T545" s="175" t="s">
        <v>171</v>
      </c>
      <c r="U545" s="160">
        <v>0</v>
      </c>
      <c r="V545" s="160">
        <f>ROUND(E545*U545,2)</f>
        <v>0</v>
      </c>
      <c r="W545" s="160"/>
      <c r="X545" s="160" t="s">
        <v>215</v>
      </c>
      <c r="Y545" s="160" t="s">
        <v>173</v>
      </c>
      <c r="Z545" s="150"/>
      <c r="AA545" s="150"/>
      <c r="AB545" s="150"/>
      <c r="AC545" s="150"/>
      <c r="AD545" s="150"/>
      <c r="AE545" s="150"/>
      <c r="AF545" s="150"/>
      <c r="AG545" s="150" t="s">
        <v>216</v>
      </c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2">
      <c r="A546" s="157"/>
      <c r="B546" s="158"/>
      <c r="C546" s="200" t="s">
        <v>562</v>
      </c>
      <c r="D546" s="190"/>
      <c r="E546" s="191"/>
      <c r="F546" s="160"/>
      <c r="G546" s="160"/>
      <c r="H546" s="160"/>
      <c r="I546" s="160"/>
      <c r="J546" s="160"/>
      <c r="K546" s="160"/>
      <c r="L546" s="160"/>
      <c r="M546" s="160"/>
      <c r="N546" s="159"/>
      <c r="O546" s="159"/>
      <c r="P546" s="159"/>
      <c r="Q546" s="159"/>
      <c r="R546" s="160"/>
      <c r="S546" s="160"/>
      <c r="T546" s="160"/>
      <c r="U546" s="160"/>
      <c r="V546" s="160"/>
      <c r="W546" s="160"/>
      <c r="X546" s="160"/>
      <c r="Y546" s="160"/>
      <c r="Z546" s="150"/>
      <c r="AA546" s="150"/>
      <c r="AB546" s="150"/>
      <c r="AC546" s="150"/>
      <c r="AD546" s="150"/>
      <c r="AE546" s="150"/>
      <c r="AF546" s="150"/>
      <c r="AG546" s="150" t="s">
        <v>220</v>
      </c>
      <c r="AH546" s="150">
        <v>0</v>
      </c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3">
      <c r="A547" s="157"/>
      <c r="B547" s="158"/>
      <c r="C547" s="200" t="s">
        <v>619</v>
      </c>
      <c r="D547" s="190"/>
      <c r="E547" s="191">
        <v>2</v>
      </c>
      <c r="F547" s="160"/>
      <c r="G547" s="160"/>
      <c r="H547" s="160"/>
      <c r="I547" s="160"/>
      <c r="J547" s="160"/>
      <c r="K547" s="160"/>
      <c r="L547" s="160"/>
      <c r="M547" s="160"/>
      <c r="N547" s="159"/>
      <c r="O547" s="159"/>
      <c r="P547" s="159"/>
      <c r="Q547" s="159"/>
      <c r="R547" s="160"/>
      <c r="S547" s="160"/>
      <c r="T547" s="160"/>
      <c r="U547" s="160"/>
      <c r="V547" s="160"/>
      <c r="W547" s="160"/>
      <c r="X547" s="160"/>
      <c r="Y547" s="160"/>
      <c r="Z547" s="150"/>
      <c r="AA547" s="150"/>
      <c r="AB547" s="150"/>
      <c r="AC547" s="150"/>
      <c r="AD547" s="150"/>
      <c r="AE547" s="150"/>
      <c r="AF547" s="150"/>
      <c r="AG547" s="150" t="s">
        <v>220</v>
      </c>
      <c r="AH547" s="150">
        <v>0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ht="24" outlineLevel="1">
      <c r="A548" s="169">
        <v>88</v>
      </c>
      <c r="B548" s="170" t="s">
        <v>630</v>
      </c>
      <c r="C548" s="185" t="s">
        <v>631</v>
      </c>
      <c r="D548" s="171" t="s">
        <v>250</v>
      </c>
      <c r="E548" s="172">
        <v>1</v>
      </c>
      <c r="F548" s="173">
        <v>0</v>
      </c>
      <c r="G548" s="174">
        <f>ROUND(E548*F548,2)</f>
        <v>0</v>
      </c>
      <c r="H548" s="173">
        <v>0</v>
      </c>
      <c r="I548" s="174">
        <f>ROUND(E548*H548,2)</f>
        <v>0</v>
      </c>
      <c r="J548" s="173">
        <v>11100</v>
      </c>
      <c r="K548" s="174">
        <f>ROUND(E548*J548,2)</f>
        <v>11100</v>
      </c>
      <c r="L548" s="174">
        <v>21</v>
      </c>
      <c r="M548" s="174">
        <f>G548*(1+L548/100)</f>
        <v>0</v>
      </c>
      <c r="N548" s="172">
        <v>0</v>
      </c>
      <c r="O548" s="172">
        <f>ROUND(E548*N548,2)</f>
        <v>0</v>
      </c>
      <c r="P548" s="172">
        <v>0</v>
      </c>
      <c r="Q548" s="172">
        <f>ROUND(E548*P548,2)</f>
        <v>0</v>
      </c>
      <c r="R548" s="174"/>
      <c r="S548" s="174" t="s">
        <v>241</v>
      </c>
      <c r="T548" s="175" t="s">
        <v>171</v>
      </c>
      <c r="U548" s="160">
        <v>0</v>
      </c>
      <c r="V548" s="160">
        <f>ROUND(E548*U548,2)</f>
        <v>0</v>
      </c>
      <c r="W548" s="160"/>
      <c r="X548" s="160" t="s">
        <v>215</v>
      </c>
      <c r="Y548" s="160" t="s">
        <v>173</v>
      </c>
      <c r="Z548" s="150"/>
      <c r="AA548" s="150"/>
      <c r="AB548" s="150"/>
      <c r="AC548" s="150"/>
      <c r="AD548" s="150"/>
      <c r="AE548" s="150"/>
      <c r="AF548" s="150"/>
      <c r="AG548" s="150" t="s">
        <v>216</v>
      </c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outlineLevel="2">
      <c r="A549" s="157"/>
      <c r="B549" s="158"/>
      <c r="C549" s="200" t="s">
        <v>562</v>
      </c>
      <c r="D549" s="190"/>
      <c r="E549" s="191"/>
      <c r="F549" s="160"/>
      <c r="G549" s="160"/>
      <c r="H549" s="160"/>
      <c r="I549" s="160"/>
      <c r="J549" s="160"/>
      <c r="K549" s="160"/>
      <c r="L549" s="160"/>
      <c r="M549" s="160"/>
      <c r="N549" s="159"/>
      <c r="O549" s="159"/>
      <c r="P549" s="159"/>
      <c r="Q549" s="159"/>
      <c r="R549" s="160"/>
      <c r="S549" s="160"/>
      <c r="T549" s="160"/>
      <c r="U549" s="160"/>
      <c r="V549" s="160"/>
      <c r="W549" s="160"/>
      <c r="X549" s="160"/>
      <c r="Y549" s="160"/>
      <c r="Z549" s="150"/>
      <c r="AA549" s="150"/>
      <c r="AB549" s="150"/>
      <c r="AC549" s="150"/>
      <c r="AD549" s="150"/>
      <c r="AE549" s="150"/>
      <c r="AF549" s="150"/>
      <c r="AG549" s="150" t="s">
        <v>220</v>
      </c>
      <c r="AH549" s="150">
        <v>0</v>
      </c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3">
      <c r="A550" s="157"/>
      <c r="B550" s="158"/>
      <c r="C550" s="200" t="s">
        <v>616</v>
      </c>
      <c r="D550" s="190"/>
      <c r="E550" s="191">
        <v>1</v>
      </c>
      <c r="F550" s="160"/>
      <c r="G550" s="160"/>
      <c r="H550" s="160"/>
      <c r="I550" s="160"/>
      <c r="J550" s="160"/>
      <c r="K550" s="160"/>
      <c r="L550" s="160"/>
      <c r="M550" s="160"/>
      <c r="N550" s="159"/>
      <c r="O550" s="159"/>
      <c r="P550" s="159"/>
      <c r="Q550" s="159"/>
      <c r="R550" s="160"/>
      <c r="S550" s="160"/>
      <c r="T550" s="160"/>
      <c r="U550" s="160"/>
      <c r="V550" s="160"/>
      <c r="W550" s="160"/>
      <c r="X550" s="160"/>
      <c r="Y550" s="160"/>
      <c r="Z550" s="150"/>
      <c r="AA550" s="150"/>
      <c r="AB550" s="150"/>
      <c r="AC550" s="150"/>
      <c r="AD550" s="150"/>
      <c r="AE550" s="150"/>
      <c r="AF550" s="150"/>
      <c r="AG550" s="150" t="s">
        <v>220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1">
      <c r="A551" s="169">
        <v>89</v>
      </c>
      <c r="B551" s="170" t="s">
        <v>632</v>
      </c>
      <c r="C551" s="185" t="s">
        <v>633</v>
      </c>
      <c r="D551" s="171" t="s">
        <v>277</v>
      </c>
      <c r="E551" s="172">
        <v>0.48696</v>
      </c>
      <c r="F551" s="173">
        <v>0</v>
      </c>
      <c r="G551" s="174">
        <f>ROUND(E551*F551,2)</f>
        <v>0</v>
      </c>
      <c r="H551" s="173">
        <v>0</v>
      </c>
      <c r="I551" s="174">
        <f>ROUND(E551*H551,2)</f>
        <v>0</v>
      </c>
      <c r="J551" s="173">
        <v>2380</v>
      </c>
      <c r="K551" s="174">
        <f>ROUND(E551*J551,2)</f>
        <v>1158.96</v>
      </c>
      <c r="L551" s="174">
        <v>21</v>
      </c>
      <c r="M551" s="174">
        <f>G551*(1+L551/100)</f>
        <v>0</v>
      </c>
      <c r="N551" s="172">
        <v>0</v>
      </c>
      <c r="O551" s="172">
        <f>ROUND(E551*N551,2)</f>
        <v>0</v>
      </c>
      <c r="P551" s="172">
        <v>0</v>
      </c>
      <c r="Q551" s="172">
        <f>ROUND(E551*P551,2)</f>
        <v>0</v>
      </c>
      <c r="R551" s="174" t="s">
        <v>560</v>
      </c>
      <c r="S551" s="174" t="s">
        <v>170</v>
      </c>
      <c r="T551" s="175" t="s">
        <v>170</v>
      </c>
      <c r="U551" s="160">
        <v>4.9470000000000001</v>
      </c>
      <c r="V551" s="160">
        <f>ROUND(E551*U551,2)</f>
        <v>2.41</v>
      </c>
      <c r="W551" s="160"/>
      <c r="X551" s="160" t="s">
        <v>337</v>
      </c>
      <c r="Y551" s="160" t="s">
        <v>173</v>
      </c>
      <c r="Z551" s="150"/>
      <c r="AA551" s="150"/>
      <c r="AB551" s="150"/>
      <c r="AC551" s="150"/>
      <c r="AD551" s="150"/>
      <c r="AE551" s="150"/>
      <c r="AF551" s="150"/>
      <c r="AG551" s="150" t="s">
        <v>338</v>
      </c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2">
      <c r="A552" s="157"/>
      <c r="B552" s="158"/>
      <c r="C552" s="353" t="s">
        <v>396</v>
      </c>
      <c r="D552" s="354"/>
      <c r="E552" s="354"/>
      <c r="F552" s="354"/>
      <c r="G552" s="354"/>
      <c r="H552" s="160"/>
      <c r="I552" s="160"/>
      <c r="J552" s="160"/>
      <c r="K552" s="160"/>
      <c r="L552" s="160"/>
      <c r="M552" s="160"/>
      <c r="N552" s="159"/>
      <c r="O552" s="159"/>
      <c r="P552" s="159"/>
      <c r="Q552" s="159"/>
      <c r="R552" s="160"/>
      <c r="S552" s="160"/>
      <c r="T552" s="160"/>
      <c r="U552" s="160"/>
      <c r="V552" s="160"/>
      <c r="W552" s="160"/>
      <c r="X552" s="160"/>
      <c r="Y552" s="160"/>
      <c r="Z552" s="150"/>
      <c r="AA552" s="150"/>
      <c r="AB552" s="150"/>
      <c r="AC552" s="150"/>
      <c r="AD552" s="150"/>
      <c r="AE552" s="150"/>
      <c r="AF552" s="150"/>
      <c r="AG552" s="150" t="s">
        <v>218</v>
      </c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2">
      <c r="A553" s="157"/>
      <c r="B553" s="158"/>
      <c r="C553" s="200" t="s">
        <v>340</v>
      </c>
      <c r="D553" s="190"/>
      <c r="E553" s="191"/>
      <c r="F553" s="160"/>
      <c r="G553" s="160"/>
      <c r="H553" s="160"/>
      <c r="I553" s="160"/>
      <c r="J553" s="160"/>
      <c r="K553" s="160"/>
      <c r="L553" s="160"/>
      <c r="M553" s="160"/>
      <c r="N553" s="159"/>
      <c r="O553" s="159"/>
      <c r="P553" s="159"/>
      <c r="Q553" s="159"/>
      <c r="R553" s="160"/>
      <c r="S553" s="160"/>
      <c r="T553" s="160"/>
      <c r="U553" s="160"/>
      <c r="V553" s="160"/>
      <c r="W553" s="160"/>
      <c r="X553" s="160"/>
      <c r="Y553" s="160"/>
      <c r="Z553" s="150"/>
      <c r="AA553" s="150"/>
      <c r="AB553" s="150"/>
      <c r="AC553" s="150"/>
      <c r="AD553" s="150"/>
      <c r="AE553" s="150"/>
      <c r="AF553" s="150"/>
      <c r="AG553" s="150" t="s">
        <v>220</v>
      </c>
      <c r="AH553" s="150">
        <v>0</v>
      </c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3">
      <c r="A554" s="157"/>
      <c r="B554" s="158"/>
      <c r="C554" s="200" t="s">
        <v>634</v>
      </c>
      <c r="D554" s="190"/>
      <c r="E554" s="191"/>
      <c r="F554" s="160"/>
      <c r="G554" s="160"/>
      <c r="H554" s="160"/>
      <c r="I554" s="160"/>
      <c r="J554" s="160"/>
      <c r="K554" s="160"/>
      <c r="L554" s="160"/>
      <c r="M554" s="160"/>
      <c r="N554" s="159"/>
      <c r="O554" s="159"/>
      <c r="P554" s="159"/>
      <c r="Q554" s="159"/>
      <c r="R554" s="160"/>
      <c r="S554" s="160"/>
      <c r="T554" s="160"/>
      <c r="U554" s="160"/>
      <c r="V554" s="160"/>
      <c r="W554" s="160"/>
      <c r="X554" s="160"/>
      <c r="Y554" s="160"/>
      <c r="Z554" s="150"/>
      <c r="AA554" s="150"/>
      <c r="AB554" s="150"/>
      <c r="AC554" s="150"/>
      <c r="AD554" s="150"/>
      <c r="AE554" s="150"/>
      <c r="AF554" s="150"/>
      <c r="AG554" s="150" t="s">
        <v>220</v>
      </c>
      <c r="AH554" s="150">
        <v>0</v>
      </c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3">
      <c r="A555" s="157"/>
      <c r="B555" s="158"/>
      <c r="C555" s="200" t="s">
        <v>635</v>
      </c>
      <c r="D555" s="190"/>
      <c r="E555" s="191">
        <v>0.48696</v>
      </c>
      <c r="F555" s="160"/>
      <c r="G555" s="160"/>
      <c r="H555" s="160"/>
      <c r="I555" s="160"/>
      <c r="J555" s="160"/>
      <c r="K555" s="160"/>
      <c r="L555" s="160"/>
      <c r="M555" s="160"/>
      <c r="N555" s="159"/>
      <c r="O555" s="159"/>
      <c r="P555" s="159"/>
      <c r="Q555" s="159"/>
      <c r="R555" s="160"/>
      <c r="S555" s="160"/>
      <c r="T555" s="160"/>
      <c r="U555" s="160"/>
      <c r="V555" s="160"/>
      <c r="W555" s="160"/>
      <c r="X555" s="160"/>
      <c r="Y555" s="160"/>
      <c r="Z555" s="150"/>
      <c r="AA555" s="150"/>
      <c r="AB555" s="150"/>
      <c r="AC555" s="150"/>
      <c r="AD555" s="150"/>
      <c r="AE555" s="150"/>
      <c r="AF555" s="150"/>
      <c r="AG555" s="150" t="s">
        <v>220</v>
      </c>
      <c r="AH555" s="150">
        <v>0</v>
      </c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ht="14">
      <c r="A556" s="162" t="s">
        <v>165</v>
      </c>
      <c r="B556" s="163" t="s">
        <v>115</v>
      </c>
      <c r="C556" s="184" t="s">
        <v>116</v>
      </c>
      <c r="D556" s="164"/>
      <c r="E556" s="165"/>
      <c r="F556" s="166"/>
      <c r="G556" s="166">
        <f>G557+G566+G569+G573+G577+G593+G600+G605+G609+G611+G614</f>
        <v>0</v>
      </c>
      <c r="H556" s="166"/>
      <c r="I556" s="166">
        <f>SUM(I557:I618)</f>
        <v>328012.5</v>
      </c>
      <c r="J556" s="166"/>
      <c r="K556" s="166">
        <f>SUM(K557:K618)</f>
        <v>244041.34</v>
      </c>
      <c r="L556" s="166"/>
      <c r="M556" s="166">
        <f>SUM(M557:M618)</f>
        <v>0</v>
      </c>
      <c r="N556" s="165"/>
      <c r="O556" s="165">
        <f>SUM(O557:O618)</f>
        <v>5.8199999999999994</v>
      </c>
      <c r="P556" s="165"/>
      <c r="Q556" s="165">
        <f>SUM(Q557:Q618)</f>
        <v>5.93</v>
      </c>
      <c r="R556" s="166"/>
      <c r="S556" s="166"/>
      <c r="T556" s="167"/>
      <c r="U556" s="161"/>
      <c r="V556" s="161">
        <f>SUM(V557:V618)</f>
        <v>377.91999999999996</v>
      </c>
      <c r="W556" s="161"/>
      <c r="X556" s="161"/>
      <c r="Y556" s="161"/>
      <c r="AG556" t="s">
        <v>166</v>
      </c>
    </row>
    <row r="557" spans="1:60" outlineLevel="1">
      <c r="A557" s="169">
        <v>90</v>
      </c>
      <c r="B557" s="170" t="s">
        <v>636</v>
      </c>
      <c r="C557" s="185" t="s">
        <v>637</v>
      </c>
      <c r="D557" s="171" t="s">
        <v>213</v>
      </c>
      <c r="E557" s="172">
        <v>419.11378999999999</v>
      </c>
      <c r="F557" s="173">
        <v>0</v>
      </c>
      <c r="G557" s="174">
        <f>ROUND(E557*F557,2)</f>
        <v>0</v>
      </c>
      <c r="H557" s="173">
        <v>0</v>
      </c>
      <c r="I557" s="174">
        <f>ROUND(E557*H557,2)</f>
        <v>0</v>
      </c>
      <c r="J557" s="173">
        <v>57.8</v>
      </c>
      <c r="K557" s="174">
        <f>ROUND(E557*J557,2)</f>
        <v>24224.78</v>
      </c>
      <c r="L557" s="174">
        <v>21</v>
      </c>
      <c r="M557" s="174">
        <f>G557*(1+L557/100)</f>
        <v>0</v>
      </c>
      <c r="N557" s="172">
        <v>0</v>
      </c>
      <c r="O557" s="172">
        <f>ROUND(E557*N557,2)</f>
        <v>0</v>
      </c>
      <c r="P557" s="172">
        <v>1.4E-2</v>
      </c>
      <c r="Q557" s="172">
        <f>ROUND(E557*P557,2)</f>
        <v>5.87</v>
      </c>
      <c r="R557" s="174" t="s">
        <v>638</v>
      </c>
      <c r="S557" s="174" t="s">
        <v>170</v>
      </c>
      <c r="T557" s="175" t="s">
        <v>170</v>
      </c>
      <c r="U557" s="160">
        <v>0.1</v>
      </c>
      <c r="V557" s="160">
        <f>ROUND(E557*U557,2)</f>
        <v>41.91</v>
      </c>
      <c r="W557" s="160"/>
      <c r="X557" s="160" t="s">
        <v>215</v>
      </c>
      <c r="Y557" s="160" t="s">
        <v>173</v>
      </c>
      <c r="Z557" s="150"/>
      <c r="AA557" s="150"/>
      <c r="AB557" s="150"/>
      <c r="AC557" s="150"/>
      <c r="AD557" s="150"/>
      <c r="AE557" s="150"/>
      <c r="AF557" s="150"/>
      <c r="AG557" s="150" t="s">
        <v>216</v>
      </c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outlineLevel="2">
      <c r="A558" s="157"/>
      <c r="B558" s="158"/>
      <c r="C558" s="200" t="s">
        <v>490</v>
      </c>
      <c r="D558" s="190"/>
      <c r="E558" s="191"/>
      <c r="F558" s="160"/>
      <c r="G558" s="160"/>
      <c r="H558" s="160"/>
      <c r="I558" s="160"/>
      <c r="J558" s="160"/>
      <c r="K558" s="160"/>
      <c r="L558" s="160"/>
      <c r="M558" s="160"/>
      <c r="N558" s="159"/>
      <c r="O558" s="159"/>
      <c r="P558" s="159"/>
      <c r="Q558" s="159"/>
      <c r="R558" s="160"/>
      <c r="S558" s="160"/>
      <c r="T558" s="160"/>
      <c r="U558" s="160"/>
      <c r="V558" s="160"/>
      <c r="W558" s="160"/>
      <c r="X558" s="160"/>
      <c r="Y558" s="160"/>
      <c r="Z558" s="150"/>
      <c r="AA558" s="150"/>
      <c r="AB558" s="150"/>
      <c r="AC558" s="150"/>
      <c r="AD558" s="150"/>
      <c r="AE558" s="150"/>
      <c r="AF558" s="150"/>
      <c r="AG558" s="150" t="s">
        <v>220</v>
      </c>
      <c r="AH558" s="150">
        <v>0</v>
      </c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outlineLevel="3">
      <c r="A559" s="157"/>
      <c r="B559" s="158"/>
      <c r="C559" s="200" t="s">
        <v>348</v>
      </c>
      <c r="D559" s="190"/>
      <c r="E559" s="191"/>
      <c r="F559" s="160"/>
      <c r="G559" s="160"/>
      <c r="H559" s="160"/>
      <c r="I559" s="160"/>
      <c r="J559" s="160"/>
      <c r="K559" s="160"/>
      <c r="L559" s="160"/>
      <c r="M559" s="160"/>
      <c r="N559" s="159"/>
      <c r="O559" s="159"/>
      <c r="P559" s="159"/>
      <c r="Q559" s="159"/>
      <c r="R559" s="160"/>
      <c r="S559" s="160"/>
      <c r="T559" s="160"/>
      <c r="U559" s="160"/>
      <c r="V559" s="160"/>
      <c r="W559" s="160"/>
      <c r="X559" s="160"/>
      <c r="Y559" s="160"/>
      <c r="Z559" s="150"/>
      <c r="AA559" s="150"/>
      <c r="AB559" s="150"/>
      <c r="AC559" s="150"/>
      <c r="AD559" s="150"/>
      <c r="AE559" s="150"/>
      <c r="AF559" s="150"/>
      <c r="AG559" s="150" t="s">
        <v>220</v>
      </c>
      <c r="AH559" s="150">
        <v>0</v>
      </c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3">
      <c r="A560" s="157"/>
      <c r="B560" s="158"/>
      <c r="C560" s="200" t="s">
        <v>639</v>
      </c>
      <c r="D560" s="190"/>
      <c r="E560" s="191">
        <v>111.12165</v>
      </c>
      <c r="F560" s="160"/>
      <c r="G560" s="160"/>
      <c r="H560" s="160"/>
      <c r="I560" s="160"/>
      <c r="J560" s="160"/>
      <c r="K560" s="160"/>
      <c r="L560" s="160"/>
      <c r="M560" s="160"/>
      <c r="N560" s="159"/>
      <c r="O560" s="159"/>
      <c r="P560" s="159"/>
      <c r="Q560" s="159"/>
      <c r="R560" s="160"/>
      <c r="S560" s="160"/>
      <c r="T560" s="160"/>
      <c r="U560" s="160"/>
      <c r="V560" s="160"/>
      <c r="W560" s="160"/>
      <c r="X560" s="160"/>
      <c r="Y560" s="160"/>
      <c r="Z560" s="150"/>
      <c r="AA560" s="150"/>
      <c r="AB560" s="150"/>
      <c r="AC560" s="150"/>
      <c r="AD560" s="150"/>
      <c r="AE560" s="150"/>
      <c r="AF560" s="150"/>
      <c r="AG560" s="150" t="s">
        <v>220</v>
      </c>
      <c r="AH560" s="150">
        <v>0</v>
      </c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3">
      <c r="A561" s="157"/>
      <c r="B561" s="158"/>
      <c r="C561" s="200" t="s">
        <v>640</v>
      </c>
      <c r="D561" s="190"/>
      <c r="E561" s="191">
        <v>94.657600000000002</v>
      </c>
      <c r="F561" s="160"/>
      <c r="G561" s="160"/>
      <c r="H561" s="160"/>
      <c r="I561" s="160"/>
      <c r="J561" s="160"/>
      <c r="K561" s="160"/>
      <c r="L561" s="160"/>
      <c r="M561" s="160"/>
      <c r="N561" s="159"/>
      <c r="O561" s="159"/>
      <c r="P561" s="159"/>
      <c r="Q561" s="159"/>
      <c r="R561" s="160"/>
      <c r="S561" s="160"/>
      <c r="T561" s="160"/>
      <c r="U561" s="160"/>
      <c r="V561" s="160"/>
      <c r="W561" s="160"/>
      <c r="X561" s="160"/>
      <c r="Y561" s="160"/>
      <c r="Z561" s="150"/>
      <c r="AA561" s="150"/>
      <c r="AB561" s="150"/>
      <c r="AC561" s="150"/>
      <c r="AD561" s="150"/>
      <c r="AE561" s="150"/>
      <c r="AF561" s="150"/>
      <c r="AG561" s="150" t="s">
        <v>220</v>
      </c>
      <c r="AH561" s="150">
        <v>0</v>
      </c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3">
      <c r="A562" s="157"/>
      <c r="B562" s="158"/>
      <c r="C562" s="200" t="s">
        <v>355</v>
      </c>
      <c r="D562" s="190"/>
      <c r="E562" s="191"/>
      <c r="F562" s="160"/>
      <c r="G562" s="160"/>
      <c r="H562" s="160"/>
      <c r="I562" s="160"/>
      <c r="J562" s="160"/>
      <c r="K562" s="160"/>
      <c r="L562" s="160"/>
      <c r="M562" s="160"/>
      <c r="N562" s="159"/>
      <c r="O562" s="159"/>
      <c r="P562" s="159"/>
      <c r="Q562" s="159"/>
      <c r="R562" s="160"/>
      <c r="S562" s="160"/>
      <c r="T562" s="160"/>
      <c r="U562" s="160"/>
      <c r="V562" s="160"/>
      <c r="W562" s="160"/>
      <c r="X562" s="160"/>
      <c r="Y562" s="160"/>
      <c r="Z562" s="150"/>
      <c r="AA562" s="150"/>
      <c r="AB562" s="150"/>
      <c r="AC562" s="150"/>
      <c r="AD562" s="150"/>
      <c r="AE562" s="150"/>
      <c r="AF562" s="150"/>
      <c r="AG562" s="150" t="s">
        <v>220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3">
      <c r="A563" s="157"/>
      <c r="B563" s="158"/>
      <c r="C563" s="200" t="s">
        <v>641</v>
      </c>
      <c r="D563" s="190"/>
      <c r="E563" s="191">
        <v>156.79577</v>
      </c>
      <c r="F563" s="160"/>
      <c r="G563" s="160"/>
      <c r="H563" s="160"/>
      <c r="I563" s="160"/>
      <c r="J563" s="160"/>
      <c r="K563" s="160"/>
      <c r="L563" s="160"/>
      <c r="M563" s="160"/>
      <c r="N563" s="159"/>
      <c r="O563" s="159"/>
      <c r="P563" s="159"/>
      <c r="Q563" s="159"/>
      <c r="R563" s="160"/>
      <c r="S563" s="160"/>
      <c r="T563" s="160"/>
      <c r="U563" s="160"/>
      <c r="V563" s="160"/>
      <c r="W563" s="160"/>
      <c r="X563" s="160"/>
      <c r="Y563" s="160"/>
      <c r="Z563" s="150"/>
      <c r="AA563" s="150"/>
      <c r="AB563" s="150"/>
      <c r="AC563" s="150"/>
      <c r="AD563" s="150"/>
      <c r="AE563" s="150"/>
      <c r="AF563" s="150"/>
      <c r="AG563" s="150" t="s">
        <v>220</v>
      </c>
      <c r="AH563" s="150">
        <v>0</v>
      </c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3">
      <c r="A564" s="157"/>
      <c r="B564" s="158"/>
      <c r="C564" s="200" t="s">
        <v>359</v>
      </c>
      <c r="D564" s="190"/>
      <c r="E564" s="191"/>
      <c r="F564" s="160"/>
      <c r="G564" s="160"/>
      <c r="H564" s="160"/>
      <c r="I564" s="160"/>
      <c r="J564" s="160"/>
      <c r="K564" s="160"/>
      <c r="L564" s="160"/>
      <c r="M564" s="160"/>
      <c r="N564" s="159"/>
      <c r="O564" s="159"/>
      <c r="P564" s="159"/>
      <c r="Q564" s="159"/>
      <c r="R564" s="160"/>
      <c r="S564" s="160"/>
      <c r="T564" s="160"/>
      <c r="U564" s="160"/>
      <c r="V564" s="160"/>
      <c r="W564" s="160"/>
      <c r="X564" s="160"/>
      <c r="Y564" s="160"/>
      <c r="Z564" s="150"/>
      <c r="AA564" s="150"/>
      <c r="AB564" s="150"/>
      <c r="AC564" s="150"/>
      <c r="AD564" s="150"/>
      <c r="AE564" s="150"/>
      <c r="AF564" s="150"/>
      <c r="AG564" s="150" t="s">
        <v>220</v>
      </c>
      <c r="AH564" s="150">
        <v>0</v>
      </c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3">
      <c r="A565" s="157"/>
      <c r="B565" s="158"/>
      <c r="C565" s="200" t="s">
        <v>642</v>
      </c>
      <c r="D565" s="190"/>
      <c r="E565" s="191">
        <v>56.53877</v>
      </c>
      <c r="F565" s="160"/>
      <c r="G565" s="160"/>
      <c r="H565" s="160"/>
      <c r="I565" s="160"/>
      <c r="J565" s="160"/>
      <c r="K565" s="160"/>
      <c r="L565" s="160"/>
      <c r="M565" s="160"/>
      <c r="N565" s="159"/>
      <c r="O565" s="159"/>
      <c r="P565" s="159"/>
      <c r="Q565" s="159"/>
      <c r="R565" s="160"/>
      <c r="S565" s="160"/>
      <c r="T565" s="160"/>
      <c r="U565" s="160"/>
      <c r="V565" s="160"/>
      <c r="W565" s="160"/>
      <c r="X565" s="160"/>
      <c r="Y565" s="160"/>
      <c r="Z565" s="150"/>
      <c r="AA565" s="150"/>
      <c r="AB565" s="150"/>
      <c r="AC565" s="150"/>
      <c r="AD565" s="150"/>
      <c r="AE565" s="150"/>
      <c r="AF565" s="150"/>
      <c r="AG565" s="150" t="s">
        <v>220</v>
      </c>
      <c r="AH565" s="150">
        <v>0</v>
      </c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1">
      <c r="A566" s="169">
        <v>91</v>
      </c>
      <c r="B566" s="170" t="s">
        <v>643</v>
      </c>
      <c r="C566" s="185" t="s">
        <v>644</v>
      </c>
      <c r="D566" s="171" t="s">
        <v>401</v>
      </c>
      <c r="E566" s="172">
        <v>29.25</v>
      </c>
      <c r="F566" s="173">
        <v>0</v>
      </c>
      <c r="G566" s="174">
        <f>ROUND(E566*F566,2)</f>
        <v>0</v>
      </c>
      <c r="H566" s="173">
        <v>0</v>
      </c>
      <c r="I566" s="174">
        <f>ROUND(E566*H566,2)</f>
        <v>0</v>
      </c>
      <c r="J566" s="173">
        <v>120.5</v>
      </c>
      <c r="K566" s="174">
        <f>ROUND(E566*J566,2)</f>
        <v>3524.63</v>
      </c>
      <c r="L566" s="174">
        <v>21</v>
      </c>
      <c r="M566" s="174">
        <f>G566*(1+L566/100)</f>
        <v>0</v>
      </c>
      <c r="N566" s="172">
        <v>0</v>
      </c>
      <c r="O566" s="172">
        <f>ROUND(E566*N566,2)</f>
        <v>0</v>
      </c>
      <c r="P566" s="172">
        <v>2E-3</v>
      </c>
      <c r="Q566" s="172">
        <f>ROUND(E566*P566,2)</f>
        <v>0.06</v>
      </c>
      <c r="R566" s="174" t="s">
        <v>638</v>
      </c>
      <c r="S566" s="174" t="s">
        <v>170</v>
      </c>
      <c r="T566" s="175" t="s">
        <v>170</v>
      </c>
      <c r="U566" s="160">
        <v>0.156</v>
      </c>
      <c r="V566" s="160">
        <f>ROUND(E566*U566,2)</f>
        <v>4.5599999999999996</v>
      </c>
      <c r="W566" s="160"/>
      <c r="X566" s="160" t="s">
        <v>215</v>
      </c>
      <c r="Y566" s="160" t="s">
        <v>173</v>
      </c>
      <c r="Z566" s="150"/>
      <c r="AA566" s="150"/>
      <c r="AB566" s="150"/>
      <c r="AC566" s="150"/>
      <c r="AD566" s="150"/>
      <c r="AE566" s="150"/>
      <c r="AF566" s="150"/>
      <c r="AG566" s="150" t="s">
        <v>216</v>
      </c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2">
      <c r="A567" s="157"/>
      <c r="B567" s="158"/>
      <c r="C567" s="200" t="s">
        <v>490</v>
      </c>
      <c r="D567" s="190"/>
      <c r="E567" s="191"/>
      <c r="F567" s="160"/>
      <c r="G567" s="160"/>
      <c r="H567" s="160"/>
      <c r="I567" s="160"/>
      <c r="J567" s="160"/>
      <c r="K567" s="160"/>
      <c r="L567" s="160"/>
      <c r="M567" s="160"/>
      <c r="N567" s="159"/>
      <c r="O567" s="159"/>
      <c r="P567" s="159"/>
      <c r="Q567" s="159"/>
      <c r="R567" s="160"/>
      <c r="S567" s="160"/>
      <c r="T567" s="160"/>
      <c r="U567" s="160"/>
      <c r="V567" s="160"/>
      <c r="W567" s="160"/>
      <c r="X567" s="160"/>
      <c r="Y567" s="160"/>
      <c r="Z567" s="150"/>
      <c r="AA567" s="150"/>
      <c r="AB567" s="150"/>
      <c r="AC567" s="150"/>
      <c r="AD567" s="150"/>
      <c r="AE567" s="150"/>
      <c r="AF567" s="150"/>
      <c r="AG567" s="150" t="s">
        <v>220</v>
      </c>
      <c r="AH567" s="150">
        <v>0</v>
      </c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3">
      <c r="A568" s="157"/>
      <c r="B568" s="158"/>
      <c r="C568" s="200" t="s">
        <v>645</v>
      </c>
      <c r="D568" s="190"/>
      <c r="E568" s="191">
        <v>29.25</v>
      </c>
      <c r="F568" s="160"/>
      <c r="G568" s="160"/>
      <c r="H568" s="160"/>
      <c r="I568" s="160"/>
      <c r="J568" s="160"/>
      <c r="K568" s="160"/>
      <c r="L568" s="160"/>
      <c r="M568" s="160"/>
      <c r="N568" s="159"/>
      <c r="O568" s="159"/>
      <c r="P568" s="159"/>
      <c r="Q568" s="159"/>
      <c r="R568" s="160"/>
      <c r="S568" s="160"/>
      <c r="T568" s="160"/>
      <c r="U568" s="160"/>
      <c r="V568" s="160"/>
      <c r="W568" s="160"/>
      <c r="X568" s="160"/>
      <c r="Y568" s="160"/>
      <c r="Z568" s="150"/>
      <c r="AA568" s="150"/>
      <c r="AB568" s="150"/>
      <c r="AC568" s="150"/>
      <c r="AD568" s="150"/>
      <c r="AE568" s="150"/>
      <c r="AF568" s="150"/>
      <c r="AG568" s="150" t="s">
        <v>220</v>
      </c>
      <c r="AH568" s="150">
        <v>0</v>
      </c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ht="24" outlineLevel="1">
      <c r="A569" s="169">
        <v>92</v>
      </c>
      <c r="B569" s="170" t="s">
        <v>646</v>
      </c>
      <c r="C569" s="185" t="s">
        <v>647</v>
      </c>
      <c r="D569" s="171" t="s">
        <v>213</v>
      </c>
      <c r="E569" s="172">
        <v>156.79577</v>
      </c>
      <c r="F569" s="173">
        <v>0</v>
      </c>
      <c r="G569" s="174">
        <f>ROUND(E569*F569,2)</f>
        <v>0</v>
      </c>
      <c r="H569" s="173">
        <v>0</v>
      </c>
      <c r="I569" s="174">
        <f>ROUND(E569*H569,2)</f>
        <v>0</v>
      </c>
      <c r="J569" s="173">
        <v>18</v>
      </c>
      <c r="K569" s="174">
        <f>ROUND(E569*J569,2)</f>
        <v>2822.32</v>
      </c>
      <c r="L569" s="174">
        <v>21</v>
      </c>
      <c r="M569" s="174">
        <f>G569*(1+L569/100)</f>
        <v>0</v>
      </c>
      <c r="N569" s="172">
        <v>0</v>
      </c>
      <c r="O569" s="172">
        <f>ROUND(E569*N569,2)</f>
        <v>0</v>
      </c>
      <c r="P569" s="172">
        <v>0</v>
      </c>
      <c r="Q569" s="172">
        <f>ROUND(E569*P569,2)</f>
        <v>0</v>
      </c>
      <c r="R569" s="174" t="s">
        <v>638</v>
      </c>
      <c r="S569" s="174" t="s">
        <v>170</v>
      </c>
      <c r="T569" s="175" t="s">
        <v>170</v>
      </c>
      <c r="U569" s="160">
        <v>3.5999999999999997E-2</v>
      </c>
      <c r="V569" s="160">
        <f>ROUND(E569*U569,2)</f>
        <v>5.64</v>
      </c>
      <c r="W569" s="160"/>
      <c r="X569" s="160" t="s">
        <v>215</v>
      </c>
      <c r="Y569" s="160" t="s">
        <v>173</v>
      </c>
      <c r="Z569" s="150"/>
      <c r="AA569" s="150"/>
      <c r="AB569" s="150"/>
      <c r="AC569" s="150"/>
      <c r="AD569" s="150"/>
      <c r="AE569" s="150"/>
      <c r="AF569" s="150"/>
      <c r="AG569" s="150" t="s">
        <v>216</v>
      </c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2">
      <c r="A570" s="157"/>
      <c r="B570" s="158"/>
      <c r="C570" s="200" t="s">
        <v>490</v>
      </c>
      <c r="D570" s="190"/>
      <c r="E570" s="191"/>
      <c r="F570" s="160"/>
      <c r="G570" s="160"/>
      <c r="H570" s="160"/>
      <c r="I570" s="160"/>
      <c r="J570" s="160"/>
      <c r="K570" s="160"/>
      <c r="L570" s="160"/>
      <c r="M570" s="160"/>
      <c r="N570" s="159"/>
      <c r="O570" s="159"/>
      <c r="P570" s="159"/>
      <c r="Q570" s="159"/>
      <c r="R570" s="160"/>
      <c r="S570" s="160"/>
      <c r="T570" s="160"/>
      <c r="U570" s="160"/>
      <c r="V570" s="160"/>
      <c r="W570" s="160"/>
      <c r="X570" s="160"/>
      <c r="Y570" s="160"/>
      <c r="Z570" s="150"/>
      <c r="AA570" s="150"/>
      <c r="AB570" s="150"/>
      <c r="AC570" s="150"/>
      <c r="AD570" s="150"/>
      <c r="AE570" s="150"/>
      <c r="AF570" s="150"/>
      <c r="AG570" s="150" t="s">
        <v>220</v>
      </c>
      <c r="AH570" s="150">
        <v>0</v>
      </c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outlineLevel="3">
      <c r="A571" s="157"/>
      <c r="B571" s="158"/>
      <c r="C571" s="200" t="s">
        <v>355</v>
      </c>
      <c r="D571" s="190"/>
      <c r="E571" s="191"/>
      <c r="F571" s="160"/>
      <c r="G571" s="160"/>
      <c r="H571" s="160"/>
      <c r="I571" s="160"/>
      <c r="J571" s="160"/>
      <c r="K571" s="160"/>
      <c r="L571" s="160"/>
      <c r="M571" s="160"/>
      <c r="N571" s="159"/>
      <c r="O571" s="159"/>
      <c r="P571" s="159"/>
      <c r="Q571" s="159"/>
      <c r="R571" s="160"/>
      <c r="S571" s="160"/>
      <c r="T571" s="160"/>
      <c r="U571" s="160"/>
      <c r="V571" s="160"/>
      <c r="W571" s="160"/>
      <c r="X571" s="160"/>
      <c r="Y571" s="160"/>
      <c r="Z571" s="150"/>
      <c r="AA571" s="150"/>
      <c r="AB571" s="150"/>
      <c r="AC571" s="150"/>
      <c r="AD571" s="150"/>
      <c r="AE571" s="150"/>
      <c r="AF571" s="150"/>
      <c r="AG571" s="150" t="s">
        <v>220</v>
      </c>
      <c r="AH571" s="150">
        <v>0</v>
      </c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outlineLevel="3">
      <c r="A572" s="157"/>
      <c r="B572" s="158"/>
      <c r="C572" s="200" t="s">
        <v>641</v>
      </c>
      <c r="D572" s="190"/>
      <c r="E572" s="191">
        <v>156.79577</v>
      </c>
      <c r="F572" s="160"/>
      <c r="G572" s="160"/>
      <c r="H572" s="160"/>
      <c r="I572" s="160"/>
      <c r="J572" s="160"/>
      <c r="K572" s="160"/>
      <c r="L572" s="160"/>
      <c r="M572" s="160"/>
      <c r="N572" s="159"/>
      <c r="O572" s="159"/>
      <c r="P572" s="159"/>
      <c r="Q572" s="159"/>
      <c r="R572" s="160"/>
      <c r="S572" s="160"/>
      <c r="T572" s="160"/>
      <c r="U572" s="160"/>
      <c r="V572" s="160"/>
      <c r="W572" s="160"/>
      <c r="X572" s="160"/>
      <c r="Y572" s="160"/>
      <c r="Z572" s="150"/>
      <c r="AA572" s="150"/>
      <c r="AB572" s="150"/>
      <c r="AC572" s="150"/>
      <c r="AD572" s="150"/>
      <c r="AE572" s="150"/>
      <c r="AF572" s="150"/>
      <c r="AG572" s="150" t="s">
        <v>220</v>
      </c>
      <c r="AH572" s="150">
        <v>0</v>
      </c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ht="24" outlineLevel="1">
      <c r="A573" s="169">
        <v>93</v>
      </c>
      <c r="B573" s="170" t="s">
        <v>648</v>
      </c>
      <c r="C573" s="185" t="s">
        <v>649</v>
      </c>
      <c r="D573" s="171" t="s">
        <v>213</v>
      </c>
      <c r="E573" s="172">
        <v>56.53877</v>
      </c>
      <c r="F573" s="173">
        <v>0</v>
      </c>
      <c r="G573" s="174">
        <f>ROUND(E573*F573,2)</f>
        <v>0</v>
      </c>
      <c r="H573" s="173">
        <v>0</v>
      </c>
      <c r="I573" s="174">
        <f>ROUND(E573*H573,2)</f>
        <v>0</v>
      </c>
      <c r="J573" s="173">
        <v>22.5</v>
      </c>
      <c r="K573" s="174">
        <f>ROUND(E573*J573,2)</f>
        <v>1272.1199999999999</v>
      </c>
      <c r="L573" s="174">
        <v>21</v>
      </c>
      <c r="M573" s="174">
        <f>G573*(1+L573/100)</f>
        <v>0</v>
      </c>
      <c r="N573" s="172">
        <v>0</v>
      </c>
      <c r="O573" s="172">
        <f>ROUND(E573*N573,2)</f>
        <v>0</v>
      </c>
      <c r="P573" s="172">
        <v>0</v>
      </c>
      <c r="Q573" s="172">
        <f>ROUND(E573*P573,2)</f>
        <v>0</v>
      </c>
      <c r="R573" s="174" t="s">
        <v>638</v>
      </c>
      <c r="S573" s="174" t="s">
        <v>170</v>
      </c>
      <c r="T573" s="175" t="s">
        <v>170</v>
      </c>
      <c r="U573" s="160">
        <v>4.4999999999999998E-2</v>
      </c>
      <c r="V573" s="160">
        <f>ROUND(E573*U573,2)</f>
        <v>2.54</v>
      </c>
      <c r="W573" s="160"/>
      <c r="X573" s="160" t="s">
        <v>215</v>
      </c>
      <c r="Y573" s="160" t="s">
        <v>173</v>
      </c>
      <c r="Z573" s="150"/>
      <c r="AA573" s="150"/>
      <c r="AB573" s="150"/>
      <c r="AC573" s="150"/>
      <c r="AD573" s="150"/>
      <c r="AE573" s="150"/>
      <c r="AF573" s="150"/>
      <c r="AG573" s="150" t="s">
        <v>216</v>
      </c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outlineLevel="2">
      <c r="A574" s="157"/>
      <c r="B574" s="158"/>
      <c r="C574" s="200" t="s">
        <v>490</v>
      </c>
      <c r="D574" s="190"/>
      <c r="E574" s="191"/>
      <c r="F574" s="160"/>
      <c r="G574" s="160"/>
      <c r="H574" s="160"/>
      <c r="I574" s="160"/>
      <c r="J574" s="160"/>
      <c r="K574" s="160"/>
      <c r="L574" s="160"/>
      <c r="M574" s="160"/>
      <c r="N574" s="159"/>
      <c r="O574" s="159"/>
      <c r="P574" s="159"/>
      <c r="Q574" s="159"/>
      <c r="R574" s="160"/>
      <c r="S574" s="160"/>
      <c r="T574" s="160"/>
      <c r="U574" s="160"/>
      <c r="V574" s="160"/>
      <c r="W574" s="160"/>
      <c r="X574" s="160"/>
      <c r="Y574" s="160"/>
      <c r="Z574" s="150"/>
      <c r="AA574" s="150"/>
      <c r="AB574" s="150"/>
      <c r="AC574" s="150"/>
      <c r="AD574" s="150"/>
      <c r="AE574" s="150"/>
      <c r="AF574" s="150"/>
      <c r="AG574" s="150" t="s">
        <v>220</v>
      </c>
      <c r="AH574" s="150">
        <v>0</v>
      </c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3">
      <c r="A575" s="157"/>
      <c r="B575" s="158"/>
      <c r="C575" s="200" t="s">
        <v>359</v>
      </c>
      <c r="D575" s="190"/>
      <c r="E575" s="191"/>
      <c r="F575" s="160"/>
      <c r="G575" s="160"/>
      <c r="H575" s="160"/>
      <c r="I575" s="160"/>
      <c r="J575" s="160"/>
      <c r="K575" s="160"/>
      <c r="L575" s="160"/>
      <c r="M575" s="160"/>
      <c r="N575" s="159"/>
      <c r="O575" s="159"/>
      <c r="P575" s="159"/>
      <c r="Q575" s="159"/>
      <c r="R575" s="160"/>
      <c r="S575" s="160"/>
      <c r="T575" s="160"/>
      <c r="U575" s="160"/>
      <c r="V575" s="160"/>
      <c r="W575" s="160"/>
      <c r="X575" s="160"/>
      <c r="Y575" s="160"/>
      <c r="Z575" s="150"/>
      <c r="AA575" s="150"/>
      <c r="AB575" s="150"/>
      <c r="AC575" s="150"/>
      <c r="AD575" s="150"/>
      <c r="AE575" s="150"/>
      <c r="AF575" s="150"/>
      <c r="AG575" s="150" t="s">
        <v>220</v>
      </c>
      <c r="AH575" s="150">
        <v>0</v>
      </c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outlineLevel="3">
      <c r="A576" s="157"/>
      <c r="B576" s="158"/>
      <c r="C576" s="200" t="s">
        <v>642</v>
      </c>
      <c r="D576" s="190"/>
      <c r="E576" s="191">
        <v>56.53877</v>
      </c>
      <c r="F576" s="160"/>
      <c r="G576" s="160"/>
      <c r="H576" s="160"/>
      <c r="I576" s="160"/>
      <c r="J576" s="160"/>
      <c r="K576" s="160"/>
      <c r="L576" s="160"/>
      <c r="M576" s="160"/>
      <c r="N576" s="159"/>
      <c r="O576" s="159"/>
      <c r="P576" s="159"/>
      <c r="Q576" s="159"/>
      <c r="R576" s="160"/>
      <c r="S576" s="160"/>
      <c r="T576" s="160"/>
      <c r="U576" s="160"/>
      <c r="V576" s="160"/>
      <c r="W576" s="160"/>
      <c r="X576" s="160"/>
      <c r="Y576" s="160"/>
      <c r="Z576" s="150"/>
      <c r="AA576" s="150"/>
      <c r="AB576" s="150"/>
      <c r="AC576" s="150"/>
      <c r="AD576" s="150"/>
      <c r="AE576" s="150"/>
      <c r="AF576" s="150"/>
      <c r="AG576" s="150" t="s">
        <v>220</v>
      </c>
      <c r="AH576" s="150">
        <v>0</v>
      </c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outlineLevel="1">
      <c r="A577" s="169">
        <v>94</v>
      </c>
      <c r="B577" s="170" t="s">
        <v>650</v>
      </c>
      <c r="C577" s="185" t="s">
        <v>651</v>
      </c>
      <c r="D577" s="171" t="s">
        <v>213</v>
      </c>
      <c r="E577" s="172">
        <v>398.09226000000001</v>
      </c>
      <c r="F577" s="173">
        <v>0</v>
      </c>
      <c r="G577" s="174">
        <f>ROUND(E577*F577,2)</f>
        <v>0</v>
      </c>
      <c r="H577" s="173">
        <v>734.36</v>
      </c>
      <c r="I577" s="174">
        <f>ROUND(E577*H577,2)</f>
        <v>292343.03000000003</v>
      </c>
      <c r="J577" s="173">
        <v>388.64</v>
      </c>
      <c r="K577" s="174">
        <f>ROUND(E577*J577,2)</f>
        <v>154714.57999999999</v>
      </c>
      <c r="L577" s="174">
        <v>21</v>
      </c>
      <c r="M577" s="174">
        <f>G577*(1+L577/100)</f>
        <v>0</v>
      </c>
      <c r="N577" s="172">
        <v>1.417E-2</v>
      </c>
      <c r="O577" s="172">
        <f>ROUND(E577*N577,2)</f>
        <v>5.64</v>
      </c>
      <c r="P577" s="172">
        <v>0</v>
      </c>
      <c r="Q577" s="172">
        <f>ROUND(E577*P577,2)</f>
        <v>0</v>
      </c>
      <c r="R577" s="174" t="s">
        <v>638</v>
      </c>
      <c r="S577" s="174" t="s">
        <v>170</v>
      </c>
      <c r="T577" s="175" t="s">
        <v>170</v>
      </c>
      <c r="U577" s="160">
        <v>0.59</v>
      </c>
      <c r="V577" s="160">
        <f>ROUND(E577*U577,2)</f>
        <v>234.87</v>
      </c>
      <c r="W577" s="160"/>
      <c r="X577" s="160" t="s">
        <v>215</v>
      </c>
      <c r="Y577" s="160" t="s">
        <v>173</v>
      </c>
      <c r="Z577" s="150"/>
      <c r="AA577" s="150"/>
      <c r="AB577" s="150"/>
      <c r="AC577" s="150"/>
      <c r="AD577" s="150"/>
      <c r="AE577" s="150"/>
      <c r="AF577" s="150"/>
      <c r="AG577" s="150" t="s">
        <v>216</v>
      </c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2">
      <c r="A578" s="157"/>
      <c r="B578" s="158"/>
      <c r="C578" s="342" t="s">
        <v>652</v>
      </c>
      <c r="D578" s="343"/>
      <c r="E578" s="343"/>
      <c r="F578" s="343"/>
      <c r="G578" s="343"/>
      <c r="H578" s="160"/>
      <c r="I578" s="160"/>
      <c r="J578" s="160"/>
      <c r="K578" s="160"/>
      <c r="L578" s="160"/>
      <c r="M578" s="160"/>
      <c r="N578" s="159"/>
      <c r="O578" s="159"/>
      <c r="P578" s="159"/>
      <c r="Q578" s="159"/>
      <c r="R578" s="160"/>
      <c r="S578" s="160"/>
      <c r="T578" s="160"/>
      <c r="U578" s="160"/>
      <c r="V578" s="160"/>
      <c r="W578" s="160"/>
      <c r="X578" s="160"/>
      <c r="Y578" s="160"/>
      <c r="Z578" s="150"/>
      <c r="AA578" s="150"/>
      <c r="AB578" s="150"/>
      <c r="AC578" s="150"/>
      <c r="AD578" s="150"/>
      <c r="AE578" s="150"/>
      <c r="AF578" s="150"/>
      <c r="AG578" s="150" t="s">
        <v>176</v>
      </c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outlineLevel="2">
      <c r="A579" s="157"/>
      <c r="B579" s="158"/>
      <c r="C579" s="200" t="s">
        <v>346</v>
      </c>
      <c r="D579" s="190"/>
      <c r="E579" s="191"/>
      <c r="F579" s="160"/>
      <c r="G579" s="160"/>
      <c r="H579" s="160"/>
      <c r="I579" s="160"/>
      <c r="J579" s="160"/>
      <c r="K579" s="160"/>
      <c r="L579" s="160"/>
      <c r="M579" s="160"/>
      <c r="N579" s="159"/>
      <c r="O579" s="159"/>
      <c r="P579" s="159"/>
      <c r="Q579" s="159"/>
      <c r="R579" s="160"/>
      <c r="S579" s="160"/>
      <c r="T579" s="160"/>
      <c r="U579" s="160"/>
      <c r="V579" s="160"/>
      <c r="W579" s="160"/>
      <c r="X579" s="160"/>
      <c r="Y579" s="160"/>
      <c r="Z579" s="150"/>
      <c r="AA579" s="150"/>
      <c r="AB579" s="150"/>
      <c r="AC579" s="150"/>
      <c r="AD579" s="150"/>
      <c r="AE579" s="150"/>
      <c r="AF579" s="150"/>
      <c r="AG579" s="150" t="s">
        <v>220</v>
      </c>
      <c r="AH579" s="150">
        <v>0</v>
      </c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3">
      <c r="A580" s="157"/>
      <c r="B580" s="158"/>
      <c r="C580" s="200" t="s">
        <v>347</v>
      </c>
      <c r="D580" s="190"/>
      <c r="E580" s="191"/>
      <c r="F580" s="160"/>
      <c r="G580" s="160"/>
      <c r="H580" s="160"/>
      <c r="I580" s="160"/>
      <c r="J580" s="160"/>
      <c r="K580" s="160"/>
      <c r="L580" s="160"/>
      <c r="M580" s="160"/>
      <c r="N580" s="159"/>
      <c r="O580" s="159"/>
      <c r="P580" s="159"/>
      <c r="Q580" s="159"/>
      <c r="R580" s="160"/>
      <c r="S580" s="160"/>
      <c r="T580" s="160"/>
      <c r="U580" s="160"/>
      <c r="V580" s="160"/>
      <c r="W580" s="160"/>
      <c r="X580" s="160"/>
      <c r="Y580" s="160"/>
      <c r="Z580" s="150"/>
      <c r="AA580" s="150"/>
      <c r="AB580" s="150"/>
      <c r="AC580" s="150"/>
      <c r="AD580" s="150"/>
      <c r="AE580" s="150"/>
      <c r="AF580" s="150"/>
      <c r="AG580" s="150" t="s">
        <v>220</v>
      </c>
      <c r="AH580" s="150">
        <v>0</v>
      </c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3">
      <c r="A581" s="157"/>
      <c r="B581" s="158"/>
      <c r="C581" s="200" t="s">
        <v>348</v>
      </c>
      <c r="D581" s="190"/>
      <c r="E581" s="191"/>
      <c r="F581" s="160"/>
      <c r="G581" s="160"/>
      <c r="H581" s="160"/>
      <c r="I581" s="160"/>
      <c r="J581" s="160"/>
      <c r="K581" s="160"/>
      <c r="L581" s="160"/>
      <c r="M581" s="160"/>
      <c r="N581" s="159"/>
      <c r="O581" s="159"/>
      <c r="P581" s="159"/>
      <c r="Q581" s="159"/>
      <c r="R581" s="160"/>
      <c r="S581" s="160"/>
      <c r="T581" s="160"/>
      <c r="U581" s="160"/>
      <c r="V581" s="160"/>
      <c r="W581" s="160"/>
      <c r="X581" s="160"/>
      <c r="Y581" s="160"/>
      <c r="Z581" s="150"/>
      <c r="AA581" s="150"/>
      <c r="AB581" s="150"/>
      <c r="AC581" s="150"/>
      <c r="AD581" s="150"/>
      <c r="AE581" s="150"/>
      <c r="AF581" s="150"/>
      <c r="AG581" s="150" t="s">
        <v>220</v>
      </c>
      <c r="AH581" s="150">
        <v>0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3">
      <c r="A582" s="157"/>
      <c r="B582" s="158"/>
      <c r="C582" s="200" t="s">
        <v>349</v>
      </c>
      <c r="D582" s="190"/>
      <c r="E582" s="191">
        <v>111.28321</v>
      </c>
      <c r="F582" s="160"/>
      <c r="G582" s="160"/>
      <c r="H582" s="160"/>
      <c r="I582" s="160"/>
      <c r="J582" s="160"/>
      <c r="K582" s="160"/>
      <c r="L582" s="160"/>
      <c r="M582" s="160"/>
      <c r="N582" s="159"/>
      <c r="O582" s="159"/>
      <c r="P582" s="159"/>
      <c r="Q582" s="159"/>
      <c r="R582" s="160"/>
      <c r="S582" s="160"/>
      <c r="T582" s="160"/>
      <c r="U582" s="160"/>
      <c r="V582" s="160"/>
      <c r="W582" s="160"/>
      <c r="X582" s="160"/>
      <c r="Y582" s="160"/>
      <c r="Z582" s="150"/>
      <c r="AA582" s="150"/>
      <c r="AB582" s="150"/>
      <c r="AC582" s="150"/>
      <c r="AD582" s="150"/>
      <c r="AE582" s="150"/>
      <c r="AF582" s="150"/>
      <c r="AG582" s="150" t="s">
        <v>220</v>
      </c>
      <c r="AH582" s="150">
        <v>0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3">
      <c r="A583" s="157"/>
      <c r="B583" s="158"/>
      <c r="C583" s="200" t="s">
        <v>350</v>
      </c>
      <c r="D583" s="190"/>
      <c r="E583" s="191">
        <v>-10.5</v>
      </c>
      <c r="F583" s="160"/>
      <c r="G583" s="160"/>
      <c r="H583" s="160"/>
      <c r="I583" s="160"/>
      <c r="J583" s="160"/>
      <c r="K583" s="160"/>
      <c r="L583" s="160"/>
      <c r="M583" s="160"/>
      <c r="N583" s="159"/>
      <c r="O583" s="159"/>
      <c r="P583" s="159"/>
      <c r="Q583" s="159"/>
      <c r="R583" s="160"/>
      <c r="S583" s="160"/>
      <c r="T583" s="160"/>
      <c r="U583" s="160"/>
      <c r="V583" s="160"/>
      <c r="W583" s="160"/>
      <c r="X583" s="160"/>
      <c r="Y583" s="160"/>
      <c r="Z583" s="150"/>
      <c r="AA583" s="150"/>
      <c r="AB583" s="150"/>
      <c r="AC583" s="150"/>
      <c r="AD583" s="150"/>
      <c r="AE583" s="150"/>
      <c r="AF583" s="150"/>
      <c r="AG583" s="150" t="s">
        <v>220</v>
      </c>
      <c r="AH583" s="150">
        <v>0</v>
      </c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3">
      <c r="A584" s="157"/>
      <c r="B584" s="158"/>
      <c r="C584" s="200" t="s">
        <v>351</v>
      </c>
      <c r="D584" s="190"/>
      <c r="E584" s="191"/>
      <c r="F584" s="160"/>
      <c r="G584" s="160"/>
      <c r="H584" s="160"/>
      <c r="I584" s="160"/>
      <c r="J584" s="160"/>
      <c r="K584" s="160"/>
      <c r="L584" s="160"/>
      <c r="M584" s="160"/>
      <c r="N584" s="159"/>
      <c r="O584" s="159"/>
      <c r="P584" s="159"/>
      <c r="Q584" s="159"/>
      <c r="R584" s="160"/>
      <c r="S584" s="160"/>
      <c r="T584" s="160"/>
      <c r="U584" s="160"/>
      <c r="V584" s="160"/>
      <c r="W584" s="160"/>
      <c r="X584" s="160"/>
      <c r="Y584" s="160"/>
      <c r="Z584" s="150"/>
      <c r="AA584" s="150"/>
      <c r="AB584" s="150"/>
      <c r="AC584" s="150"/>
      <c r="AD584" s="150"/>
      <c r="AE584" s="150"/>
      <c r="AF584" s="150"/>
      <c r="AG584" s="150" t="s">
        <v>220</v>
      </c>
      <c r="AH584" s="150">
        <v>0</v>
      </c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outlineLevel="3">
      <c r="A585" s="157"/>
      <c r="B585" s="158"/>
      <c r="C585" s="200" t="s">
        <v>352</v>
      </c>
      <c r="D585" s="190"/>
      <c r="E585" s="191">
        <v>101.41551</v>
      </c>
      <c r="F585" s="160"/>
      <c r="G585" s="160"/>
      <c r="H585" s="160"/>
      <c r="I585" s="160"/>
      <c r="J585" s="160"/>
      <c r="K585" s="160"/>
      <c r="L585" s="160"/>
      <c r="M585" s="160"/>
      <c r="N585" s="159"/>
      <c r="O585" s="159"/>
      <c r="P585" s="159"/>
      <c r="Q585" s="159"/>
      <c r="R585" s="160"/>
      <c r="S585" s="160"/>
      <c r="T585" s="160"/>
      <c r="U585" s="160"/>
      <c r="V585" s="160"/>
      <c r="W585" s="160"/>
      <c r="X585" s="160"/>
      <c r="Y585" s="160"/>
      <c r="Z585" s="150"/>
      <c r="AA585" s="150"/>
      <c r="AB585" s="150"/>
      <c r="AC585" s="150"/>
      <c r="AD585" s="150"/>
      <c r="AE585" s="150"/>
      <c r="AF585" s="150"/>
      <c r="AG585" s="150" t="s">
        <v>220</v>
      </c>
      <c r="AH585" s="150">
        <v>0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3">
      <c r="A586" s="157"/>
      <c r="B586" s="158"/>
      <c r="C586" s="200" t="s">
        <v>353</v>
      </c>
      <c r="D586" s="190"/>
      <c r="E586" s="191">
        <v>-6</v>
      </c>
      <c r="F586" s="160"/>
      <c r="G586" s="160"/>
      <c r="H586" s="160"/>
      <c r="I586" s="160"/>
      <c r="J586" s="160"/>
      <c r="K586" s="160"/>
      <c r="L586" s="160"/>
      <c r="M586" s="160"/>
      <c r="N586" s="159"/>
      <c r="O586" s="159"/>
      <c r="P586" s="159"/>
      <c r="Q586" s="159"/>
      <c r="R586" s="160"/>
      <c r="S586" s="160"/>
      <c r="T586" s="160"/>
      <c r="U586" s="160"/>
      <c r="V586" s="160"/>
      <c r="W586" s="160"/>
      <c r="X586" s="160"/>
      <c r="Y586" s="160"/>
      <c r="Z586" s="150"/>
      <c r="AA586" s="150"/>
      <c r="AB586" s="150"/>
      <c r="AC586" s="150"/>
      <c r="AD586" s="150"/>
      <c r="AE586" s="150"/>
      <c r="AF586" s="150"/>
      <c r="AG586" s="150" t="s">
        <v>220</v>
      </c>
      <c r="AH586" s="150">
        <v>0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3">
      <c r="A587" s="157"/>
      <c r="B587" s="158"/>
      <c r="C587" s="200" t="s">
        <v>355</v>
      </c>
      <c r="D587" s="190"/>
      <c r="E587" s="191"/>
      <c r="F587" s="160"/>
      <c r="G587" s="160"/>
      <c r="H587" s="160"/>
      <c r="I587" s="160"/>
      <c r="J587" s="160"/>
      <c r="K587" s="160"/>
      <c r="L587" s="160"/>
      <c r="M587" s="160"/>
      <c r="N587" s="159"/>
      <c r="O587" s="159"/>
      <c r="P587" s="159"/>
      <c r="Q587" s="159"/>
      <c r="R587" s="160"/>
      <c r="S587" s="160"/>
      <c r="T587" s="160"/>
      <c r="U587" s="160"/>
      <c r="V587" s="160"/>
      <c r="W587" s="160"/>
      <c r="X587" s="160"/>
      <c r="Y587" s="160"/>
      <c r="Z587" s="150"/>
      <c r="AA587" s="150"/>
      <c r="AB587" s="150"/>
      <c r="AC587" s="150"/>
      <c r="AD587" s="150"/>
      <c r="AE587" s="150"/>
      <c r="AF587" s="150"/>
      <c r="AG587" s="150" t="s">
        <v>220</v>
      </c>
      <c r="AH587" s="150">
        <v>0</v>
      </c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3">
      <c r="A588" s="157"/>
      <c r="B588" s="158"/>
      <c r="C588" s="200" t="s">
        <v>356</v>
      </c>
      <c r="D588" s="190"/>
      <c r="E588" s="191">
        <v>157.98813999999999</v>
      </c>
      <c r="F588" s="160"/>
      <c r="G588" s="160"/>
      <c r="H588" s="160"/>
      <c r="I588" s="160"/>
      <c r="J588" s="160"/>
      <c r="K588" s="160"/>
      <c r="L588" s="160"/>
      <c r="M588" s="160"/>
      <c r="N588" s="159"/>
      <c r="O588" s="159"/>
      <c r="P588" s="159"/>
      <c r="Q588" s="159"/>
      <c r="R588" s="160"/>
      <c r="S588" s="160"/>
      <c r="T588" s="160"/>
      <c r="U588" s="160"/>
      <c r="V588" s="160"/>
      <c r="W588" s="160"/>
      <c r="X588" s="160"/>
      <c r="Y588" s="160"/>
      <c r="Z588" s="150"/>
      <c r="AA588" s="150"/>
      <c r="AB588" s="150"/>
      <c r="AC588" s="150"/>
      <c r="AD588" s="150"/>
      <c r="AE588" s="150"/>
      <c r="AF588" s="150"/>
      <c r="AG588" s="150" t="s">
        <v>220</v>
      </c>
      <c r="AH588" s="150">
        <v>0</v>
      </c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outlineLevel="3">
      <c r="A589" s="157"/>
      <c r="B589" s="158"/>
      <c r="C589" s="200" t="s">
        <v>357</v>
      </c>
      <c r="D589" s="190"/>
      <c r="E589" s="191">
        <v>-3</v>
      </c>
      <c r="F589" s="160"/>
      <c r="G589" s="160"/>
      <c r="H589" s="160"/>
      <c r="I589" s="160"/>
      <c r="J589" s="160"/>
      <c r="K589" s="160"/>
      <c r="L589" s="160"/>
      <c r="M589" s="160"/>
      <c r="N589" s="159"/>
      <c r="O589" s="159"/>
      <c r="P589" s="159"/>
      <c r="Q589" s="159"/>
      <c r="R589" s="160"/>
      <c r="S589" s="160"/>
      <c r="T589" s="160"/>
      <c r="U589" s="160"/>
      <c r="V589" s="160"/>
      <c r="W589" s="160"/>
      <c r="X589" s="160"/>
      <c r="Y589" s="160"/>
      <c r="Z589" s="150"/>
      <c r="AA589" s="150"/>
      <c r="AB589" s="150"/>
      <c r="AC589" s="150"/>
      <c r="AD589" s="150"/>
      <c r="AE589" s="150"/>
      <c r="AF589" s="150"/>
      <c r="AG589" s="150" t="s">
        <v>220</v>
      </c>
      <c r="AH589" s="150">
        <v>0</v>
      </c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outlineLevel="3">
      <c r="A590" s="157"/>
      <c r="B590" s="158"/>
      <c r="C590" s="200" t="s">
        <v>358</v>
      </c>
      <c r="D590" s="190"/>
      <c r="E590" s="191">
        <v>-9.6</v>
      </c>
      <c r="F590" s="160"/>
      <c r="G590" s="160"/>
      <c r="H590" s="160"/>
      <c r="I590" s="160"/>
      <c r="J590" s="160"/>
      <c r="K590" s="160"/>
      <c r="L590" s="160"/>
      <c r="M590" s="160"/>
      <c r="N590" s="159"/>
      <c r="O590" s="159"/>
      <c r="P590" s="159"/>
      <c r="Q590" s="159"/>
      <c r="R590" s="160"/>
      <c r="S590" s="160"/>
      <c r="T590" s="160"/>
      <c r="U590" s="160"/>
      <c r="V590" s="160"/>
      <c r="W590" s="160"/>
      <c r="X590" s="160"/>
      <c r="Y590" s="160"/>
      <c r="Z590" s="150"/>
      <c r="AA590" s="150"/>
      <c r="AB590" s="150"/>
      <c r="AC590" s="150"/>
      <c r="AD590" s="150"/>
      <c r="AE590" s="150"/>
      <c r="AF590" s="150"/>
      <c r="AG590" s="150" t="s">
        <v>220</v>
      </c>
      <c r="AH590" s="150">
        <v>0</v>
      </c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outlineLevel="3">
      <c r="A591" s="157"/>
      <c r="B591" s="158"/>
      <c r="C591" s="200" t="s">
        <v>359</v>
      </c>
      <c r="D591" s="190"/>
      <c r="E591" s="191"/>
      <c r="F591" s="160"/>
      <c r="G591" s="160"/>
      <c r="H591" s="160"/>
      <c r="I591" s="160"/>
      <c r="J591" s="160"/>
      <c r="K591" s="160"/>
      <c r="L591" s="160"/>
      <c r="M591" s="160"/>
      <c r="N591" s="159"/>
      <c r="O591" s="159"/>
      <c r="P591" s="159"/>
      <c r="Q591" s="159"/>
      <c r="R591" s="160"/>
      <c r="S591" s="160"/>
      <c r="T591" s="160"/>
      <c r="U591" s="160"/>
      <c r="V591" s="160"/>
      <c r="W591" s="160"/>
      <c r="X591" s="160"/>
      <c r="Y591" s="160"/>
      <c r="Z591" s="150"/>
      <c r="AA591" s="150"/>
      <c r="AB591" s="150"/>
      <c r="AC591" s="150"/>
      <c r="AD591" s="150"/>
      <c r="AE591" s="150"/>
      <c r="AF591" s="150"/>
      <c r="AG591" s="150" t="s">
        <v>220</v>
      </c>
      <c r="AH591" s="150">
        <v>0</v>
      </c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outlineLevel="3">
      <c r="A592" s="157"/>
      <c r="B592" s="158"/>
      <c r="C592" s="200" t="s">
        <v>360</v>
      </c>
      <c r="D592" s="190"/>
      <c r="E592" s="191">
        <v>56.505400000000002</v>
      </c>
      <c r="F592" s="160"/>
      <c r="G592" s="160"/>
      <c r="H592" s="160"/>
      <c r="I592" s="160"/>
      <c r="J592" s="160"/>
      <c r="K592" s="160"/>
      <c r="L592" s="160"/>
      <c r="M592" s="160"/>
      <c r="N592" s="159"/>
      <c r="O592" s="159"/>
      <c r="P592" s="159"/>
      <c r="Q592" s="159"/>
      <c r="R592" s="160"/>
      <c r="S592" s="160"/>
      <c r="T592" s="160"/>
      <c r="U592" s="160"/>
      <c r="V592" s="160"/>
      <c r="W592" s="160"/>
      <c r="X592" s="160"/>
      <c r="Y592" s="160"/>
      <c r="Z592" s="150"/>
      <c r="AA592" s="150"/>
      <c r="AB592" s="150"/>
      <c r="AC592" s="150"/>
      <c r="AD592" s="150"/>
      <c r="AE592" s="150"/>
      <c r="AF592" s="150"/>
      <c r="AG592" s="150" t="s">
        <v>220</v>
      </c>
      <c r="AH592" s="150">
        <v>0</v>
      </c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1">
      <c r="A593" s="169">
        <v>95</v>
      </c>
      <c r="B593" s="170" t="s">
        <v>653</v>
      </c>
      <c r="C593" s="185" t="s">
        <v>654</v>
      </c>
      <c r="D593" s="171" t="s">
        <v>213</v>
      </c>
      <c r="E593" s="172">
        <v>145.38813999999999</v>
      </c>
      <c r="F593" s="173">
        <v>0</v>
      </c>
      <c r="G593" s="174">
        <f>ROUND(E593*F593,2)</f>
        <v>0</v>
      </c>
      <c r="H593" s="173">
        <v>0</v>
      </c>
      <c r="I593" s="174">
        <f>ROUND(E593*H593,2)</f>
        <v>0</v>
      </c>
      <c r="J593" s="173">
        <v>21.4</v>
      </c>
      <c r="K593" s="174">
        <f>ROUND(E593*J593,2)</f>
        <v>3111.31</v>
      </c>
      <c r="L593" s="174">
        <v>21</v>
      </c>
      <c r="M593" s="174">
        <f>G593*(1+L593/100)</f>
        <v>0</v>
      </c>
      <c r="N593" s="172">
        <v>0</v>
      </c>
      <c r="O593" s="172">
        <f>ROUND(E593*N593,2)</f>
        <v>0</v>
      </c>
      <c r="P593" s="172">
        <v>0</v>
      </c>
      <c r="Q593" s="172">
        <f>ROUND(E593*P593,2)</f>
        <v>0</v>
      </c>
      <c r="R593" s="174" t="s">
        <v>638</v>
      </c>
      <c r="S593" s="174" t="s">
        <v>170</v>
      </c>
      <c r="T593" s="175" t="s">
        <v>170</v>
      </c>
      <c r="U593" s="160">
        <v>0.03</v>
      </c>
      <c r="V593" s="160">
        <f>ROUND(E593*U593,2)</f>
        <v>4.3600000000000003</v>
      </c>
      <c r="W593" s="160"/>
      <c r="X593" s="160" t="s">
        <v>215</v>
      </c>
      <c r="Y593" s="160" t="s">
        <v>173</v>
      </c>
      <c r="Z593" s="150"/>
      <c r="AA593" s="150"/>
      <c r="AB593" s="150"/>
      <c r="AC593" s="150"/>
      <c r="AD593" s="150"/>
      <c r="AE593" s="150"/>
      <c r="AF593" s="150"/>
      <c r="AG593" s="150" t="s">
        <v>216</v>
      </c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outlineLevel="2">
      <c r="A594" s="157"/>
      <c r="B594" s="158"/>
      <c r="C594" s="200" t="s">
        <v>346</v>
      </c>
      <c r="D594" s="190"/>
      <c r="E594" s="191"/>
      <c r="F594" s="160"/>
      <c r="G594" s="160"/>
      <c r="H594" s="160"/>
      <c r="I594" s="160"/>
      <c r="J594" s="160"/>
      <c r="K594" s="160"/>
      <c r="L594" s="160"/>
      <c r="M594" s="160"/>
      <c r="N594" s="159"/>
      <c r="O594" s="159"/>
      <c r="P594" s="159"/>
      <c r="Q594" s="159"/>
      <c r="R594" s="160"/>
      <c r="S594" s="160"/>
      <c r="T594" s="160"/>
      <c r="U594" s="160"/>
      <c r="V594" s="160"/>
      <c r="W594" s="160"/>
      <c r="X594" s="160"/>
      <c r="Y594" s="160"/>
      <c r="Z594" s="150"/>
      <c r="AA594" s="150"/>
      <c r="AB594" s="150"/>
      <c r="AC594" s="150"/>
      <c r="AD594" s="150"/>
      <c r="AE594" s="150"/>
      <c r="AF594" s="150"/>
      <c r="AG594" s="150" t="s">
        <v>220</v>
      </c>
      <c r="AH594" s="150">
        <v>0</v>
      </c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3">
      <c r="A595" s="157"/>
      <c r="B595" s="158"/>
      <c r="C595" s="200" t="s">
        <v>347</v>
      </c>
      <c r="D595" s="190"/>
      <c r="E595" s="191"/>
      <c r="F595" s="160"/>
      <c r="G595" s="160"/>
      <c r="H595" s="160"/>
      <c r="I595" s="160"/>
      <c r="J595" s="160"/>
      <c r="K595" s="160"/>
      <c r="L595" s="160"/>
      <c r="M595" s="160"/>
      <c r="N595" s="159"/>
      <c r="O595" s="159"/>
      <c r="P595" s="159"/>
      <c r="Q595" s="159"/>
      <c r="R595" s="160"/>
      <c r="S595" s="160"/>
      <c r="T595" s="160"/>
      <c r="U595" s="160"/>
      <c r="V595" s="160"/>
      <c r="W595" s="160"/>
      <c r="X595" s="160"/>
      <c r="Y595" s="160"/>
      <c r="Z595" s="150"/>
      <c r="AA595" s="150"/>
      <c r="AB595" s="150"/>
      <c r="AC595" s="150"/>
      <c r="AD595" s="150"/>
      <c r="AE595" s="150"/>
      <c r="AF595" s="150"/>
      <c r="AG595" s="150" t="s">
        <v>220</v>
      </c>
      <c r="AH595" s="150">
        <v>0</v>
      </c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outlineLevel="3">
      <c r="A596" s="157"/>
      <c r="B596" s="158"/>
      <c r="C596" s="200" t="s">
        <v>355</v>
      </c>
      <c r="D596" s="190"/>
      <c r="E596" s="191"/>
      <c r="F596" s="160"/>
      <c r="G596" s="160"/>
      <c r="H596" s="160"/>
      <c r="I596" s="160"/>
      <c r="J596" s="160"/>
      <c r="K596" s="160"/>
      <c r="L596" s="160"/>
      <c r="M596" s="160"/>
      <c r="N596" s="159"/>
      <c r="O596" s="159"/>
      <c r="P596" s="159"/>
      <c r="Q596" s="159"/>
      <c r="R596" s="160"/>
      <c r="S596" s="160"/>
      <c r="T596" s="160"/>
      <c r="U596" s="160"/>
      <c r="V596" s="160"/>
      <c r="W596" s="160"/>
      <c r="X596" s="160"/>
      <c r="Y596" s="160"/>
      <c r="Z596" s="150"/>
      <c r="AA596" s="150"/>
      <c r="AB596" s="150"/>
      <c r="AC596" s="150"/>
      <c r="AD596" s="150"/>
      <c r="AE596" s="150"/>
      <c r="AF596" s="150"/>
      <c r="AG596" s="150" t="s">
        <v>220</v>
      </c>
      <c r="AH596" s="150">
        <v>0</v>
      </c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outlineLevel="3">
      <c r="A597" s="157"/>
      <c r="B597" s="158"/>
      <c r="C597" s="200" t="s">
        <v>356</v>
      </c>
      <c r="D597" s="190"/>
      <c r="E597" s="191">
        <v>157.98813999999999</v>
      </c>
      <c r="F597" s="160"/>
      <c r="G597" s="160"/>
      <c r="H597" s="160"/>
      <c r="I597" s="160"/>
      <c r="J597" s="160"/>
      <c r="K597" s="160"/>
      <c r="L597" s="160"/>
      <c r="M597" s="160"/>
      <c r="N597" s="159"/>
      <c r="O597" s="159"/>
      <c r="P597" s="159"/>
      <c r="Q597" s="159"/>
      <c r="R597" s="160"/>
      <c r="S597" s="160"/>
      <c r="T597" s="160"/>
      <c r="U597" s="160"/>
      <c r="V597" s="160"/>
      <c r="W597" s="160"/>
      <c r="X597" s="160"/>
      <c r="Y597" s="160"/>
      <c r="Z597" s="150"/>
      <c r="AA597" s="150"/>
      <c r="AB597" s="150"/>
      <c r="AC597" s="150"/>
      <c r="AD597" s="150"/>
      <c r="AE597" s="150"/>
      <c r="AF597" s="150"/>
      <c r="AG597" s="150" t="s">
        <v>220</v>
      </c>
      <c r="AH597" s="150">
        <v>0</v>
      </c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3">
      <c r="A598" s="157"/>
      <c r="B598" s="158"/>
      <c r="C598" s="200" t="s">
        <v>357</v>
      </c>
      <c r="D598" s="190"/>
      <c r="E598" s="191">
        <v>-3</v>
      </c>
      <c r="F598" s="160"/>
      <c r="G598" s="160"/>
      <c r="H598" s="160"/>
      <c r="I598" s="160"/>
      <c r="J598" s="160"/>
      <c r="K598" s="160"/>
      <c r="L598" s="160"/>
      <c r="M598" s="160"/>
      <c r="N598" s="159"/>
      <c r="O598" s="159"/>
      <c r="P598" s="159"/>
      <c r="Q598" s="159"/>
      <c r="R598" s="160"/>
      <c r="S598" s="160"/>
      <c r="T598" s="160"/>
      <c r="U598" s="160"/>
      <c r="V598" s="160"/>
      <c r="W598" s="160"/>
      <c r="X598" s="160"/>
      <c r="Y598" s="160"/>
      <c r="Z598" s="150"/>
      <c r="AA598" s="150"/>
      <c r="AB598" s="150"/>
      <c r="AC598" s="150"/>
      <c r="AD598" s="150"/>
      <c r="AE598" s="150"/>
      <c r="AF598" s="150"/>
      <c r="AG598" s="150" t="s">
        <v>220</v>
      </c>
      <c r="AH598" s="150">
        <v>0</v>
      </c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outlineLevel="3">
      <c r="A599" s="157"/>
      <c r="B599" s="158"/>
      <c r="C599" s="200" t="s">
        <v>358</v>
      </c>
      <c r="D599" s="190"/>
      <c r="E599" s="191">
        <v>-9.6</v>
      </c>
      <c r="F599" s="160"/>
      <c r="G599" s="160"/>
      <c r="H599" s="160"/>
      <c r="I599" s="160"/>
      <c r="J599" s="160"/>
      <c r="K599" s="160"/>
      <c r="L599" s="160"/>
      <c r="M599" s="160"/>
      <c r="N599" s="159"/>
      <c r="O599" s="159"/>
      <c r="P599" s="159"/>
      <c r="Q599" s="159"/>
      <c r="R599" s="160"/>
      <c r="S599" s="160"/>
      <c r="T599" s="160"/>
      <c r="U599" s="160"/>
      <c r="V599" s="160"/>
      <c r="W599" s="160"/>
      <c r="X599" s="160"/>
      <c r="Y599" s="160"/>
      <c r="Z599" s="150"/>
      <c r="AA599" s="150"/>
      <c r="AB599" s="150"/>
      <c r="AC599" s="150"/>
      <c r="AD599" s="150"/>
      <c r="AE599" s="150"/>
      <c r="AF599" s="150"/>
      <c r="AG599" s="150" t="s">
        <v>220</v>
      </c>
      <c r="AH599" s="150">
        <v>0</v>
      </c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outlineLevel="1">
      <c r="A600" s="169">
        <v>96</v>
      </c>
      <c r="B600" s="170" t="s">
        <v>655</v>
      </c>
      <c r="C600" s="185" t="s">
        <v>656</v>
      </c>
      <c r="D600" s="171" t="s">
        <v>213</v>
      </c>
      <c r="E600" s="172">
        <v>56.505400000000002</v>
      </c>
      <c r="F600" s="173">
        <v>0</v>
      </c>
      <c r="G600" s="174">
        <f>ROUND(E600*F600,2)</f>
        <v>0</v>
      </c>
      <c r="H600" s="173">
        <v>0</v>
      </c>
      <c r="I600" s="174">
        <f>ROUND(E600*H600,2)</f>
        <v>0</v>
      </c>
      <c r="J600" s="173">
        <v>14.3</v>
      </c>
      <c r="K600" s="174">
        <f>ROUND(E600*J600,2)</f>
        <v>808.03</v>
      </c>
      <c r="L600" s="174">
        <v>21</v>
      </c>
      <c r="M600" s="174">
        <f>G600*(1+L600/100)</f>
        <v>0</v>
      </c>
      <c r="N600" s="172">
        <v>0</v>
      </c>
      <c r="O600" s="172">
        <f>ROUND(E600*N600,2)</f>
        <v>0</v>
      </c>
      <c r="P600" s="172">
        <v>0</v>
      </c>
      <c r="Q600" s="172">
        <f>ROUND(E600*P600,2)</f>
        <v>0</v>
      </c>
      <c r="R600" s="174" t="s">
        <v>638</v>
      </c>
      <c r="S600" s="174" t="s">
        <v>170</v>
      </c>
      <c r="T600" s="175" t="s">
        <v>170</v>
      </c>
      <c r="U600" s="160">
        <v>0.02</v>
      </c>
      <c r="V600" s="160">
        <f>ROUND(E600*U600,2)</f>
        <v>1.1299999999999999</v>
      </c>
      <c r="W600" s="160"/>
      <c r="X600" s="160" t="s">
        <v>215</v>
      </c>
      <c r="Y600" s="160" t="s">
        <v>173</v>
      </c>
      <c r="Z600" s="150"/>
      <c r="AA600" s="150"/>
      <c r="AB600" s="150"/>
      <c r="AC600" s="150"/>
      <c r="AD600" s="150"/>
      <c r="AE600" s="150"/>
      <c r="AF600" s="150"/>
      <c r="AG600" s="150" t="s">
        <v>216</v>
      </c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outlineLevel="2">
      <c r="A601" s="157"/>
      <c r="B601" s="158"/>
      <c r="C601" s="200" t="s">
        <v>346</v>
      </c>
      <c r="D601" s="190"/>
      <c r="E601" s="191"/>
      <c r="F601" s="173"/>
      <c r="G601" s="160"/>
      <c r="H601" s="160"/>
      <c r="I601" s="160"/>
      <c r="J601" s="160"/>
      <c r="K601" s="160"/>
      <c r="L601" s="160"/>
      <c r="M601" s="160"/>
      <c r="N601" s="159"/>
      <c r="O601" s="159"/>
      <c r="P601" s="159"/>
      <c r="Q601" s="159"/>
      <c r="R601" s="160"/>
      <c r="S601" s="160"/>
      <c r="T601" s="160"/>
      <c r="U601" s="160"/>
      <c r="V601" s="160"/>
      <c r="W601" s="160"/>
      <c r="X601" s="160"/>
      <c r="Y601" s="160"/>
      <c r="Z601" s="150"/>
      <c r="AA601" s="150"/>
      <c r="AB601" s="150"/>
      <c r="AC601" s="150"/>
      <c r="AD601" s="150"/>
      <c r="AE601" s="150"/>
      <c r="AF601" s="150"/>
      <c r="AG601" s="150" t="s">
        <v>220</v>
      </c>
      <c r="AH601" s="150">
        <v>0</v>
      </c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3">
      <c r="A602" s="157"/>
      <c r="B602" s="158"/>
      <c r="C602" s="200" t="s">
        <v>347</v>
      </c>
      <c r="D602" s="190"/>
      <c r="E602" s="191"/>
      <c r="F602" s="160"/>
      <c r="G602" s="160"/>
      <c r="H602" s="160"/>
      <c r="I602" s="160"/>
      <c r="J602" s="160"/>
      <c r="K602" s="160"/>
      <c r="L602" s="160"/>
      <c r="M602" s="160"/>
      <c r="N602" s="159"/>
      <c r="O602" s="159"/>
      <c r="P602" s="159"/>
      <c r="Q602" s="159"/>
      <c r="R602" s="160"/>
      <c r="S602" s="160"/>
      <c r="T602" s="160"/>
      <c r="U602" s="160"/>
      <c r="V602" s="160"/>
      <c r="W602" s="160"/>
      <c r="X602" s="160"/>
      <c r="Y602" s="160"/>
      <c r="Z602" s="150"/>
      <c r="AA602" s="150"/>
      <c r="AB602" s="150"/>
      <c r="AC602" s="150"/>
      <c r="AD602" s="150"/>
      <c r="AE602" s="150"/>
      <c r="AF602" s="150"/>
      <c r="AG602" s="150" t="s">
        <v>220</v>
      </c>
      <c r="AH602" s="150">
        <v>0</v>
      </c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outlineLevel="3">
      <c r="A603" s="157"/>
      <c r="B603" s="158"/>
      <c r="C603" s="200" t="s">
        <v>359</v>
      </c>
      <c r="D603" s="190"/>
      <c r="E603" s="191"/>
      <c r="F603" s="160"/>
      <c r="G603" s="160"/>
      <c r="H603" s="160"/>
      <c r="I603" s="160"/>
      <c r="J603" s="160"/>
      <c r="K603" s="160"/>
      <c r="L603" s="160"/>
      <c r="M603" s="160"/>
      <c r="N603" s="159"/>
      <c r="O603" s="159"/>
      <c r="P603" s="159"/>
      <c r="Q603" s="159"/>
      <c r="R603" s="160"/>
      <c r="S603" s="160"/>
      <c r="T603" s="160"/>
      <c r="U603" s="160"/>
      <c r="V603" s="160"/>
      <c r="W603" s="160"/>
      <c r="X603" s="160"/>
      <c r="Y603" s="160"/>
      <c r="Z603" s="150"/>
      <c r="AA603" s="150"/>
      <c r="AB603" s="150"/>
      <c r="AC603" s="150"/>
      <c r="AD603" s="150"/>
      <c r="AE603" s="150"/>
      <c r="AF603" s="150"/>
      <c r="AG603" s="150" t="s">
        <v>220</v>
      </c>
      <c r="AH603" s="150">
        <v>0</v>
      </c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outlineLevel="3">
      <c r="A604" s="157"/>
      <c r="B604" s="158"/>
      <c r="C604" s="200" t="s">
        <v>360</v>
      </c>
      <c r="D604" s="190"/>
      <c r="E604" s="191">
        <v>56.505400000000002</v>
      </c>
      <c r="F604" s="160"/>
      <c r="G604" s="160"/>
      <c r="H604" s="160"/>
      <c r="I604" s="160"/>
      <c r="J604" s="160"/>
      <c r="K604" s="160"/>
      <c r="L604" s="160"/>
      <c r="M604" s="160"/>
      <c r="N604" s="159"/>
      <c r="O604" s="159"/>
      <c r="P604" s="159"/>
      <c r="Q604" s="159"/>
      <c r="R604" s="160"/>
      <c r="S604" s="160"/>
      <c r="T604" s="160"/>
      <c r="U604" s="160"/>
      <c r="V604" s="160"/>
      <c r="W604" s="160"/>
      <c r="X604" s="160"/>
      <c r="Y604" s="160"/>
      <c r="Z604" s="150"/>
      <c r="AA604" s="150"/>
      <c r="AB604" s="150"/>
      <c r="AC604" s="150"/>
      <c r="AD604" s="150"/>
      <c r="AE604" s="150"/>
      <c r="AF604" s="150"/>
      <c r="AG604" s="150" t="s">
        <v>220</v>
      </c>
      <c r="AH604" s="150">
        <v>0</v>
      </c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outlineLevel="1">
      <c r="A605" s="169">
        <v>97</v>
      </c>
      <c r="B605" s="170" t="s">
        <v>657</v>
      </c>
      <c r="C605" s="185" t="s">
        <v>658</v>
      </c>
      <c r="D605" s="171" t="s">
        <v>401</v>
      </c>
      <c r="E605" s="172">
        <v>29.25</v>
      </c>
      <c r="F605" s="173">
        <v>0</v>
      </c>
      <c r="G605" s="174">
        <f>ROUND(E605*F605,2)</f>
        <v>0</v>
      </c>
      <c r="H605" s="173">
        <v>752.51</v>
      </c>
      <c r="I605" s="174">
        <f>ROUND(E605*H605,2)</f>
        <v>22010.92</v>
      </c>
      <c r="J605" s="173">
        <v>263.49</v>
      </c>
      <c r="K605" s="174">
        <f>ROUND(E605*J605,2)</f>
        <v>7707.08</v>
      </c>
      <c r="L605" s="174">
        <v>21</v>
      </c>
      <c r="M605" s="174">
        <f>G605*(1+L605/100)</f>
        <v>0</v>
      </c>
      <c r="N605" s="172">
        <v>3.5599999999999998E-3</v>
      </c>
      <c r="O605" s="172">
        <f>ROUND(E605*N605,2)</f>
        <v>0.1</v>
      </c>
      <c r="P605" s="172">
        <v>0</v>
      </c>
      <c r="Q605" s="172">
        <f>ROUND(E605*P605,2)</f>
        <v>0</v>
      </c>
      <c r="R605" s="174" t="s">
        <v>638</v>
      </c>
      <c r="S605" s="174" t="s">
        <v>170</v>
      </c>
      <c r="T605" s="175" t="s">
        <v>170</v>
      </c>
      <c r="U605" s="160">
        <v>0.4</v>
      </c>
      <c r="V605" s="160">
        <f>ROUND(E605*U605,2)</f>
        <v>11.7</v>
      </c>
      <c r="W605" s="160"/>
      <c r="X605" s="160" t="s">
        <v>215</v>
      </c>
      <c r="Y605" s="160" t="s">
        <v>173</v>
      </c>
      <c r="Z605" s="150"/>
      <c r="AA605" s="150"/>
      <c r="AB605" s="150"/>
      <c r="AC605" s="150"/>
      <c r="AD605" s="150"/>
      <c r="AE605" s="150"/>
      <c r="AF605" s="150"/>
      <c r="AG605" s="150" t="s">
        <v>216</v>
      </c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outlineLevel="2">
      <c r="A606" s="157"/>
      <c r="B606" s="158"/>
      <c r="C606" s="342" t="s">
        <v>659</v>
      </c>
      <c r="D606" s="343"/>
      <c r="E606" s="343"/>
      <c r="F606" s="343"/>
      <c r="G606" s="343"/>
      <c r="H606" s="160"/>
      <c r="I606" s="160"/>
      <c r="J606" s="160"/>
      <c r="K606" s="160"/>
      <c r="L606" s="160"/>
      <c r="M606" s="160"/>
      <c r="N606" s="159"/>
      <c r="O606" s="159"/>
      <c r="P606" s="159"/>
      <c r="Q606" s="159"/>
      <c r="R606" s="160"/>
      <c r="S606" s="160"/>
      <c r="T606" s="160"/>
      <c r="U606" s="160"/>
      <c r="V606" s="160"/>
      <c r="W606" s="160"/>
      <c r="X606" s="160"/>
      <c r="Y606" s="160"/>
      <c r="Z606" s="150"/>
      <c r="AA606" s="150"/>
      <c r="AB606" s="150"/>
      <c r="AC606" s="150"/>
      <c r="AD606" s="150"/>
      <c r="AE606" s="150"/>
      <c r="AF606" s="150"/>
      <c r="AG606" s="150" t="s">
        <v>176</v>
      </c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2">
      <c r="A607" s="157"/>
      <c r="B607" s="158"/>
      <c r="C607" s="200" t="s">
        <v>346</v>
      </c>
      <c r="D607" s="190"/>
      <c r="E607" s="191"/>
      <c r="F607" s="160"/>
      <c r="G607" s="160"/>
      <c r="H607" s="160"/>
      <c r="I607" s="160"/>
      <c r="J607" s="160"/>
      <c r="K607" s="160"/>
      <c r="L607" s="160"/>
      <c r="M607" s="160"/>
      <c r="N607" s="159"/>
      <c r="O607" s="159"/>
      <c r="P607" s="159"/>
      <c r="Q607" s="159"/>
      <c r="R607" s="160"/>
      <c r="S607" s="160"/>
      <c r="T607" s="160"/>
      <c r="U607" s="160"/>
      <c r="V607" s="160"/>
      <c r="W607" s="160"/>
      <c r="X607" s="160"/>
      <c r="Y607" s="160"/>
      <c r="Z607" s="150"/>
      <c r="AA607" s="150"/>
      <c r="AB607" s="150"/>
      <c r="AC607" s="150"/>
      <c r="AD607" s="150"/>
      <c r="AE607" s="150"/>
      <c r="AF607" s="150"/>
      <c r="AG607" s="150" t="s">
        <v>220</v>
      </c>
      <c r="AH607" s="150">
        <v>0</v>
      </c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outlineLevel="3">
      <c r="A608" s="157"/>
      <c r="B608" s="158"/>
      <c r="C608" s="200" t="s">
        <v>645</v>
      </c>
      <c r="D608" s="190"/>
      <c r="E608" s="191">
        <v>29.25</v>
      </c>
      <c r="F608" s="160"/>
      <c r="G608" s="160"/>
      <c r="H608" s="160"/>
      <c r="I608" s="160"/>
      <c r="J608" s="160"/>
      <c r="K608" s="160"/>
      <c r="L608" s="160"/>
      <c r="M608" s="160"/>
      <c r="N608" s="159"/>
      <c r="O608" s="159"/>
      <c r="P608" s="159"/>
      <c r="Q608" s="159"/>
      <c r="R608" s="160"/>
      <c r="S608" s="160"/>
      <c r="T608" s="160"/>
      <c r="U608" s="160"/>
      <c r="V608" s="160"/>
      <c r="W608" s="160"/>
      <c r="X608" s="160"/>
      <c r="Y608" s="160"/>
      <c r="Z608" s="150"/>
      <c r="AA608" s="150"/>
      <c r="AB608" s="150"/>
      <c r="AC608" s="150"/>
      <c r="AD608" s="150"/>
      <c r="AE608" s="150"/>
      <c r="AF608" s="150"/>
      <c r="AG608" s="150" t="s">
        <v>220</v>
      </c>
      <c r="AH608" s="150">
        <v>0</v>
      </c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1">
      <c r="A609" s="169">
        <v>98</v>
      </c>
      <c r="B609" s="170" t="s">
        <v>660</v>
      </c>
      <c r="C609" s="185" t="s">
        <v>661</v>
      </c>
      <c r="D609" s="171" t="s">
        <v>401</v>
      </c>
      <c r="E609" s="172">
        <v>29.25</v>
      </c>
      <c r="F609" s="173">
        <v>0</v>
      </c>
      <c r="G609" s="174">
        <f>ROUND(E609*F609,2)</f>
        <v>0</v>
      </c>
      <c r="H609" s="173">
        <v>0</v>
      </c>
      <c r="I609" s="174">
        <f>ROUND(E609*H609,2)</f>
        <v>0</v>
      </c>
      <c r="J609" s="173">
        <v>14.3</v>
      </c>
      <c r="K609" s="174">
        <f>ROUND(E609*J609,2)</f>
        <v>418.28</v>
      </c>
      <c r="L609" s="174">
        <v>21</v>
      </c>
      <c r="M609" s="174">
        <f>G609*(1+L609/100)</f>
        <v>0</v>
      </c>
      <c r="N609" s="172">
        <v>0</v>
      </c>
      <c r="O609" s="172">
        <f>ROUND(E609*N609,2)</f>
        <v>0</v>
      </c>
      <c r="P609" s="172">
        <v>0</v>
      </c>
      <c r="Q609" s="172">
        <f>ROUND(E609*P609,2)</f>
        <v>0</v>
      </c>
      <c r="R609" s="174" t="s">
        <v>638</v>
      </c>
      <c r="S609" s="174" t="s">
        <v>170</v>
      </c>
      <c r="T609" s="175" t="s">
        <v>170</v>
      </c>
      <c r="U609" s="160">
        <v>0.02</v>
      </c>
      <c r="V609" s="160">
        <f>ROUND(E609*U609,2)</f>
        <v>0.59</v>
      </c>
      <c r="W609" s="160"/>
      <c r="X609" s="160" t="s">
        <v>215</v>
      </c>
      <c r="Y609" s="160" t="s">
        <v>173</v>
      </c>
      <c r="Z609" s="150"/>
      <c r="AA609" s="150"/>
      <c r="AB609" s="150"/>
      <c r="AC609" s="150"/>
      <c r="AD609" s="150"/>
      <c r="AE609" s="150"/>
      <c r="AF609" s="150"/>
      <c r="AG609" s="150" t="s">
        <v>216</v>
      </c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outlineLevel="2">
      <c r="A610" s="157"/>
      <c r="B610" s="158"/>
      <c r="C610" s="200" t="s">
        <v>662</v>
      </c>
      <c r="D610" s="190"/>
      <c r="E610" s="191">
        <v>29.25</v>
      </c>
      <c r="F610" s="160"/>
      <c r="G610" s="160"/>
      <c r="H610" s="160"/>
      <c r="I610" s="160"/>
      <c r="J610" s="160"/>
      <c r="K610" s="160"/>
      <c r="L610" s="160"/>
      <c r="M610" s="160"/>
      <c r="N610" s="159"/>
      <c r="O610" s="159"/>
      <c r="P610" s="159"/>
      <c r="Q610" s="159"/>
      <c r="R610" s="160"/>
      <c r="S610" s="160"/>
      <c r="T610" s="160"/>
      <c r="U610" s="160"/>
      <c r="V610" s="160"/>
      <c r="W610" s="160"/>
      <c r="X610" s="160"/>
      <c r="Y610" s="160"/>
      <c r="Z610" s="150"/>
      <c r="AA610" s="150"/>
      <c r="AB610" s="150"/>
      <c r="AC610" s="150"/>
      <c r="AD610" s="150"/>
      <c r="AE610" s="150"/>
      <c r="AF610" s="150"/>
      <c r="AG610" s="150" t="s">
        <v>220</v>
      </c>
      <c r="AH610" s="150">
        <v>5</v>
      </c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ht="24" outlineLevel="1">
      <c r="A611" s="169">
        <v>99</v>
      </c>
      <c r="B611" s="170" t="s">
        <v>663</v>
      </c>
      <c r="C611" s="185" t="s">
        <v>664</v>
      </c>
      <c r="D611" s="171" t="s">
        <v>213</v>
      </c>
      <c r="E611" s="172">
        <v>398.09226000000001</v>
      </c>
      <c r="F611" s="173">
        <v>0</v>
      </c>
      <c r="G611" s="174">
        <f>ROUND(E611*F611,2)</f>
        <v>0</v>
      </c>
      <c r="H611" s="173">
        <v>34.31</v>
      </c>
      <c r="I611" s="174">
        <f>ROUND(E611*H611,2)</f>
        <v>13658.55</v>
      </c>
      <c r="J611" s="173">
        <v>92.69</v>
      </c>
      <c r="K611" s="174">
        <f>ROUND(E611*J611,2)</f>
        <v>36899.17</v>
      </c>
      <c r="L611" s="174">
        <v>21</v>
      </c>
      <c r="M611" s="174">
        <f>G611*(1+L611/100)</f>
        <v>0</v>
      </c>
      <c r="N611" s="172">
        <v>2.0000000000000001E-4</v>
      </c>
      <c r="O611" s="172">
        <f>ROUND(E611*N611,2)</f>
        <v>0.08</v>
      </c>
      <c r="P611" s="172">
        <v>0</v>
      </c>
      <c r="Q611" s="172">
        <f>ROUND(E611*P611,2)</f>
        <v>0</v>
      </c>
      <c r="R611" s="174" t="s">
        <v>638</v>
      </c>
      <c r="S611" s="174" t="s">
        <v>170</v>
      </c>
      <c r="T611" s="175" t="s">
        <v>170</v>
      </c>
      <c r="U611" s="160">
        <v>0.14000000000000001</v>
      </c>
      <c r="V611" s="160">
        <f>ROUND(E611*U611,2)</f>
        <v>55.73</v>
      </c>
      <c r="W611" s="160"/>
      <c r="X611" s="160" t="s">
        <v>215</v>
      </c>
      <c r="Y611" s="160" t="s">
        <v>173</v>
      </c>
      <c r="Z611" s="150"/>
      <c r="AA611" s="150"/>
      <c r="AB611" s="150"/>
      <c r="AC611" s="150"/>
      <c r="AD611" s="150"/>
      <c r="AE611" s="150"/>
      <c r="AF611" s="150"/>
      <c r="AG611" s="150" t="s">
        <v>216</v>
      </c>
      <c r="AH611" s="150"/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outlineLevel="2">
      <c r="A612" s="157"/>
      <c r="B612" s="158"/>
      <c r="C612" s="342" t="s">
        <v>665</v>
      </c>
      <c r="D612" s="343"/>
      <c r="E612" s="343"/>
      <c r="F612" s="343"/>
      <c r="G612" s="343"/>
      <c r="H612" s="160"/>
      <c r="I612" s="160"/>
      <c r="J612" s="160"/>
      <c r="K612" s="160"/>
      <c r="L612" s="160"/>
      <c r="M612" s="160"/>
      <c r="N612" s="159"/>
      <c r="O612" s="159"/>
      <c r="P612" s="159"/>
      <c r="Q612" s="159"/>
      <c r="R612" s="160"/>
      <c r="S612" s="160"/>
      <c r="T612" s="160"/>
      <c r="U612" s="160"/>
      <c r="V612" s="160"/>
      <c r="W612" s="160"/>
      <c r="X612" s="160"/>
      <c r="Y612" s="160"/>
      <c r="Z612" s="150"/>
      <c r="AA612" s="150"/>
      <c r="AB612" s="150"/>
      <c r="AC612" s="150"/>
      <c r="AD612" s="150"/>
      <c r="AE612" s="150"/>
      <c r="AF612" s="150"/>
      <c r="AG612" s="150" t="s">
        <v>176</v>
      </c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outlineLevel="2">
      <c r="A613" s="157"/>
      <c r="B613" s="158"/>
      <c r="C613" s="200" t="s">
        <v>666</v>
      </c>
      <c r="D613" s="190"/>
      <c r="E613" s="191">
        <v>398.09226000000001</v>
      </c>
      <c r="F613" s="160"/>
      <c r="G613" s="160"/>
      <c r="H613" s="160"/>
      <c r="I613" s="160"/>
      <c r="J613" s="160"/>
      <c r="K613" s="160"/>
      <c r="L613" s="160"/>
      <c r="M613" s="160"/>
      <c r="N613" s="159"/>
      <c r="O613" s="159"/>
      <c r="P613" s="159"/>
      <c r="Q613" s="159"/>
      <c r="R613" s="160"/>
      <c r="S613" s="160"/>
      <c r="T613" s="160"/>
      <c r="U613" s="160"/>
      <c r="V613" s="160"/>
      <c r="W613" s="160"/>
      <c r="X613" s="160"/>
      <c r="Y613" s="160"/>
      <c r="Z613" s="150"/>
      <c r="AA613" s="150"/>
      <c r="AB613" s="150"/>
      <c r="AC613" s="150"/>
      <c r="AD613" s="150"/>
      <c r="AE613" s="150"/>
      <c r="AF613" s="150"/>
      <c r="AG613" s="150" t="s">
        <v>220</v>
      </c>
      <c r="AH613" s="150">
        <v>5</v>
      </c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1">
      <c r="A614" s="169">
        <v>100</v>
      </c>
      <c r="B614" s="170" t="s">
        <v>667</v>
      </c>
      <c r="C614" s="185" t="s">
        <v>668</v>
      </c>
      <c r="D614" s="171" t="s">
        <v>277</v>
      </c>
      <c r="E614" s="172">
        <v>5.8247200000000001</v>
      </c>
      <c r="F614" s="173">
        <v>0</v>
      </c>
      <c r="G614" s="174">
        <f>ROUND(E614*F614,2)</f>
        <v>0</v>
      </c>
      <c r="H614" s="173">
        <v>0</v>
      </c>
      <c r="I614" s="174">
        <f>ROUND(E614*H614,2)</f>
        <v>0</v>
      </c>
      <c r="J614" s="173">
        <v>1466</v>
      </c>
      <c r="K614" s="174">
        <f>ROUND(E614*J614,2)</f>
        <v>8539.0400000000009</v>
      </c>
      <c r="L614" s="174">
        <v>21</v>
      </c>
      <c r="M614" s="174">
        <f>G614*(1+L614/100)</f>
        <v>0</v>
      </c>
      <c r="N614" s="172">
        <v>0</v>
      </c>
      <c r="O614" s="172">
        <f>ROUND(E614*N614,2)</f>
        <v>0</v>
      </c>
      <c r="P614" s="172">
        <v>0</v>
      </c>
      <c r="Q614" s="172">
        <f>ROUND(E614*P614,2)</f>
        <v>0</v>
      </c>
      <c r="R614" s="174" t="s">
        <v>638</v>
      </c>
      <c r="S614" s="174" t="s">
        <v>170</v>
      </c>
      <c r="T614" s="175" t="s">
        <v>170</v>
      </c>
      <c r="U614" s="160">
        <v>2.5569999999999999</v>
      </c>
      <c r="V614" s="160">
        <f>ROUND(E614*U614,2)</f>
        <v>14.89</v>
      </c>
      <c r="W614" s="160"/>
      <c r="X614" s="160" t="s">
        <v>337</v>
      </c>
      <c r="Y614" s="160" t="s">
        <v>173</v>
      </c>
      <c r="Z614" s="150"/>
      <c r="AA614" s="150"/>
      <c r="AB614" s="150"/>
      <c r="AC614" s="150"/>
      <c r="AD614" s="150"/>
      <c r="AE614" s="150"/>
      <c r="AF614" s="150"/>
      <c r="AG614" s="150" t="s">
        <v>338</v>
      </c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outlineLevel="2">
      <c r="A615" s="157"/>
      <c r="B615" s="158"/>
      <c r="C615" s="353" t="s">
        <v>396</v>
      </c>
      <c r="D615" s="354"/>
      <c r="E615" s="354"/>
      <c r="F615" s="354"/>
      <c r="G615" s="354"/>
      <c r="H615" s="160"/>
      <c r="I615" s="160"/>
      <c r="J615" s="160"/>
      <c r="K615" s="160"/>
      <c r="L615" s="160"/>
      <c r="M615" s="160"/>
      <c r="N615" s="159"/>
      <c r="O615" s="159"/>
      <c r="P615" s="159"/>
      <c r="Q615" s="159"/>
      <c r="R615" s="160"/>
      <c r="S615" s="160"/>
      <c r="T615" s="160"/>
      <c r="U615" s="160"/>
      <c r="V615" s="160"/>
      <c r="W615" s="160"/>
      <c r="X615" s="160"/>
      <c r="Y615" s="160"/>
      <c r="Z615" s="150"/>
      <c r="AA615" s="150"/>
      <c r="AB615" s="150"/>
      <c r="AC615" s="150"/>
      <c r="AD615" s="150"/>
      <c r="AE615" s="150"/>
      <c r="AF615" s="150"/>
      <c r="AG615" s="150" t="s">
        <v>218</v>
      </c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outlineLevel="2">
      <c r="A616" s="157"/>
      <c r="B616" s="158"/>
      <c r="C616" s="200" t="s">
        <v>340</v>
      </c>
      <c r="D616" s="190"/>
      <c r="E616" s="191"/>
      <c r="F616" s="160"/>
      <c r="G616" s="160"/>
      <c r="H616" s="160"/>
      <c r="I616" s="160"/>
      <c r="J616" s="160"/>
      <c r="K616" s="160"/>
      <c r="L616" s="160"/>
      <c r="M616" s="160"/>
      <c r="N616" s="159"/>
      <c r="O616" s="159"/>
      <c r="P616" s="159"/>
      <c r="Q616" s="159"/>
      <c r="R616" s="160"/>
      <c r="S616" s="160"/>
      <c r="T616" s="160"/>
      <c r="U616" s="160"/>
      <c r="V616" s="160"/>
      <c r="W616" s="160"/>
      <c r="X616" s="160"/>
      <c r="Y616" s="160"/>
      <c r="Z616" s="150"/>
      <c r="AA616" s="150"/>
      <c r="AB616" s="150"/>
      <c r="AC616" s="150"/>
      <c r="AD616" s="150"/>
      <c r="AE616" s="150"/>
      <c r="AF616" s="150"/>
      <c r="AG616" s="150" t="s">
        <v>220</v>
      </c>
      <c r="AH616" s="150">
        <v>0</v>
      </c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outlineLevel="3">
      <c r="A617" s="157"/>
      <c r="B617" s="158"/>
      <c r="C617" s="200" t="s">
        <v>669</v>
      </c>
      <c r="D617" s="190"/>
      <c r="E617" s="191"/>
      <c r="F617" s="160"/>
      <c r="G617" s="160"/>
      <c r="H617" s="160"/>
      <c r="I617" s="160"/>
      <c r="J617" s="160"/>
      <c r="K617" s="160"/>
      <c r="L617" s="160"/>
      <c r="M617" s="160"/>
      <c r="N617" s="159"/>
      <c r="O617" s="159"/>
      <c r="P617" s="159"/>
      <c r="Q617" s="159"/>
      <c r="R617" s="160"/>
      <c r="S617" s="160"/>
      <c r="T617" s="160"/>
      <c r="U617" s="160"/>
      <c r="V617" s="160"/>
      <c r="W617" s="160"/>
      <c r="X617" s="160"/>
      <c r="Y617" s="160"/>
      <c r="Z617" s="150"/>
      <c r="AA617" s="150"/>
      <c r="AB617" s="150"/>
      <c r="AC617" s="150"/>
      <c r="AD617" s="150"/>
      <c r="AE617" s="150"/>
      <c r="AF617" s="150"/>
      <c r="AG617" s="150" t="s">
        <v>220</v>
      </c>
      <c r="AH617" s="150">
        <v>0</v>
      </c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</row>
    <row r="618" spans="1:60" outlineLevel="3">
      <c r="A618" s="157"/>
      <c r="B618" s="158"/>
      <c r="C618" s="200" t="s">
        <v>670</v>
      </c>
      <c r="D618" s="190"/>
      <c r="E618" s="191">
        <v>5.8247200000000001</v>
      </c>
      <c r="F618" s="160"/>
      <c r="G618" s="160"/>
      <c r="H618" s="160"/>
      <c r="I618" s="160"/>
      <c r="J618" s="160"/>
      <c r="K618" s="160"/>
      <c r="L618" s="160"/>
      <c r="M618" s="160"/>
      <c r="N618" s="159"/>
      <c r="O618" s="159"/>
      <c r="P618" s="159"/>
      <c r="Q618" s="159"/>
      <c r="R618" s="160"/>
      <c r="S618" s="160"/>
      <c r="T618" s="160"/>
      <c r="U618" s="160"/>
      <c r="V618" s="160"/>
      <c r="W618" s="160"/>
      <c r="X618" s="160"/>
      <c r="Y618" s="160"/>
      <c r="Z618" s="150"/>
      <c r="AA618" s="150"/>
      <c r="AB618" s="150"/>
      <c r="AC618" s="150"/>
      <c r="AD618" s="150"/>
      <c r="AE618" s="150"/>
      <c r="AF618" s="150"/>
      <c r="AG618" s="150" t="s">
        <v>220</v>
      </c>
      <c r="AH618" s="150">
        <v>0</v>
      </c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ht="14">
      <c r="A619" s="162" t="s">
        <v>165</v>
      </c>
      <c r="B619" s="163" t="s">
        <v>117</v>
      </c>
      <c r="C619" s="184" t="s">
        <v>118</v>
      </c>
      <c r="D619" s="164"/>
      <c r="E619" s="165"/>
      <c r="F619" s="166"/>
      <c r="G619" s="166">
        <f>G620</f>
        <v>0</v>
      </c>
      <c r="H619" s="166"/>
      <c r="I619" s="166">
        <f>SUM(I620:I628)</f>
        <v>0</v>
      </c>
      <c r="J619" s="166"/>
      <c r="K619" s="166">
        <f>SUM(K620:K628)</f>
        <v>15800</v>
      </c>
      <c r="L619" s="166"/>
      <c r="M619" s="166">
        <f>SUM(M620:M628)</f>
        <v>0</v>
      </c>
      <c r="N619" s="165"/>
      <c r="O619" s="165">
        <f>SUM(O620:O628)</f>
        <v>0</v>
      </c>
      <c r="P619" s="165"/>
      <c r="Q619" s="165">
        <f>SUM(Q620:Q628)</f>
        <v>0</v>
      </c>
      <c r="R619" s="166"/>
      <c r="S619" s="166"/>
      <c r="T619" s="167"/>
      <c r="U619" s="161"/>
      <c r="V619" s="161">
        <f>SUM(V620:V628)</f>
        <v>0</v>
      </c>
      <c r="W619" s="161"/>
      <c r="X619" s="161"/>
      <c r="Y619" s="161"/>
      <c r="AG619" t="s">
        <v>166</v>
      </c>
    </row>
    <row r="620" spans="1:60" outlineLevel="1">
      <c r="A620" s="169">
        <v>104</v>
      </c>
      <c r="B620" s="170" t="s">
        <v>676</v>
      </c>
      <c r="C620" s="185" t="s">
        <v>677</v>
      </c>
      <c r="D620" s="171" t="s">
        <v>250</v>
      </c>
      <c r="E620" s="172">
        <v>1</v>
      </c>
      <c r="F620" s="173">
        <v>0</v>
      </c>
      <c r="G620" s="174">
        <f>ROUND(E620*F620,2)</f>
        <v>0</v>
      </c>
      <c r="H620" s="173">
        <v>0</v>
      </c>
      <c r="I620" s="174">
        <f>ROUND(E620*H620,2)</f>
        <v>0</v>
      </c>
      <c r="J620" s="173">
        <v>15800</v>
      </c>
      <c r="K620" s="174">
        <f>ROUND(E620*J620,2)</f>
        <v>15800</v>
      </c>
      <c r="L620" s="174">
        <v>21</v>
      </c>
      <c r="M620" s="174">
        <f>G620*(1+L620/100)</f>
        <v>0</v>
      </c>
      <c r="N620" s="172">
        <v>0</v>
      </c>
      <c r="O620" s="172">
        <f>ROUND(E620*N620,2)</f>
        <v>0</v>
      </c>
      <c r="P620" s="172">
        <v>0</v>
      </c>
      <c r="Q620" s="172">
        <f>ROUND(E620*P620,2)</f>
        <v>0</v>
      </c>
      <c r="R620" s="174"/>
      <c r="S620" s="174" t="s">
        <v>241</v>
      </c>
      <c r="T620" s="175" t="s">
        <v>171</v>
      </c>
      <c r="U620" s="160">
        <v>0</v>
      </c>
      <c r="V620" s="160">
        <f>ROUND(E620*U620,2)</f>
        <v>0</v>
      </c>
      <c r="W620" s="160"/>
      <c r="X620" s="160" t="s">
        <v>215</v>
      </c>
      <c r="Y620" s="160" t="s">
        <v>173</v>
      </c>
      <c r="Z620" s="150"/>
      <c r="AA620" s="150"/>
      <c r="AB620" s="150"/>
      <c r="AC620" s="150"/>
      <c r="AD620" s="150"/>
      <c r="AE620" s="150"/>
      <c r="AF620" s="150"/>
      <c r="AG620" s="150" t="s">
        <v>216</v>
      </c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outlineLevel="2">
      <c r="A621" s="157"/>
      <c r="B621" s="158"/>
      <c r="C621" s="342" t="s">
        <v>671</v>
      </c>
      <c r="D621" s="343"/>
      <c r="E621" s="343"/>
      <c r="F621" s="343"/>
      <c r="G621" s="343"/>
      <c r="H621" s="160"/>
      <c r="I621" s="160"/>
      <c r="J621" s="160"/>
      <c r="K621" s="160"/>
      <c r="L621" s="160"/>
      <c r="M621" s="160"/>
      <c r="N621" s="159"/>
      <c r="O621" s="159"/>
      <c r="P621" s="159"/>
      <c r="Q621" s="159"/>
      <c r="R621" s="160"/>
      <c r="S621" s="160"/>
      <c r="T621" s="160"/>
      <c r="U621" s="160"/>
      <c r="V621" s="160"/>
      <c r="W621" s="160"/>
      <c r="X621" s="160"/>
      <c r="Y621" s="160"/>
      <c r="Z621" s="150"/>
      <c r="AA621" s="150"/>
      <c r="AB621" s="150"/>
      <c r="AC621" s="150"/>
      <c r="AD621" s="150"/>
      <c r="AE621" s="150"/>
      <c r="AF621" s="150"/>
      <c r="AG621" s="150" t="s">
        <v>176</v>
      </c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</row>
    <row r="622" spans="1:60" outlineLevel="3">
      <c r="A622" s="157"/>
      <c r="B622" s="158"/>
      <c r="C622" s="344" t="s">
        <v>672</v>
      </c>
      <c r="D622" s="345"/>
      <c r="E622" s="345"/>
      <c r="F622" s="345"/>
      <c r="G622" s="345"/>
      <c r="H622" s="160"/>
      <c r="I622" s="160"/>
      <c r="J622" s="160"/>
      <c r="K622" s="160"/>
      <c r="L622" s="160"/>
      <c r="M622" s="160"/>
      <c r="N622" s="159"/>
      <c r="O622" s="159"/>
      <c r="P622" s="159"/>
      <c r="Q622" s="159"/>
      <c r="R622" s="160"/>
      <c r="S622" s="160"/>
      <c r="T622" s="160"/>
      <c r="U622" s="160"/>
      <c r="V622" s="160"/>
      <c r="W622" s="160"/>
      <c r="X622" s="160"/>
      <c r="Y622" s="160"/>
      <c r="Z622" s="150"/>
      <c r="AA622" s="150"/>
      <c r="AB622" s="150"/>
      <c r="AC622" s="150"/>
      <c r="AD622" s="150"/>
      <c r="AE622" s="150"/>
      <c r="AF622" s="150"/>
      <c r="AG622" s="150" t="s">
        <v>176</v>
      </c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3">
      <c r="A623" s="157"/>
      <c r="B623" s="158"/>
      <c r="C623" s="344" t="s">
        <v>673</v>
      </c>
      <c r="D623" s="345"/>
      <c r="E623" s="345"/>
      <c r="F623" s="345"/>
      <c r="G623" s="345"/>
      <c r="H623" s="160"/>
      <c r="I623" s="160"/>
      <c r="J623" s="160"/>
      <c r="K623" s="160"/>
      <c r="L623" s="160"/>
      <c r="M623" s="160"/>
      <c r="N623" s="159"/>
      <c r="O623" s="159"/>
      <c r="P623" s="159"/>
      <c r="Q623" s="159"/>
      <c r="R623" s="160"/>
      <c r="S623" s="160"/>
      <c r="T623" s="160"/>
      <c r="U623" s="160"/>
      <c r="V623" s="160"/>
      <c r="W623" s="160"/>
      <c r="X623" s="160"/>
      <c r="Y623" s="160"/>
      <c r="Z623" s="150"/>
      <c r="AA623" s="150"/>
      <c r="AB623" s="150"/>
      <c r="AC623" s="150"/>
      <c r="AD623" s="150"/>
      <c r="AE623" s="150"/>
      <c r="AF623" s="150"/>
      <c r="AG623" s="150" t="s">
        <v>176</v>
      </c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outlineLevel="3">
      <c r="A624" s="157"/>
      <c r="B624" s="158"/>
      <c r="C624" s="344" t="s">
        <v>674</v>
      </c>
      <c r="D624" s="345"/>
      <c r="E624" s="345"/>
      <c r="F624" s="345"/>
      <c r="G624" s="345"/>
      <c r="H624" s="160"/>
      <c r="I624" s="160"/>
      <c r="J624" s="160"/>
      <c r="K624" s="160"/>
      <c r="L624" s="160"/>
      <c r="M624" s="160"/>
      <c r="N624" s="159"/>
      <c r="O624" s="159"/>
      <c r="P624" s="159"/>
      <c r="Q624" s="159"/>
      <c r="R624" s="160"/>
      <c r="S624" s="160"/>
      <c r="T624" s="160"/>
      <c r="U624" s="160"/>
      <c r="V624" s="160"/>
      <c r="W624" s="160"/>
      <c r="X624" s="160"/>
      <c r="Y624" s="160"/>
      <c r="Z624" s="150"/>
      <c r="AA624" s="150"/>
      <c r="AB624" s="150"/>
      <c r="AC624" s="150"/>
      <c r="AD624" s="150"/>
      <c r="AE624" s="150"/>
      <c r="AF624" s="150"/>
      <c r="AG624" s="150" t="s">
        <v>176</v>
      </c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outlineLevel="3">
      <c r="A625" s="157"/>
      <c r="B625" s="158"/>
      <c r="C625" s="344" t="s">
        <v>678</v>
      </c>
      <c r="D625" s="345"/>
      <c r="E625" s="345"/>
      <c r="F625" s="345"/>
      <c r="G625" s="345"/>
      <c r="H625" s="160"/>
      <c r="I625" s="160"/>
      <c r="J625" s="160"/>
      <c r="K625" s="160"/>
      <c r="L625" s="160"/>
      <c r="M625" s="160"/>
      <c r="N625" s="159"/>
      <c r="O625" s="159"/>
      <c r="P625" s="159"/>
      <c r="Q625" s="159"/>
      <c r="R625" s="160"/>
      <c r="S625" s="160"/>
      <c r="T625" s="160"/>
      <c r="U625" s="160"/>
      <c r="V625" s="160"/>
      <c r="W625" s="160"/>
      <c r="X625" s="160"/>
      <c r="Y625" s="160"/>
      <c r="Z625" s="150"/>
      <c r="AA625" s="150"/>
      <c r="AB625" s="150"/>
      <c r="AC625" s="150"/>
      <c r="AD625" s="150"/>
      <c r="AE625" s="150"/>
      <c r="AF625" s="150"/>
      <c r="AG625" s="150" t="s">
        <v>176</v>
      </c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outlineLevel="3">
      <c r="A626" s="157"/>
      <c r="B626" s="158"/>
      <c r="C626" s="344" t="s">
        <v>679</v>
      </c>
      <c r="D626" s="345"/>
      <c r="E626" s="345"/>
      <c r="F626" s="345"/>
      <c r="G626" s="345"/>
      <c r="H626" s="160"/>
      <c r="I626" s="160"/>
      <c r="J626" s="160"/>
      <c r="K626" s="160"/>
      <c r="L626" s="160"/>
      <c r="M626" s="160"/>
      <c r="N626" s="159"/>
      <c r="O626" s="159"/>
      <c r="P626" s="159"/>
      <c r="Q626" s="159"/>
      <c r="R626" s="160"/>
      <c r="S626" s="160"/>
      <c r="T626" s="160"/>
      <c r="U626" s="160"/>
      <c r="V626" s="160"/>
      <c r="W626" s="160"/>
      <c r="X626" s="160"/>
      <c r="Y626" s="160"/>
      <c r="Z626" s="150"/>
      <c r="AA626" s="150"/>
      <c r="AB626" s="150"/>
      <c r="AC626" s="150"/>
      <c r="AD626" s="150"/>
      <c r="AE626" s="150"/>
      <c r="AF626" s="150"/>
      <c r="AG626" s="150" t="s">
        <v>176</v>
      </c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2">
      <c r="A627" s="157"/>
      <c r="B627" s="158"/>
      <c r="C627" s="200" t="s">
        <v>675</v>
      </c>
      <c r="D627" s="190"/>
      <c r="E627" s="191"/>
      <c r="F627" s="160"/>
      <c r="G627" s="160"/>
      <c r="H627" s="160"/>
      <c r="I627" s="160"/>
      <c r="J627" s="160"/>
      <c r="K627" s="160"/>
      <c r="L627" s="160"/>
      <c r="M627" s="160"/>
      <c r="N627" s="159"/>
      <c r="O627" s="159"/>
      <c r="P627" s="159"/>
      <c r="Q627" s="159"/>
      <c r="R627" s="160"/>
      <c r="S627" s="160"/>
      <c r="T627" s="160"/>
      <c r="U627" s="160"/>
      <c r="V627" s="160"/>
      <c r="W627" s="160"/>
      <c r="X627" s="160"/>
      <c r="Y627" s="160"/>
      <c r="Z627" s="150"/>
      <c r="AA627" s="150"/>
      <c r="AB627" s="150"/>
      <c r="AC627" s="150"/>
      <c r="AD627" s="150"/>
      <c r="AE627" s="150"/>
      <c r="AF627" s="150"/>
      <c r="AG627" s="150" t="s">
        <v>220</v>
      </c>
      <c r="AH627" s="150">
        <v>0</v>
      </c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outlineLevel="3">
      <c r="A628" s="157"/>
      <c r="B628" s="158"/>
      <c r="C628" s="200" t="s">
        <v>616</v>
      </c>
      <c r="D628" s="190"/>
      <c r="E628" s="191">
        <v>1</v>
      </c>
      <c r="F628" s="160"/>
      <c r="G628" s="160"/>
      <c r="H628" s="160"/>
      <c r="I628" s="160"/>
      <c r="J628" s="160"/>
      <c r="K628" s="160"/>
      <c r="L628" s="160"/>
      <c r="M628" s="160"/>
      <c r="N628" s="159"/>
      <c r="O628" s="159"/>
      <c r="P628" s="159"/>
      <c r="Q628" s="159"/>
      <c r="R628" s="160"/>
      <c r="S628" s="160"/>
      <c r="T628" s="160"/>
      <c r="U628" s="160"/>
      <c r="V628" s="160"/>
      <c r="W628" s="160"/>
      <c r="X628" s="160"/>
      <c r="Y628" s="160"/>
      <c r="Z628" s="150"/>
      <c r="AA628" s="150"/>
      <c r="AB628" s="150"/>
      <c r="AC628" s="150"/>
      <c r="AD628" s="150"/>
      <c r="AE628" s="150"/>
      <c r="AF628" s="150"/>
      <c r="AG628" s="150" t="s">
        <v>220</v>
      </c>
      <c r="AH628" s="150">
        <v>0</v>
      </c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ht="14">
      <c r="A629" s="162" t="s">
        <v>165</v>
      </c>
      <c r="B629" s="163" t="s">
        <v>119</v>
      </c>
      <c r="C629" s="184" t="s">
        <v>120</v>
      </c>
      <c r="D629" s="164"/>
      <c r="E629" s="165"/>
      <c r="F629" s="166"/>
      <c r="G629" s="166">
        <f>G630+G637+G641+G647+G651+G655+G658+G666+G671+G675+G681+G687+G690</f>
        <v>0</v>
      </c>
      <c r="H629" s="166"/>
      <c r="I629" s="166">
        <f>SUM(I630:I694)</f>
        <v>399023.72</v>
      </c>
      <c r="J629" s="166"/>
      <c r="K629" s="166">
        <f>SUM(K630:K694)</f>
        <v>380011.49999999994</v>
      </c>
      <c r="L629" s="166"/>
      <c r="M629" s="166">
        <f>SUM(M630:M694)</f>
        <v>0</v>
      </c>
      <c r="N629" s="165"/>
      <c r="O629" s="165">
        <f>SUM(O630:O694)</f>
        <v>8.2200000000000006</v>
      </c>
      <c r="P629" s="165"/>
      <c r="Q629" s="165">
        <f>SUM(Q630:Q694)</f>
        <v>0</v>
      </c>
      <c r="R629" s="166"/>
      <c r="S629" s="166"/>
      <c r="T629" s="167"/>
      <c r="U629" s="161"/>
      <c r="V629" s="161">
        <f>SUM(V630:V694)</f>
        <v>501.56000000000006</v>
      </c>
      <c r="W629" s="161"/>
      <c r="X629" s="161"/>
      <c r="Y629" s="161"/>
      <c r="AG629" t="s">
        <v>166</v>
      </c>
    </row>
    <row r="630" spans="1:60" outlineLevel="1">
      <c r="A630" s="169">
        <v>110</v>
      </c>
      <c r="B630" s="170" t="s">
        <v>680</v>
      </c>
      <c r="C630" s="185" t="s">
        <v>681</v>
      </c>
      <c r="D630" s="171" t="s">
        <v>682</v>
      </c>
      <c r="E630" s="172">
        <v>286.42</v>
      </c>
      <c r="F630" s="173">
        <v>0</v>
      </c>
      <c r="G630" s="174">
        <f>ROUND(E630*F630,2)</f>
        <v>0</v>
      </c>
      <c r="H630" s="173">
        <v>15.22</v>
      </c>
      <c r="I630" s="174">
        <f>ROUND(E630*H630,2)</f>
        <v>4359.3100000000004</v>
      </c>
      <c r="J630" s="173">
        <v>117.78</v>
      </c>
      <c r="K630" s="174">
        <f>ROUND(E630*J630,2)</f>
        <v>33734.550000000003</v>
      </c>
      <c r="L630" s="174">
        <v>21</v>
      </c>
      <c r="M630" s="174">
        <f>G630*(1+L630/100)</f>
        <v>0</v>
      </c>
      <c r="N630" s="172">
        <v>6.0000000000000002E-5</v>
      </c>
      <c r="O630" s="172">
        <f>ROUND(E630*N630,2)</f>
        <v>0.02</v>
      </c>
      <c r="P630" s="172">
        <v>0</v>
      </c>
      <c r="Q630" s="172">
        <f>ROUND(E630*P630,2)</f>
        <v>0</v>
      </c>
      <c r="R630" s="174" t="s">
        <v>683</v>
      </c>
      <c r="S630" s="174" t="s">
        <v>170</v>
      </c>
      <c r="T630" s="175" t="s">
        <v>170</v>
      </c>
      <c r="U630" s="160">
        <v>0.221</v>
      </c>
      <c r="V630" s="160">
        <f>ROUND(E630*U630,2)</f>
        <v>63.3</v>
      </c>
      <c r="W630" s="160"/>
      <c r="X630" s="160" t="s">
        <v>215</v>
      </c>
      <c r="Y630" s="160" t="s">
        <v>173</v>
      </c>
      <c r="Z630" s="150"/>
      <c r="AA630" s="150"/>
      <c r="AB630" s="150"/>
      <c r="AC630" s="150"/>
      <c r="AD630" s="150"/>
      <c r="AE630" s="150"/>
      <c r="AF630" s="150"/>
      <c r="AG630" s="150" t="s">
        <v>216</v>
      </c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outlineLevel="2">
      <c r="A631" s="157"/>
      <c r="B631" s="158"/>
      <c r="C631" s="200" t="s">
        <v>259</v>
      </c>
      <c r="D631" s="190"/>
      <c r="E631" s="191"/>
      <c r="F631" s="160"/>
      <c r="G631" s="160"/>
      <c r="H631" s="160"/>
      <c r="I631" s="160"/>
      <c r="J631" s="160"/>
      <c r="K631" s="160"/>
      <c r="L631" s="160"/>
      <c r="M631" s="160"/>
      <c r="N631" s="159"/>
      <c r="O631" s="159"/>
      <c r="P631" s="159"/>
      <c r="Q631" s="159"/>
      <c r="R631" s="160"/>
      <c r="S631" s="160"/>
      <c r="T631" s="160"/>
      <c r="U631" s="160"/>
      <c r="V631" s="160"/>
      <c r="W631" s="160"/>
      <c r="X631" s="160"/>
      <c r="Y631" s="160"/>
      <c r="Z631" s="150"/>
      <c r="AA631" s="150"/>
      <c r="AB631" s="150"/>
      <c r="AC631" s="150"/>
      <c r="AD631" s="150"/>
      <c r="AE631" s="150"/>
      <c r="AF631" s="150"/>
      <c r="AG631" s="150" t="s">
        <v>220</v>
      </c>
      <c r="AH631" s="150">
        <v>0</v>
      </c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3">
      <c r="A632" s="157"/>
      <c r="B632" s="158"/>
      <c r="C632" s="200" t="s">
        <v>684</v>
      </c>
      <c r="D632" s="190"/>
      <c r="E632" s="191">
        <v>56.32</v>
      </c>
      <c r="F632" s="160"/>
      <c r="G632" s="160"/>
      <c r="H632" s="160"/>
      <c r="I632" s="160"/>
      <c r="J632" s="160"/>
      <c r="K632" s="160"/>
      <c r="L632" s="160"/>
      <c r="M632" s="160"/>
      <c r="N632" s="159"/>
      <c r="O632" s="159"/>
      <c r="P632" s="159"/>
      <c r="Q632" s="159"/>
      <c r="R632" s="160"/>
      <c r="S632" s="160"/>
      <c r="T632" s="160"/>
      <c r="U632" s="160"/>
      <c r="V632" s="160"/>
      <c r="W632" s="160"/>
      <c r="X632" s="160"/>
      <c r="Y632" s="160"/>
      <c r="Z632" s="150"/>
      <c r="AA632" s="150"/>
      <c r="AB632" s="150"/>
      <c r="AC632" s="150"/>
      <c r="AD632" s="150"/>
      <c r="AE632" s="150"/>
      <c r="AF632" s="150"/>
      <c r="AG632" s="150" t="s">
        <v>220</v>
      </c>
      <c r="AH632" s="150">
        <v>0</v>
      </c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outlineLevel="3">
      <c r="A633" s="157"/>
      <c r="B633" s="158"/>
      <c r="C633" s="200" t="s">
        <v>685</v>
      </c>
      <c r="D633" s="190"/>
      <c r="E633" s="191">
        <v>72.7</v>
      </c>
      <c r="F633" s="160"/>
      <c r="G633" s="160"/>
      <c r="H633" s="160"/>
      <c r="I633" s="160"/>
      <c r="J633" s="160"/>
      <c r="K633" s="160"/>
      <c r="L633" s="160"/>
      <c r="M633" s="160"/>
      <c r="N633" s="159"/>
      <c r="O633" s="159"/>
      <c r="P633" s="159"/>
      <c r="Q633" s="159"/>
      <c r="R633" s="160"/>
      <c r="S633" s="160"/>
      <c r="T633" s="160"/>
      <c r="U633" s="160"/>
      <c r="V633" s="160"/>
      <c r="W633" s="160"/>
      <c r="X633" s="160"/>
      <c r="Y633" s="160"/>
      <c r="Z633" s="150"/>
      <c r="AA633" s="150"/>
      <c r="AB633" s="150"/>
      <c r="AC633" s="150"/>
      <c r="AD633" s="150"/>
      <c r="AE633" s="150"/>
      <c r="AF633" s="150"/>
      <c r="AG633" s="150" t="s">
        <v>220</v>
      </c>
      <c r="AH633" s="150">
        <v>0</v>
      </c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outlineLevel="3">
      <c r="A634" s="157"/>
      <c r="B634" s="158"/>
      <c r="C634" s="200" t="s">
        <v>686</v>
      </c>
      <c r="D634" s="190"/>
      <c r="E634" s="191">
        <v>49.46</v>
      </c>
      <c r="F634" s="160"/>
      <c r="G634" s="160"/>
      <c r="H634" s="160"/>
      <c r="I634" s="160"/>
      <c r="J634" s="160"/>
      <c r="K634" s="160"/>
      <c r="L634" s="160"/>
      <c r="M634" s="160"/>
      <c r="N634" s="159"/>
      <c r="O634" s="159"/>
      <c r="P634" s="159"/>
      <c r="Q634" s="159"/>
      <c r="R634" s="160"/>
      <c r="S634" s="160"/>
      <c r="T634" s="160"/>
      <c r="U634" s="160"/>
      <c r="V634" s="160"/>
      <c r="W634" s="160"/>
      <c r="X634" s="160"/>
      <c r="Y634" s="160"/>
      <c r="Z634" s="150"/>
      <c r="AA634" s="150"/>
      <c r="AB634" s="150"/>
      <c r="AC634" s="150"/>
      <c r="AD634" s="150"/>
      <c r="AE634" s="150"/>
      <c r="AF634" s="150"/>
      <c r="AG634" s="150" t="s">
        <v>220</v>
      </c>
      <c r="AH634" s="150">
        <v>0</v>
      </c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outlineLevel="3">
      <c r="A635" s="157"/>
      <c r="B635" s="158"/>
      <c r="C635" s="200" t="s">
        <v>687</v>
      </c>
      <c r="D635" s="190"/>
      <c r="E635" s="191">
        <v>88.31</v>
      </c>
      <c r="F635" s="160"/>
      <c r="G635" s="160"/>
      <c r="H635" s="160"/>
      <c r="I635" s="160"/>
      <c r="J635" s="160"/>
      <c r="K635" s="160"/>
      <c r="L635" s="160"/>
      <c r="M635" s="160"/>
      <c r="N635" s="159"/>
      <c r="O635" s="159"/>
      <c r="P635" s="159"/>
      <c r="Q635" s="159"/>
      <c r="R635" s="160"/>
      <c r="S635" s="160"/>
      <c r="T635" s="160"/>
      <c r="U635" s="160"/>
      <c r="V635" s="160"/>
      <c r="W635" s="160"/>
      <c r="X635" s="160"/>
      <c r="Y635" s="160"/>
      <c r="Z635" s="150"/>
      <c r="AA635" s="150"/>
      <c r="AB635" s="150"/>
      <c r="AC635" s="150"/>
      <c r="AD635" s="150"/>
      <c r="AE635" s="150"/>
      <c r="AF635" s="150"/>
      <c r="AG635" s="150" t="s">
        <v>220</v>
      </c>
      <c r="AH635" s="150">
        <v>0</v>
      </c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3">
      <c r="A636" s="157"/>
      <c r="B636" s="158"/>
      <c r="C636" s="200" t="s">
        <v>688</v>
      </c>
      <c r="D636" s="190"/>
      <c r="E636" s="191">
        <v>19.63</v>
      </c>
      <c r="F636" s="160"/>
      <c r="G636" s="160"/>
      <c r="H636" s="160"/>
      <c r="I636" s="160"/>
      <c r="J636" s="160"/>
      <c r="K636" s="160"/>
      <c r="L636" s="160"/>
      <c r="M636" s="160"/>
      <c r="N636" s="159"/>
      <c r="O636" s="159"/>
      <c r="P636" s="159"/>
      <c r="Q636" s="159"/>
      <c r="R636" s="160"/>
      <c r="S636" s="160"/>
      <c r="T636" s="160"/>
      <c r="U636" s="160"/>
      <c r="V636" s="160"/>
      <c r="W636" s="160"/>
      <c r="X636" s="160"/>
      <c r="Y636" s="160"/>
      <c r="Z636" s="150"/>
      <c r="AA636" s="150"/>
      <c r="AB636" s="150"/>
      <c r="AC636" s="150"/>
      <c r="AD636" s="150"/>
      <c r="AE636" s="150"/>
      <c r="AF636" s="150"/>
      <c r="AG636" s="150" t="s">
        <v>220</v>
      </c>
      <c r="AH636" s="150">
        <v>0</v>
      </c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1">
      <c r="A637" s="169">
        <v>111</v>
      </c>
      <c r="B637" s="170" t="s">
        <v>689</v>
      </c>
      <c r="C637" s="185" t="s">
        <v>690</v>
      </c>
      <c r="D637" s="171" t="s">
        <v>682</v>
      </c>
      <c r="E637" s="172">
        <v>548.85</v>
      </c>
      <c r="F637" s="173">
        <v>0</v>
      </c>
      <c r="G637" s="174">
        <f>ROUND(E637*F637,2)</f>
        <v>0</v>
      </c>
      <c r="H637" s="173">
        <v>12.02</v>
      </c>
      <c r="I637" s="174">
        <f>ROUND(E637*H637,2)</f>
        <v>6597.18</v>
      </c>
      <c r="J637" s="173">
        <v>53.98</v>
      </c>
      <c r="K637" s="174">
        <f>ROUND(E637*J637,2)</f>
        <v>29626.92</v>
      </c>
      <c r="L637" s="174">
        <v>21</v>
      </c>
      <c r="M637" s="174">
        <f>G637*(1+L637/100)</f>
        <v>0</v>
      </c>
      <c r="N637" s="172">
        <v>5.0000000000000002E-5</v>
      </c>
      <c r="O637" s="172">
        <f>ROUND(E637*N637,2)</f>
        <v>0.03</v>
      </c>
      <c r="P637" s="172">
        <v>0</v>
      </c>
      <c r="Q637" s="172">
        <f>ROUND(E637*P637,2)</f>
        <v>0</v>
      </c>
      <c r="R637" s="174" t="s">
        <v>683</v>
      </c>
      <c r="S637" s="174" t="s">
        <v>170</v>
      </c>
      <c r="T637" s="175" t="s">
        <v>170</v>
      </c>
      <c r="U637" s="160">
        <v>0.1</v>
      </c>
      <c r="V637" s="160">
        <f>ROUND(E637*U637,2)</f>
        <v>54.89</v>
      </c>
      <c r="W637" s="160"/>
      <c r="X637" s="160" t="s">
        <v>215</v>
      </c>
      <c r="Y637" s="160" t="s">
        <v>173</v>
      </c>
      <c r="Z637" s="150"/>
      <c r="AA637" s="150"/>
      <c r="AB637" s="150"/>
      <c r="AC637" s="150"/>
      <c r="AD637" s="150"/>
      <c r="AE637" s="150"/>
      <c r="AF637" s="150"/>
      <c r="AG637" s="150" t="s">
        <v>216</v>
      </c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outlineLevel="2">
      <c r="A638" s="157"/>
      <c r="B638" s="158"/>
      <c r="C638" s="200" t="s">
        <v>259</v>
      </c>
      <c r="D638" s="190"/>
      <c r="E638" s="191"/>
      <c r="F638" s="160"/>
      <c r="G638" s="160"/>
      <c r="H638" s="160"/>
      <c r="I638" s="160"/>
      <c r="J638" s="160"/>
      <c r="K638" s="160"/>
      <c r="L638" s="160"/>
      <c r="M638" s="160"/>
      <c r="N638" s="159"/>
      <c r="O638" s="159"/>
      <c r="P638" s="159"/>
      <c r="Q638" s="159"/>
      <c r="R638" s="160"/>
      <c r="S638" s="160"/>
      <c r="T638" s="160"/>
      <c r="U638" s="160"/>
      <c r="V638" s="160"/>
      <c r="W638" s="160"/>
      <c r="X638" s="160"/>
      <c r="Y638" s="160"/>
      <c r="Z638" s="150"/>
      <c r="AA638" s="150"/>
      <c r="AB638" s="150"/>
      <c r="AC638" s="150"/>
      <c r="AD638" s="150"/>
      <c r="AE638" s="150"/>
      <c r="AF638" s="150"/>
      <c r="AG638" s="150" t="s">
        <v>220</v>
      </c>
      <c r="AH638" s="150">
        <v>0</v>
      </c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outlineLevel="3">
      <c r="A639" s="157"/>
      <c r="B639" s="158"/>
      <c r="C639" s="200" t="s">
        <v>691</v>
      </c>
      <c r="D639" s="190"/>
      <c r="E639" s="191">
        <v>220.75</v>
      </c>
      <c r="F639" s="160"/>
      <c r="G639" s="160"/>
      <c r="H639" s="160"/>
      <c r="I639" s="160"/>
      <c r="J639" s="160"/>
      <c r="K639" s="160"/>
      <c r="L639" s="160"/>
      <c r="M639" s="160"/>
      <c r="N639" s="159"/>
      <c r="O639" s="159"/>
      <c r="P639" s="159"/>
      <c r="Q639" s="159"/>
      <c r="R639" s="160"/>
      <c r="S639" s="160"/>
      <c r="T639" s="160"/>
      <c r="U639" s="160"/>
      <c r="V639" s="160"/>
      <c r="W639" s="160"/>
      <c r="X639" s="160"/>
      <c r="Y639" s="160"/>
      <c r="Z639" s="150"/>
      <c r="AA639" s="150"/>
      <c r="AB639" s="150"/>
      <c r="AC639" s="150"/>
      <c r="AD639" s="150"/>
      <c r="AE639" s="150"/>
      <c r="AF639" s="150"/>
      <c r="AG639" s="150" t="s">
        <v>220</v>
      </c>
      <c r="AH639" s="150">
        <v>0</v>
      </c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3">
      <c r="A640" s="157"/>
      <c r="B640" s="158"/>
      <c r="C640" s="200" t="s">
        <v>692</v>
      </c>
      <c r="D640" s="190"/>
      <c r="E640" s="191">
        <v>328.1</v>
      </c>
      <c r="F640" s="160"/>
      <c r="G640" s="160"/>
      <c r="H640" s="160"/>
      <c r="I640" s="160"/>
      <c r="J640" s="160"/>
      <c r="K640" s="160"/>
      <c r="L640" s="160"/>
      <c r="M640" s="160"/>
      <c r="N640" s="159"/>
      <c r="O640" s="159"/>
      <c r="P640" s="159"/>
      <c r="Q640" s="159"/>
      <c r="R640" s="160"/>
      <c r="S640" s="160"/>
      <c r="T640" s="160"/>
      <c r="U640" s="160"/>
      <c r="V640" s="160"/>
      <c r="W640" s="160"/>
      <c r="X640" s="160"/>
      <c r="Y640" s="160"/>
      <c r="Z640" s="150"/>
      <c r="AA640" s="150"/>
      <c r="AB640" s="150"/>
      <c r="AC640" s="150"/>
      <c r="AD640" s="150"/>
      <c r="AE640" s="150"/>
      <c r="AF640" s="150"/>
      <c r="AG640" s="150" t="s">
        <v>220</v>
      </c>
      <c r="AH640" s="150">
        <v>0</v>
      </c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outlineLevel="1">
      <c r="A641" s="169">
        <v>112</v>
      </c>
      <c r="B641" s="170" t="s">
        <v>693</v>
      </c>
      <c r="C641" s="185" t="s">
        <v>694</v>
      </c>
      <c r="D641" s="171" t="s">
        <v>682</v>
      </c>
      <c r="E641" s="172">
        <v>2205.88</v>
      </c>
      <c r="F641" s="173">
        <v>0</v>
      </c>
      <c r="G641" s="174">
        <f>ROUND(E641*F641,2)</f>
        <v>0</v>
      </c>
      <c r="H641" s="173">
        <v>11.13</v>
      </c>
      <c r="I641" s="174">
        <f>ROUND(E641*H641,2)</f>
        <v>24551.439999999999</v>
      </c>
      <c r="J641" s="173">
        <v>47.17</v>
      </c>
      <c r="K641" s="174">
        <f>ROUND(E641*J641,2)</f>
        <v>104051.36</v>
      </c>
      <c r="L641" s="174">
        <v>21</v>
      </c>
      <c r="M641" s="174">
        <f>G641*(1+L641/100)</f>
        <v>0</v>
      </c>
      <c r="N641" s="172">
        <v>5.0000000000000002E-5</v>
      </c>
      <c r="O641" s="172">
        <f>ROUND(E641*N641,2)</f>
        <v>0.11</v>
      </c>
      <c r="P641" s="172">
        <v>0</v>
      </c>
      <c r="Q641" s="172">
        <f>ROUND(E641*P641,2)</f>
        <v>0</v>
      </c>
      <c r="R641" s="174" t="s">
        <v>683</v>
      </c>
      <c r="S641" s="174" t="s">
        <v>170</v>
      </c>
      <c r="T641" s="175" t="s">
        <v>170</v>
      </c>
      <c r="U641" s="160">
        <v>8.4000000000000005E-2</v>
      </c>
      <c r="V641" s="160">
        <f>ROUND(E641*U641,2)</f>
        <v>185.29</v>
      </c>
      <c r="W641" s="160"/>
      <c r="X641" s="160" t="s">
        <v>215</v>
      </c>
      <c r="Y641" s="160" t="s">
        <v>173</v>
      </c>
      <c r="Z641" s="150"/>
      <c r="AA641" s="150"/>
      <c r="AB641" s="150"/>
      <c r="AC641" s="150"/>
      <c r="AD641" s="150"/>
      <c r="AE641" s="150"/>
      <c r="AF641" s="150"/>
      <c r="AG641" s="150" t="s">
        <v>216</v>
      </c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outlineLevel="2">
      <c r="A642" s="157"/>
      <c r="B642" s="158"/>
      <c r="C642" s="200" t="s">
        <v>259</v>
      </c>
      <c r="D642" s="190"/>
      <c r="E642" s="191"/>
      <c r="F642" s="160"/>
      <c r="G642" s="160"/>
      <c r="H642" s="160"/>
      <c r="I642" s="160"/>
      <c r="J642" s="160"/>
      <c r="K642" s="160"/>
      <c r="L642" s="160"/>
      <c r="M642" s="160"/>
      <c r="N642" s="159"/>
      <c r="O642" s="159"/>
      <c r="P642" s="159"/>
      <c r="Q642" s="159"/>
      <c r="R642" s="160"/>
      <c r="S642" s="160"/>
      <c r="T642" s="160"/>
      <c r="U642" s="160"/>
      <c r="V642" s="160"/>
      <c r="W642" s="160"/>
      <c r="X642" s="160"/>
      <c r="Y642" s="160"/>
      <c r="Z642" s="150"/>
      <c r="AA642" s="150"/>
      <c r="AB642" s="150"/>
      <c r="AC642" s="150"/>
      <c r="AD642" s="150"/>
      <c r="AE642" s="150"/>
      <c r="AF642" s="150"/>
      <c r="AG642" s="150" t="s">
        <v>220</v>
      </c>
      <c r="AH642" s="150">
        <v>0</v>
      </c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outlineLevel="3">
      <c r="A643" s="157"/>
      <c r="B643" s="158"/>
      <c r="C643" s="200" t="s">
        <v>695</v>
      </c>
      <c r="D643" s="190"/>
      <c r="E643" s="191">
        <v>542.04999999999995</v>
      </c>
      <c r="F643" s="160"/>
      <c r="G643" s="160"/>
      <c r="H643" s="160"/>
      <c r="I643" s="160"/>
      <c r="J643" s="160"/>
      <c r="K643" s="160"/>
      <c r="L643" s="160"/>
      <c r="M643" s="160"/>
      <c r="N643" s="159"/>
      <c r="O643" s="159"/>
      <c r="P643" s="159"/>
      <c r="Q643" s="159"/>
      <c r="R643" s="160"/>
      <c r="S643" s="160"/>
      <c r="T643" s="160"/>
      <c r="U643" s="160"/>
      <c r="V643" s="160"/>
      <c r="W643" s="160"/>
      <c r="X643" s="160"/>
      <c r="Y643" s="160"/>
      <c r="Z643" s="150"/>
      <c r="AA643" s="150"/>
      <c r="AB643" s="150"/>
      <c r="AC643" s="150"/>
      <c r="AD643" s="150"/>
      <c r="AE643" s="150"/>
      <c r="AF643" s="150"/>
      <c r="AG643" s="150" t="s">
        <v>220</v>
      </c>
      <c r="AH643" s="150">
        <v>0</v>
      </c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3">
      <c r="A644" s="157"/>
      <c r="B644" s="158"/>
      <c r="C644" s="200" t="s">
        <v>696</v>
      </c>
      <c r="D644" s="190"/>
      <c r="E644" s="191">
        <v>650.91999999999996</v>
      </c>
      <c r="F644" s="160"/>
      <c r="G644" s="160"/>
      <c r="H644" s="160"/>
      <c r="I644" s="160"/>
      <c r="J644" s="160"/>
      <c r="K644" s="160"/>
      <c r="L644" s="160"/>
      <c r="M644" s="160"/>
      <c r="N644" s="159"/>
      <c r="O644" s="159"/>
      <c r="P644" s="159"/>
      <c r="Q644" s="159"/>
      <c r="R644" s="160"/>
      <c r="S644" s="160"/>
      <c r="T644" s="160"/>
      <c r="U644" s="160"/>
      <c r="V644" s="160"/>
      <c r="W644" s="160"/>
      <c r="X644" s="160"/>
      <c r="Y644" s="160"/>
      <c r="Z644" s="150"/>
      <c r="AA644" s="150"/>
      <c r="AB644" s="150"/>
      <c r="AC644" s="150"/>
      <c r="AD644" s="150"/>
      <c r="AE644" s="150"/>
      <c r="AF644" s="150"/>
      <c r="AG644" s="150" t="s">
        <v>220</v>
      </c>
      <c r="AH644" s="150">
        <v>0</v>
      </c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3">
      <c r="A645" s="157"/>
      <c r="B645" s="158"/>
      <c r="C645" s="200" t="s">
        <v>697</v>
      </c>
      <c r="D645" s="190"/>
      <c r="E645" s="191">
        <v>610.34</v>
      </c>
      <c r="F645" s="160"/>
      <c r="G645" s="160"/>
      <c r="H645" s="160"/>
      <c r="I645" s="160"/>
      <c r="J645" s="160"/>
      <c r="K645" s="160"/>
      <c r="L645" s="160"/>
      <c r="M645" s="160"/>
      <c r="N645" s="159"/>
      <c r="O645" s="159"/>
      <c r="P645" s="159"/>
      <c r="Q645" s="159"/>
      <c r="R645" s="160"/>
      <c r="S645" s="160"/>
      <c r="T645" s="160"/>
      <c r="U645" s="160"/>
      <c r="V645" s="160"/>
      <c r="W645" s="160"/>
      <c r="X645" s="160"/>
      <c r="Y645" s="160"/>
      <c r="Z645" s="150"/>
      <c r="AA645" s="150"/>
      <c r="AB645" s="150"/>
      <c r="AC645" s="150"/>
      <c r="AD645" s="150"/>
      <c r="AE645" s="150"/>
      <c r="AF645" s="150"/>
      <c r="AG645" s="150" t="s">
        <v>220</v>
      </c>
      <c r="AH645" s="150">
        <v>0</v>
      </c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3">
      <c r="A646" s="157"/>
      <c r="B646" s="158"/>
      <c r="C646" s="200" t="s">
        <v>698</v>
      </c>
      <c r="D646" s="190"/>
      <c r="E646" s="191">
        <v>402.57</v>
      </c>
      <c r="F646" s="160"/>
      <c r="G646" s="160"/>
      <c r="H646" s="160"/>
      <c r="I646" s="160"/>
      <c r="J646" s="160"/>
      <c r="K646" s="160"/>
      <c r="L646" s="160"/>
      <c r="M646" s="160"/>
      <c r="N646" s="159"/>
      <c r="O646" s="159"/>
      <c r="P646" s="159"/>
      <c r="Q646" s="159"/>
      <c r="R646" s="160"/>
      <c r="S646" s="160"/>
      <c r="T646" s="160"/>
      <c r="U646" s="160"/>
      <c r="V646" s="160"/>
      <c r="W646" s="160"/>
      <c r="X646" s="160"/>
      <c r="Y646" s="160"/>
      <c r="Z646" s="150"/>
      <c r="AA646" s="150"/>
      <c r="AB646" s="150"/>
      <c r="AC646" s="150"/>
      <c r="AD646" s="150"/>
      <c r="AE646" s="150"/>
      <c r="AF646" s="150"/>
      <c r="AG646" s="150" t="s">
        <v>220</v>
      </c>
      <c r="AH646" s="150">
        <v>0</v>
      </c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outlineLevel="1">
      <c r="A647" s="169">
        <v>113</v>
      </c>
      <c r="B647" s="170" t="s">
        <v>699</v>
      </c>
      <c r="C647" s="185" t="s">
        <v>700</v>
      </c>
      <c r="D647" s="171" t="s">
        <v>682</v>
      </c>
      <c r="E647" s="172">
        <v>748.53</v>
      </c>
      <c r="F647" s="173">
        <v>0</v>
      </c>
      <c r="G647" s="174">
        <f>ROUND(E647*F647,2)</f>
        <v>0</v>
      </c>
      <c r="H647" s="173">
        <v>10.06</v>
      </c>
      <c r="I647" s="174">
        <f>ROUND(E647*H647,2)</f>
        <v>7530.21</v>
      </c>
      <c r="J647" s="173">
        <v>32.74</v>
      </c>
      <c r="K647" s="174">
        <f>ROUND(E647*J647,2)</f>
        <v>24506.87</v>
      </c>
      <c r="L647" s="174">
        <v>21</v>
      </c>
      <c r="M647" s="174">
        <f>G647*(1+L647/100)</f>
        <v>0</v>
      </c>
      <c r="N647" s="172">
        <v>5.0000000000000002E-5</v>
      </c>
      <c r="O647" s="172">
        <f>ROUND(E647*N647,2)</f>
        <v>0.04</v>
      </c>
      <c r="P647" s="172">
        <v>0</v>
      </c>
      <c r="Q647" s="172">
        <f>ROUND(E647*P647,2)</f>
        <v>0</v>
      </c>
      <c r="R647" s="174" t="s">
        <v>683</v>
      </c>
      <c r="S647" s="174" t="s">
        <v>170</v>
      </c>
      <c r="T647" s="175" t="s">
        <v>170</v>
      </c>
      <c r="U647" s="160">
        <v>5.1999999999999998E-2</v>
      </c>
      <c r="V647" s="160">
        <f>ROUND(E647*U647,2)</f>
        <v>38.92</v>
      </c>
      <c r="W647" s="160"/>
      <c r="X647" s="160" t="s">
        <v>215</v>
      </c>
      <c r="Y647" s="160" t="s">
        <v>173</v>
      </c>
      <c r="Z647" s="150"/>
      <c r="AA647" s="150"/>
      <c r="AB647" s="150"/>
      <c r="AC647" s="150"/>
      <c r="AD647" s="150"/>
      <c r="AE647" s="150"/>
      <c r="AF647" s="150"/>
      <c r="AG647" s="150" t="s">
        <v>216</v>
      </c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</row>
    <row r="648" spans="1:60" outlineLevel="2">
      <c r="A648" s="157"/>
      <c r="B648" s="158"/>
      <c r="C648" s="200" t="s">
        <v>259</v>
      </c>
      <c r="D648" s="190"/>
      <c r="E648" s="191"/>
      <c r="F648" s="160"/>
      <c r="G648" s="160"/>
      <c r="H648" s="160"/>
      <c r="I648" s="160"/>
      <c r="J648" s="160"/>
      <c r="K648" s="160"/>
      <c r="L648" s="160"/>
      <c r="M648" s="160"/>
      <c r="N648" s="159"/>
      <c r="O648" s="159"/>
      <c r="P648" s="159"/>
      <c r="Q648" s="159"/>
      <c r="R648" s="160"/>
      <c r="S648" s="160"/>
      <c r="T648" s="160"/>
      <c r="U648" s="160"/>
      <c r="V648" s="160"/>
      <c r="W648" s="160"/>
      <c r="X648" s="160"/>
      <c r="Y648" s="160"/>
      <c r="Z648" s="150"/>
      <c r="AA648" s="150"/>
      <c r="AB648" s="150"/>
      <c r="AC648" s="150"/>
      <c r="AD648" s="150"/>
      <c r="AE648" s="150"/>
      <c r="AF648" s="150"/>
      <c r="AG648" s="150" t="s">
        <v>220</v>
      </c>
      <c r="AH648" s="150">
        <v>0</v>
      </c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outlineLevel="3">
      <c r="A649" s="157"/>
      <c r="B649" s="158"/>
      <c r="C649" s="200" t="s">
        <v>701</v>
      </c>
      <c r="D649" s="190"/>
      <c r="E649" s="191">
        <v>291.64999999999998</v>
      </c>
      <c r="F649" s="160"/>
      <c r="G649" s="160"/>
      <c r="H649" s="160"/>
      <c r="I649" s="160"/>
      <c r="J649" s="160"/>
      <c r="K649" s="160"/>
      <c r="L649" s="160"/>
      <c r="M649" s="160"/>
      <c r="N649" s="159"/>
      <c r="O649" s="159"/>
      <c r="P649" s="159"/>
      <c r="Q649" s="159"/>
      <c r="R649" s="160"/>
      <c r="S649" s="160"/>
      <c r="T649" s="160"/>
      <c r="U649" s="160"/>
      <c r="V649" s="160"/>
      <c r="W649" s="160"/>
      <c r="X649" s="160"/>
      <c r="Y649" s="160"/>
      <c r="Z649" s="150"/>
      <c r="AA649" s="150"/>
      <c r="AB649" s="150"/>
      <c r="AC649" s="150"/>
      <c r="AD649" s="150"/>
      <c r="AE649" s="150"/>
      <c r="AF649" s="150"/>
      <c r="AG649" s="150" t="s">
        <v>220</v>
      </c>
      <c r="AH649" s="150">
        <v>0</v>
      </c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outlineLevel="3">
      <c r="A650" s="157"/>
      <c r="B650" s="158"/>
      <c r="C650" s="200" t="s">
        <v>702</v>
      </c>
      <c r="D650" s="190"/>
      <c r="E650" s="191">
        <v>456.88</v>
      </c>
      <c r="F650" s="160"/>
      <c r="G650" s="160"/>
      <c r="H650" s="160"/>
      <c r="I650" s="160"/>
      <c r="J650" s="160"/>
      <c r="K650" s="160"/>
      <c r="L650" s="160"/>
      <c r="M650" s="160"/>
      <c r="N650" s="159"/>
      <c r="O650" s="159"/>
      <c r="P650" s="159"/>
      <c r="Q650" s="159"/>
      <c r="R650" s="160"/>
      <c r="S650" s="160"/>
      <c r="T650" s="160"/>
      <c r="U650" s="160"/>
      <c r="V650" s="160"/>
      <c r="W650" s="160"/>
      <c r="X650" s="160"/>
      <c r="Y650" s="160"/>
      <c r="Z650" s="150"/>
      <c r="AA650" s="150"/>
      <c r="AB650" s="150"/>
      <c r="AC650" s="150"/>
      <c r="AD650" s="150"/>
      <c r="AE650" s="150"/>
      <c r="AF650" s="150"/>
      <c r="AG650" s="150" t="s">
        <v>220</v>
      </c>
      <c r="AH650" s="150">
        <v>0</v>
      </c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1">
      <c r="A651" s="169">
        <v>114</v>
      </c>
      <c r="B651" s="170" t="s">
        <v>703</v>
      </c>
      <c r="C651" s="185" t="s">
        <v>704</v>
      </c>
      <c r="D651" s="171" t="s">
        <v>682</v>
      </c>
      <c r="E651" s="172">
        <v>3054.16</v>
      </c>
      <c r="F651" s="173">
        <v>0</v>
      </c>
      <c r="G651" s="174">
        <f>ROUND(E651*F651,2)</f>
        <v>0</v>
      </c>
      <c r="H651" s="173">
        <v>10.06</v>
      </c>
      <c r="I651" s="174">
        <f>ROUND(E651*H651,2)</f>
        <v>30724.85</v>
      </c>
      <c r="J651" s="173">
        <v>28.04</v>
      </c>
      <c r="K651" s="174">
        <f>ROUND(E651*J651,2)</f>
        <v>85638.65</v>
      </c>
      <c r="L651" s="174">
        <v>21</v>
      </c>
      <c r="M651" s="174">
        <f>G651*(1+L651/100)</f>
        <v>0</v>
      </c>
      <c r="N651" s="172">
        <v>5.0000000000000002E-5</v>
      </c>
      <c r="O651" s="172">
        <f>ROUND(E651*N651,2)</f>
        <v>0.15</v>
      </c>
      <c r="P651" s="172">
        <v>0</v>
      </c>
      <c r="Q651" s="172">
        <f>ROUND(E651*P651,2)</f>
        <v>0</v>
      </c>
      <c r="R651" s="174" t="s">
        <v>683</v>
      </c>
      <c r="S651" s="174" t="s">
        <v>170</v>
      </c>
      <c r="T651" s="175" t="s">
        <v>170</v>
      </c>
      <c r="U651" s="160">
        <v>4.3999999999999997E-2</v>
      </c>
      <c r="V651" s="160">
        <f>ROUND(E651*U651,2)</f>
        <v>134.38</v>
      </c>
      <c r="W651" s="160"/>
      <c r="X651" s="160" t="s">
        <v>215</v>
      </c>
      <c r="Y651" s="160" t="s">
        <v>173</v>
      </c>
      <c r="Z651" s="150"/>
      <c r="AA651" s="150"/>
      <c r="AB651" s="150"/>
      <c r="AC651" s="150"/>
      <c r="AD651" s="150"/>
      <c r="AE651" s="150"/>
      <c r="AF651" s="150"/>
      <c r="AG651" s="150" t="s">
        <v>216</v>
      </c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outlineLevel="2">
      <c r="A652" s="157"/>
      <c r="B652" s="158"/>
      <c r="C652" s="200" t="s">
        <v>259</v>
      </c>
      <c r="D652" s="190"/>
      <c r="E652" s="191"/>
      <c r="F652" s="160"/>
      <c r="G652" s="160"/>
      <c r="H652" s="160"/>
      <c r="I652" s="160"/>
      <c r="J652" s="160"/>
      <c r="K652" s="160"/>
      <c r="L652" s="160"/>
      <c r="M652" s="160"/>
      <c r="N652" s="159"/>
      <c r="O652" s="159"/>
      <c r="P652" s="159"/>
      <c r="Q652" s="159"/>
      <c r="R652" s="160"/>
      <c r="S652" s="160"/>
      <c r="T652" s="160"/>
      <c r="U652" s="160"/>
      <c r="V652" s="160"/>
      <c r="W652" s="160"/>
      <c r="X652" s="160"/>
      <c r="Y652" s="160"/>
      <c r="Z652" s="150"/>
      <c r="AA652" s="150"/>
      <c r="AB652" s="150"/>
      <c r="AC652" s="150"/>
      <c r="AD652" s="150"/>
      <c r="AE652" s="150"/>
      <c r="AF652" s="150"/>
      <c r="AG652" s="150" t="s">
        <v>220</v>
      </c>
      <c r="AH652" s="150">
        <v>0</v>
      </c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outlineLevel="3">
      <c r="A653" s="157"/>
      <c r="B653" s="158"/>
      <c r="C653" s="200" t="s">
        <v>705</v>
      </c>
      <c r="D653" s="190"/>
      <c r="E653" s="191">
        <v>1302.53</v>
      </c>
      <c r="F653" s="160"/>
      <c r="G653" s="160"/>
      <c r="H653" s="160"/>
      <c r="I653" s="160"/>
      <c r="J653" s="160"/>
      <c r="K653" s="160"/>
      <c r="L653" s="160"/>
      <c r="M653" s="160"/>
      <c r="N653" s="159"/>
      <c r="O653" s="159"/>
      <c r="P653" s="159"/>
      <c r="Q653" s="159"/>
      <c r="R653" s="160"/>
      <c r="S653" s="160"/>
      <c r="T653" s="160"/>
      <c r="U653" s="160"/>
      <c r="V653" s="160"/>
      <c r="W653" s="160"/>
      <c r="X653" s="160"/>
      <c r="Y653" s="160"/>
      <c r="Z653" s="150"/>
      <c r="AA653" s="150"/>
      <c r="AB653" s="150"/>
      <c r="AC653" s="150"/>
      <c r="AD653" s="150"/>
      <c r="AE653" s="150"/>
      <c r="AF653" s="150"/>
      <c r="AG653" s="150" t="s">
        <v>220</v>
      </c>
      <c r="AH653" s="150">
        <v>0</v>
      </c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3">
      <c r="A654" s="157"/>
      <c r="B654" s="158"/>
      <c r="C654" s="200" t="s">
        <v>706</v>
      </c>
      <c r="D654" s="190"/>
      <c r="E654" s="191">
        <v>1751.63</v>
      </c>
      <c r="F654" s="160"/>
      <c r="G654" s="160"/>
      <c r="H654" s="160"/>
      <c r="I654" s="160"/>
      <c r="J654" s="160"/>
      <c r="K654" s="160"/>
      <c r="L654" s="160"/>
      <c r="M654" s="160"/>
      <c r="N654" s="159"/>
      <c r="O654" s="159"/>
      <c r="P654" s="159"/>
      <c r="Q654" s="159"/>
      <c r="R654" s="160"/>
      <c r="S654" s="160"/>
      <c r="T654" s="160"/>
      <c r="U654" s="160"/>
      <c r="V654" s="160"/>
      <c r="W654" s="160"/>
      <c r="X654" s="160"/>
      <c r="Y654" s="160"/>
      <c r="Z654" s="150"/>
      <c r="AA654" s="150"/>
      <c r="AB654" s="150"/>
      <c r="AC654" s="150"/>
      <c r="AD654" s="150"/>
      <c r="AE654" s="150"/>
      <c r="AF654" s="150"/>
      <c r="AG654" s="150" t="s">
        <v>220</v>
      </c>
      <c r="AH654" s="150">
        <v>0</v>
      </c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outlineLevel="1">
      <c r="A655" s="169">
        <v>115</v>
      </c>
      <c r="B655" s="170" t="s">
        <v>707</v>
      </c>
      <c r="C655" s="185" t="s">
        <v>708</v>
      </c>
      <c r="D655" s="171" t="s">
        <v>682</v>
      </c>
      <c r="E655" s="172">
        <v>6843.84</v>
      </c>
      <c r="F655" s="173">
        <v>0</v>
      </c>
      <c r="G655" s="174">
        <f>ROUND(E655*F655,2)</f>
        <v>0</v>
      </c>
      <c r="H655" s="173">
        <v>0</v>
      </c>
      <c r="I655" s="174">
        <f>ROUND(E655*H655,2)</f>
        <v>0</v>
      </c>
      <c r="J655" s="173">
        <v>13</v>
      </c>
      <c r="K655" s="174">
        <f>ROUND(E655*J655,2)</f>
        <v>88969.919999999998</v>
      </c>
      <c r="L655" s="174">
        <v>21</v>
      </c>
      <c r="M655" s="174">
        <f>G655*(1+L655/100)</f>
        <v>0</v>
      </c>
      <c r="N655" s="172">
        <v>0</v>
      </c>
      <c r="O655" s="172">
        <f>ROUND(E655*N655,2)</f>
        <v>0</v>
      </c>
      <c r="P655" s="172">
        <v>0</v>
      </c>
      <c r="Q655" s="172">
        <f>ROUND(E655*P655,2)</f>
        <v>0</v>
      </c>
      <c r="R655" s="174"/>
      <c r="S655" s="174" t="s">
        <v>241</v>
      </c>
      <c r="T655" s="175" t="s">
        <v>171</v>
      </c>
      <c r="U655" s="160">
        <v>0</v>
      </c>
      <c r="V655" s="160">
        <f>ROUND(E655*U655,2)</f>
        <v>0</v>
      </c>
      <c r="W655" s="160"/>
      <c r="X655" s="160" t="s">
        <v>215</v>
      </c>
      <c r="Y655" s="160" t="s">
        <v>173</v>
      </c>
      <c r="Z655" s="150"/>
      <c r="AA655" s="150"/>
      <c r="AB655" s="150"/>
      <c r="AC655" s="150"/>
      <c r="AD655" s="150"/>
      <c r="AE655" s="150"/>
      <c r="AF655" s="150"/>
      <c r="AG655" s="150" t="s">
        <v>216</v>
      </c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outlineLevel="2">
      <c r="A656" s="157"/>
      <c r="B656" s="158"/>
      <c r="C656" s="200" t="s">
        <v>259</v>
      </c>
      <c r="D656" s="190"/>
      <c r="E656" s="191"/>
      <c r="F656" s="160"/>
      <c r="G656" s="160"/>
      <c r="H656" s="160"/>
      <c r="I656" s="160"/>
      <c r="J656" s="160"/>
      <c r="K656" s="160"/>
      <c r="L656" s="160"/>
      <c r="M656" s="160"/>
      <c r="N656" s="159"/>
      <c r="O656" s="159"/>
      <c r="P656" s="159"/>
      <c r="Q656" s="159"/>
      <c r="R656" s="160"/>
      <c r="S656" s="160"/>
      <c r="T656" s="160"/>
      <c r="U656" s="160"/>
      <c r="V656" s="160"/>
      <c r="W656" s="160"/>
      <c r="X656" s="160"/>
      <c r="Y656" s="160"/>
      <c r="Z656" s="150"/>
      <c r="AA656" s="150"/>
      <c r="AB656" s="150"/>
      <c r="AC656" s="150"/>
      <c r="AD656" s="150"/>
      <c r="AE656" s="150"/>
      <c r="AF656" s="150"/>
      <c r="AG656" s="150" t="s">
        <v>220</v>
      </c>
      <c r="AH656" s="150">
        <v>0</v>
      </c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outlineLevel="3">
      <c r="A657" s="157"/>
      <c r="B657" s="158"/>
      <c r="C657" s="200" t="s">
        <v>709</v>
      </c>
      <c r="D657" s="190"/>
      <c r="E657" s="191">
        <v>6843.84</v>
      </c>
      <c r="F657" s="160"/>
      <c r="G657" s="160"/>
      <c r="H657" s="160"/>
      <c r="I657" s="160"/>
      <c r="J657" s="160"/>
      <c r="K657" s="160"/>
      <c r="L657" s="160"/>
      <c r="M657" s="160"/>
      <c r="N657" s="159"/>
      <c r="O657" s="159"/>
      <c r="P657" s="159"/>
      <c r="Q657" s="159"/>
      <c r="R657" s="160"/>
      <c r="S657" s="160"/>
      <c r="T657" s="160"/>
      <c r="U657" s="160"/>
      <c r="V657" s="160"/>
      <c r="W657" s="160"/>
      <c r="X657" s="160"/>
      <c r="Y657" s="160"/>
      <c r="Z657" s="150"/>
      <c r="AA657" s="150"/>
      <c r="AB657" s="150"/>
      <c r="AC657" s="150"/>
      <c r="AD657" s="150"/>
      <c r="AE657" s="150"/>
      <c r="AF657" s="150"/>
      <c r="AG657" s="150" t="s">
        <v>220</v>
      </c>
      <c r="AH657" s="150">
        <v>0</v>
      </c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ht="24" outlineLevel="1">
      <c r="A658" s="169">
        <v>116</v>
      </c>
      <c r="B658" s="170" t="s">
        <v>710</v>
      </c>
      <c r="C658" s="185" t="s">
        <v>711</v>
      </c>
      <c r="D658" s="171" t="s">
        <v>277</v>
      </c>
      <c r="E658" s="172">
        <v>2.3588300000000002</v>
      </c>
      <c r="F658" s="173">
        <v>0</v>
      </c>
      <c r="G658" s="174">
        <f>ROUND(E658*F658,2)</f>
        <v>0</v>
      </c>
      <c r="H658" s="173">
        <v>37400</v>
      </c>
      <c r="I658" s="174">
        <f>ROUND(E658*H658,2)</f>
        <v>88220.24</v>
      </c>
      <c r="J658" s="173">
        <v>0</v>
      </c>
      <c r="K658" s="174">
        <f>ROUND(E658*J658,2)</f>
        <v>0</v>
      </c>
      <c r="L658" s="174">
        <v>21</v>
      </c>
      <c r="M658" s="174">
        <f>G658*(1+L658/100)</f>
        <v>0</v>
      </c>
      <c r="N658" s="172">
        <v>1</v>
      </c>
      <c r="O658" s="172">
        <f>ROUND(E658*N658,2)</f>
        <v>2.36</v>
      </c>
      <c r="P658" s="172">
        <v>0</v>
      </c>
      <c r="Q658" s="172">
        <f>ROUND(E658*P658,2)</f>
        <v>0</v>
      </c>
      <c r="R658" s="174" t="s">
        <v>382</v>
      </c>
      <c r="S658" s="174" t="s">
        <v>170</v>
      </c>
      <c r="T658" s="175" t="s">
        <v>170</v>
      </c>
      <c r="U658" s="160">
        <v>0</v>
      </c>
      <c r="V658" s="160">
        <f>ROUND(E658*U658,2)</f>
        <v>0</v>
      </c>
      <c r="W658" s="160"/>
      <c r="X658" s="160" t="s">
        <v>383</v>
      </c>
      <c r="Y658" s="160" t="s">
        <v>173</v>
      </c>
      <c r="Z658" s="150"/>
      <c r="AA658" s="150"/>
      <c r="AB658" s="150"/>
      <c r="AC658" s="150"/>
      <c r="AD658" s="150"/>
      <c r="AE658" s="150"/>
      <c r="AF658" s="150"/>
      <c r="AG658" s="150" t="s">
        <v>384</v>
      </c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outlineLevel="2">
      <c r="A659" s="157"/>
      <c r="B659" s="158"/>
      <c r="C659" s="200" t="s">
        <v>259</v>
      </c>
      <c r="D659" s="190"/>
      <c r="E659" s="191"/>
      <c r="F659" s="160"/>
      <c r="G659" s="160"/>
      <c r="H659" s="160"/>
      <c r="I659" s="160"/>
      <c r="J659" s="160"/>
      <c r="K659" s="160"/>
      <c r="L659" s="160"/>
      <c r="M659" s="160"/>
      <c r="N659" s="159"/>
      <c r="O659" s="159"/>
      <c r="P659" s="159"/>
      <c r="Q659" s="159"/>
      <c r="R659" s="160"/>
      <c r="S659" s="160"/>
      <c r="T659" s="160"/>
      <c r="U659" s="160"/>
      <c r="V659" s="160"/>
      <c r="W659" s="160"/>
      <c r="X659" s="160"/>
      <c r="Y659" s="160"/>
      <c r="Z659" s="150"/>
      <c r="AA659" s="150"/>
      <c r="AB659" s="150"/>
      <c r="AC659" s="150"/>
      <c r="AD659" s="150"/>
      <c r="AE659" s="150"/>
      <c r="AF659" s="150"/>
      <c r="AG659" s="150" t="s">
        <v>220</v>
      </c>
      <c r="AH659" s="150">
        <v>0</v>
      </c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3">
      <c r="A660" s="157"/>
      <c r="B660" s="158"/>
      <c r="C660" s="200" t="s">
        <v>712</v>
      </c>
      <c r="D660" s="190"/>
      <c r="E660" s="191">
        <v>0.22075</v>
      </c>
      <c r="F660" s="160"/>
      <c r="G660" s="160"/>
      <c r="H660" s="160"/>
      <c r="I660" s="160"/>
      <c r="J660" s="160"/>
      <c r="K660" s="160"/>
      <c r="L660" s="160"/>
      <c r="M660" s="160"/>
      <c r="N660" s="159"/>
      <c r="O660" s="159"/>
      <c r="P660" s="159"/>
      <c r="Q660" s="159"/>
      <c r="R660" s="160"/>
      <c r="S660" s="160"/>
      <c r="T660" s="160"/>
      <c r="U660" s="160"/>
      <c r="V660" s="160"/>
      <c r="W660" s="160"/>
      <c r="X660" s="160"/>
      <c r="Y660" s="160"/>
      <c r="Z660" s="150"/>
      <c r="AA660" s="150"/>
      <c r="AB660" s="150"/>
      <c r="AC660" s="150"/>
      <c r="AD660" s="150"/>
      <c r="AE660" s="150"/>
      <c r="AF660" s="150"/>
      <c r="AG660" s="150" t="s">
        <v>220</v>
      </c>
      <c r="AH660" s="150">
        <v>0</v>
      </c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outlineLevel="3">
      <c r="A661" s="157"/>
      <c r="B661" s="158"/>
      <c r="C661" s="200" t="s">
        <v>713</v>
      </c>
      <c r="D661" s="190"/>
      <c r="E661" s="191">
        <v>0.54205000000000003</v>
      </c>
      <c r="F661" s="160"/>
      <c r="G661" s="160"/>
      <c r="H661" s="160"/>
      <c r="I661" s="160"/>
      <c r="J661" s="160"/>
      <c r="K661" s="160"/>
      <c r="L661" s="160"/>
      <c r="M661" s="160"/>
      <c r="N661" s="159"/>
      <c r="O661" s="159"/>
      <c r="P661" s="159"/>
      <c r="Q661" s="159"/>
      <c r="R661" s="160"/>
      <c r="S661" s="160"/>
      <c r="T661" s="160"/>
      <c r="U661" s="160"/>
      <c r="V661" s="160"/>
      <c r="W661" s="160"/>
      <c r="X661" s="160"/>
      <c r="Y661" s="160"/>
      <c r="Z661" s="150"/>
      <c r="AA661" s="150"/>
      <c r="AB661" s="150"/>
      <c r="AC661" s="150"/>
      <c r="AD661" s="150"/>
      <c r="AE661" s="150"/>
      <c r="AF661" s="150"/>
      <c r="AG661" s="150" t="s">
        <v>220</v>
      </c>
      <c r="AH661" s="150">
        <v>0</v>
      </c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outlineLevel="3">
      <c r="A662" s="157"/>
      <c r="B662" s="158"/>
      <c r="C662" s="200" t="s">
        <v>714</v>
      </c>
      <c r="D662" s="190"/>
      <c r="E662" s="191">
        <v>0.65092000000000005</v>
      </c>
      <c r="F662" s="160"/>
      <c r="G662" s="160"/>
      <c r="H662" s="160"/>
      <c r="I662" s="160"/>
      <c r="J662" s="160"/>
      <c r="K662" s="160"/>
      <c r="L662" s="160"/>
      <c r="M662" s="160"/>
      <c r="N662" s="159"/>
      <c r="O662" s="159"/>
      <c r="P662" s="159"/>
      <c r="Q662" s="159"/>
      <c r="R662" s="160"/>
      <c r="S662" s="160"/>
      <c r="T662" s="160"/>
      <c r="U662" s="160"/>
      <c r="V662" s="160"/>
      <c r="W662" s="160"/>
      <c r="X662" s="160"/>
      <c r="Y662" s="160"/>
      <c r="Z662" s="150"/>
      <c r="AA662" s="150"/>
      <c r="AB662" s="150"/>
      <c r="AC662" s="150"/>
      <c r="AD662" s="150"/>
      <c r="AE662" s="150"/>
      <c r="AF662" s="150"/>
      <c r="AG662" s="150" t="s">
        <v>220</v>
      </c>
      <c r="AH662" s="150">
        <v>0</v>
      </c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outlineLevel="3">
      <c r="A663" s="157"/>
      <c r="B663" s="158"/>
      <c r="C663" s="200" t="s">
        <v>715</v>
      </c>
      <c r="D663" s="190"/>
      <c r="E663" s="191">
        <v>0.3281</v>
      </c>
      <c r="F663" s="160"/>
      <c r="G663" s="160"/>
      <c r="H663" s="160"/>
      <c r="I663" s="160"/>
      <c r="J663" s="160"/>
      <c r="K663" s="160"/>
      <c r="L663" s="160"/>
      <c r="M663" s="160"/>
      <c r="N663" s="159"/>
      <c r="O663" s="159"/>
      <c r="P663" s="159"/>
      <c r="Q663" s="159"/>
      <c r="R663" s="160"/>
      <c r="S663" s="160"/>
      <c r="T663" s="160"/>
      <c r="U663" s="160"/>
      <c r="V663" s="160"/>
      <c r="W663" s="160"/>
      <c r="X663" s="160"/>
      <c r="Y663" s="160"/>
      <c r="Z663" s="150"/>
      <c r="AA663" s="150"/>
      <c r="AB663" s="150"/>
      <c r="AC663" s="150"/>
      <c r="AD663" s="150"/>
      <c r="AE663" s="150"/>
      <c r="AF663" s="150"/>
      <c r="AG663" s="150" t="s">
        <v>220</v>
      </c>
      <c r="AH663" s="150">
        <v>0</v>
      </c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3">
      <c r="A664" s="157"/>
      <c r="B664" s="158"/>
      <c r="C664" s="200" t="s">
        <v>716</v>
      </c>
      <c r="D664" s="190"/>
      <c r="E664" s="191">
        <v>0.40256999999999998</v>
      </c>
      <c r="F664" s="160"/>
      <c r="G664" s="160"/>
      <c r="H664" s="160"/>
      <c r="I664" s="160"/>
      <c r="J664" s="160"/>
      <c r="K664" s="160"/>
      <c r="L664" s="160"/>
      <c r="M664" s="160"/>
      <c r="N664" s="159"/>
      <c r="O664" s="159"/>
      <c r="P664" s="159"/>
      <c r="Q664" s="159"/>
      <c r="R664" s="160"/>
      <c r="S664" s="160"/>
      <c r="T664" s="160"/>
      <c r="U664" s="160"/>
      <c r="V664" s="160"/>
      <c r="W664" s="160"/>
      <c r="X664" s="160"/>
      <c r="Y664" s="160"/>
      <c r="Z664" s="150"/>
      <c r="AA664" s="150"/>
      <c r="AB664" s="150"/>
      <c r="AC664" s="150"/>
      <c r="AD664" s="150"/>
      <c r="AE664" s="150"/>
      <c r="AF664" s="150"/>
      <c r="AG664" s="150" t="s">
        <v>220</v>
      </c>
      <c r="AH664" s="150">
        <v>0</v>
      </c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outlineLevel="3">
      <c r="A665" s="157"/>
      <c r="B665" s="158"/>
      <c r="C665" s="201" t="s">
        <v>393</v>
      </c>
      <c r="D665" s="192"/>
      <c r="E665" s="193">
        <v>0.21443999999999999</v>
      </c>
      <c r="F665" s="160"/>
      <c r="G665" s="160"/>
      <c r="H665" s="160"/>
      <c r="I665" s="160"/>
      <c r="J665" s="160"/>
      <c r="K665" s="160"/>
      <c r="L665" s="160"/>
      <c r="M665" s="160"/>
      <c r="N665" s="159"/>
      <c r="O665" s="159"/>
      <c r="P665" s="159"/>
      <c r="Q665" s="159"/>
      <c r="R665" s="160"/>
      <c r="S665" s="160"/>
      <c r="T665" s="160"/>
      <c r="U665" s="160"/>
      <c r="V665" s="160"/>
      <c r="W665" s="160"/>
      <c r="X665" s="160"/>
      <c r="Y665" s="160"/>
      <c r="Z665" s="150"/>
      <c r="AA665" s="150"/>
      <c r="AB665" s="150"/>
      <c r="AC665" s="150"/>
      <c r="AD665" s="150"/>
      <c r="AE665" s="150"/>
      <c r="AF665" s="150"/>
      <c r="AG665" s="150" t="s">
        <v>220</v>
      </c>
      <c r="AH665" s="150">
        <v>4</v>
      </c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ht="24" outlineLevel="1">
      <c r="A666" s="169">
        <v>117</v>
      </c>
      <c r="B666" s="170" t="s">
        <v>717</v>
      </c>
      <c r="C666" s="185" t="s">
        <v>718</v>
      </c>
      <c r="D666" s="171" t="s">
        <v>277</v>
      </c>
      <c r="E666" s="172">
        <v>1.35887</v>
      </c>
      <c r="F666" s="173">
        <v>0</v>
      </c>
      <c r="G666" s="174">
        <f>ROUND(E666*F666,2)</f>
        <v>0</v>
      </c>
      <c r="H666" s="173">
        <v>37400</v>
      </c>
      <c r="I666" s="174">
        <f>ROUND(E666*H666,2)</f>
        <v>50821.74</v>
      </c>
      <c r="J666" s="173">
        <v>0</v>
      </c>
      <c r="K666" s="174">
        <f>ROUND(E666*J666,2)</f>
        <v>0</v>
      </c>
      <c r="L666" s="174">
        <v>21</v>
      </c>
      <c r="M666" s="174">
        <f>G666*(1+L666/100)</f>
        <v>0</v>
      </c>
      <c r="N666" s="172">
        <v>1</v>
      </c>
      <c r="O666" s="172">
        <f>ROUND(E666*N666,2)</f>
        <v>1.36</v>
      </c>
      <c r="P666" s="172">
        <v>0</v>
      </c>
      <c r="Q666" s="172">
        <f>ROUND(E666*P666,2)</f>
        <v>0</v>
      </c>
      <c r="R666" s="174" t="s">
        <v>382</v>
      </c>
      <c r="S666" s="174" t="s">
        <v>170</v>
      </c>
      <c r="T666" s="175" t="s">
        <v>170</v>
      </c>
      <c r="U666" s="160">
        <v>0</v>
      </c>
      <c r="V666" s="160">
        <f>ROUND(E666*U666,2)</f>
        <v>0</v>
      </c>
      <c r="W666" s="160"/>
      <c r="X666" s="160" t="s">
        <v>383</v>
      </c>
      <c r="Y666" s="160" t="s">
        <v>173</v>
      </c>
      <c r="Z666" s="150"/>
      <c r="AA666" s="150"/>
      <c r="AB666" s="150"/>
      <c r="AC666" s="150"/>
      <c r="AD666" s="150"/>
      <c r="AE666" s="150"/>
      <c r="AF666" s="150"/>
      <c r="AG666" s="150" t="s">
        <v>384</v>
      </c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outlineLevel="2">
      <c r="A667" s="157"/>
      <c r="B667" s="158"/>
      <c r="C667" s="200" t="s">
        <v>259</v>
      </c>
      <c r="D667" s="190"/>
      <c r="E667" s="191"/>
      <c r="F667" s="160"/>
      <c r="G667" s="160"/>
      <c r="H667" s="160"/>
      <c r="I667" s="160"/>
      <c r="J667" s="160"/>
      <c r="K667" s="160"/>
      <c r="L667" s="160"/>
      <c r="M667" s="160"/>
      <c r="N667" s="159"/>
      <c r="O667" s="159"/>
      <c r="P667" s="159"/>
      <c r="Q667" s="159"/>
      <c r="R667" s="160"/>
      <c r="S667" s="160"/>
      <c r="T667" s="160"/>
      <c r="U667" s="160"/>
      <c r="V667" s="160"/>
      <c r="W667" s="160"/>
      <c r="X667" s="160"/>
      <c r="Y667" s="160"/>
      <c r="Z667" s="150"/>
      <c r="AA667" s="150"/>
      <c r="AB667" s="150"/>
      <c r="AC667" s="150"/>
      <c r="AD667" s="150"/>
      <c r="AE667" s="150"/>
      <c r="AF667" s="150"/>
      <c r="AG667" s="150" t="s">
        <v>220</v>
      </c>
      <c r="AH667" s="150">
        <v>0</v>
      </c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outlineLevel="3">
      <c r="A668" s="157"/>
      <c r="B668" s="158"/>
      <c r="C668" s="200" t="s">
        <v>719</v>
      </c>
      <c r="D668" s="190"/>
      <c r="E668" s="191">
        <v>0.61033999999999999</v>
      </c>
      <c r="F668" s="160"/>
      <c r="G668" s="160"/>
      <c r="H668" s="160"/>
      <c r="I668" s="160"/>
      <c r="J668" s="160"/>
      <c r="K668" s="160"/>
      <c r="L668" s="160"/>
      <c r="M668" s="160"/>
      <c r="N668" s="159"/>
      <c r="O668" s="159"/>
      <c r="P668" s="159"/>
      <c r="Q668" s="159"/>
      <c r="R668" s="160"/>
      <c r="S668" s="160"/>
      <c r="T668" s="160"/>
      <c r="U668" s="160"/>
      <c r="V668" s="160"/>
      <c r="W668" s="160"/>
      <c r="X668" s="160"/>
      <c r="Y668" s="160"/>
      <c r="Z668" s="150"/>
      <c r="AA668" s="150"/>
      <c r="AB668" s="150"/>
      <c r="AC668" s="150"/>
      <c r="AD668" s="150"/>
      <c r="AE668" s="150"/>
      <c r="AF668" s="150"/>
      <c r="AG668" s="150" t="s">
        <v>220</v>
      </c>
      <c r="AH668" s="150">
        <v>0</v>
      </c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outlineLevel="3">
      <c r="A669" s="157"/>
      <c r="B669" s="158"/>
      <c r="C669" s="200" t="s">
        <v>720</v>
      </c>
      <c r="D669" s="190"/>
      <c r="E669" s="191">
        <v>0.29165000000000002</v>
      </c>
      <c r="F669" s="160"/>
      <c r="G669" s="160"/>
      <c r="H669" s="160"/>
      <c r="I669" s="160"/>
      <c r="J669" s="160"/>
      <c r="K669" s="160"/>
      <c r="L669" s="160"/>
      <c r="M669" s="160"/>
      <c r="N669" s="159"/>
      <c r="O669" s="159"/>
      <c r="P669" s="159"/>
      <c r="Q669" s="159"/>
      <c r="R669" s="160"/>
      <c r="S669" s="160"/>
      <c r="T669" s="160"/>
      <c r="U669" s="160"/>
      <c r="V669" s="160"/>
      <c r="W669" s="160"/>
      <c r="X669" s="160"/>
      <c r="Y669" s="160"/>
      <c r="Z669" s="150"/>
      <c r="AA669" s="150"/>
      <c r="AB669" s="150"/>
      <c r="AC669" s="150"/>
      <c r="AD669" s="150"/>
      <c r="AE669" s="150"/>
      <c r="AF669" s="150"/>
      <c r="AG669" s="150" t="s">
        <v>220</v>
      </c>
      <c r="AH669" s="150">
        <v>0</v>
      </c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outlineLevel="3">
      <c r="A670" s="157"/>
      <c r="B670" s="158"/>
      <c r="C670" s="200" t="s">
        <v>721</v>
      </c>
      <c r="D670" s="190"/>
      <c r="E670" s="191">
        <v>0.45688000000000001</v>
      </c>
      <c r="F670" s="160"/>
      <c r="G670" s="160"/>
      <c r="H670" s="160"/>
      <c r="I670" s="160"/>
      <c r="J670" s="160"/>
      <c r="K670" s="160"/>
      <c r="L670" s="160"/>
      <c r="M670" s="160"/>
      <c r="N670" s="159"/>
      <c r="O670" s="159"/>
      <c r="P670" s="159"/>
      <c r="Q670" s="159"/>
      <c r="R670" s="160"/>
      <c r="S670" s="160"/>
      <c r="T670" s="160"/>
      <c r="U670" s="160"/>
      <c r="V670" s="160"/>
      <c r="W670" s="160"/>
      <c r="X670" s="160"/>
      <c r="Y670" s="160"/>
      <c r="Z670" s="150"/>
      <c r="AA670" s="150"/>
      <c r="AB670" s="150"/>
      <c r="AC670" s="150"/>
      <c r="AD670" s="150"/>
      <c r="AE670" s="150"/>
      <c r="AF670" s="150"/>
      <c r="AG670" s="150" t="s">
        <v>220</v>
      </c>
      <c r="AH670" s="150">
        <v>0</v>
      </c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ht="24" outlineLevel="1">
      <c r="A671" s="169">
        <v>118</v>
      </c>
      <c r="B671" s="170" t="s">
        <v>722</v>
      </c>
      <c r="C671" s="185" t="s">
        <v>723</v>
      </c>
      <c r="D671" s="171" t="s">
        <v>277</v>
      </c>
      <c r="E671" s="172">
        <v>1.92679</v>
      </c>
      <c r="F671" s="173">
        <v>0</v>
      </c>
      <c r="G671" s="174">
        <f>ROUND(E671*F671,2)</f>
        <v>0</v>
      </c>
      <c r="H671" s="173">
        <v>38550</v>
      </c>
      <c r="I671" s="174">
        <f>ROUND(E671*H671,2)</f>
        <v>74277.75</v>
      </c>
      <c r="J671" s="173">
        <v>0</v>
      </c>
      <c r="K671" s="174">
        <f>ROUND(E671*J671,2)</f>
        <v>0</v>
      </c>
      <c r="L671" s="174">
        <v>21</v>
      </c>
      <c r="M671" s="174">
        <f>G671*(1+L671/100)</f>
        <v>0</v>
      </c>
      <c r="N671" s="172">
        <v>1</v>
      </c>
      <c r="O671" s="172">
        <f>ROUND(E671*N671,2)</f>
        <v>1.93</v>
      </c>
      <c r="P671" s="172">
        <v>0</v>
      </c>
      <c r="Q671" s="172">
        <f>ROUND(E671*P671,2)</f>
        <v>0</v>
      </c>
      <c r="R671" s="174" t="s">
        <v>382</v>
      </c>
      <c r="S671" s="174" t="s">
        <v>170</v>
      </c>
      <c r="T671" s="175" t="s">
        <v>170</v>
      </c>
      <c r="U671" s="160">
        <v>0</v>
      </c>
      <c r="V671" s="160">
        <f>ROUND(E671*U671,2)</f>
        <v>0</v>
      </c>
      <c r="W671" s="160"/>
      <c r="X671" s="160" t="s">
        <v>383</v>
      </c>
      <c r="Y671" s="160" t="s">
        <v>173</v>
      </c>
      <c r="Z671" s="150"/>
      <c r="AA671" s="150"/>
      <c r="AB671" s="150"/>
      <c r="AC671" s="150"/>
      <c r="AD671" s="150"/>
      <c r="AE671" s="150"/>
      <c r="AF671" s="150"/>
      <c r="AG671" s="150" t="s">
        <v>384</v>
      </c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2">
      <c r="A672" s="157"/>
      <c r="B672" s="158"/>
      <c r="C672" s="200" t="s">
        <v>259</v>
      </c>
      <c r="D672" s="190"/>
      <c r="E672" s="191"/>
      <c r="F672" s="160"/>
      <c r="G672" s="160"/>
      <c r="H672" s="160"/>
      <c r="I672" s="160"/>
      <c r="J672" s="160"/>
      <c r="K672" s="160"/>
      <c r="L672" s="160"/>
      <c r="M672" s="160"/>
      <c r="N672" s="159"/>
      <c r="O672" s="159"/>
      <c r="P672" s="159"/>
      <c r="Q672" s="159"/>
      <c r="R672" s="160"/>
      <c r="S672" s="160"/>
      <c r="T672" s="160"/>
      <c r="U672" s="160"/>
      <c r="V672" s="160"/>
      <c r="W672" s="160"/>
      <c r="X672" s="160"/>
      <c r="Y672" s="160"/>
      <c r="Z672" s="150"/>
      <c r="AA672" s="150"/>
      <c r="AB672" s="150"/>
      <c r="AC672" s="150"/>
      <c r="AD672" s="150"/>
      <c r="AE672" s="150"/>
      <c r="AF672" s="150"/>
      <c r="AG672" s="150" t="s">
        <v>220</v>
      </c>
      <c r="AH672" s="150">
        <v>0</v>
      </c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outlineLevel="3">
      <c r="A673" s="157"/>
      <c r="B673" s="158"/>
      <c r="C673" s="200" t="s">
        <v>724</v>
      </c>
      <c r="D673" s="190"/>
      <c r="E673" s="191">
        <v>1.75163</v>
      </c>
      <c r="F673" s="160"/>
      <c r="G673" s="160"/>
      <c r="H673" s="160"/>
      <c r="I673" s="160"/>
      <c r="J673" s="160"/>
      <c r="K673" s="160"/>
      <c r="L673" s="160"/>
      <c r="M673" s="160"/>
      <c r="N673" s="159"/>
      <c r="O673" s="159"/>
      <c r="P673" s="159"/>
      <c r="Q673" s="159"/>
      <c r="R673" s="160"/>
      <c r="S673" s="160"/>
      <c r="T673" s="160"/>
      <c r="U673" s="160"/>
      <c r="V673" s="160"/>
      <c r="W673" s="160"/>
      <c r="X673" s="160"/>
      <c r="Y673" s="160"/>
      <c r="Z673" s="150"/>
      <c r="AA673" s="150"/>
      <c r="AB673" s="150"/>
      <c r="AC673" s="150"/>
      <c r="AD673" s="150"/>
      <c r="AE673" s="150"/>
      <c r="AF673" s="150"/>
      <c r="AG673" s="150" t="s">
        <v>220</v>
      </c>
      <c r="AH673" s="150">
        <v>0</v>
      </c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3">
      <c r="A674" s="157"/>
      <c r="B674" s="158"/>
      <c r="C674" s="201" t="s">
        <v>393</v>
      </c>
      <c r="D674" s="192"/>
      <c r="E674" s="193">
        <v>0.17516000000000001</v>
      </c>
      <c r="F674" s="160"/>
      <c r="G674" s="160"/>
      <c r="H674" s="160"/>
      <c r="I674" s="160"/>
      <c r="J674" s="160"/>
      <c r="K674" s="160"/>
      <c r="L674" s="160"/>
      <c r="M674" s="160"/>
      <c r="N674" s="159"/>
      <c r="O674" s="159"/>
      <c r="P674" s="159"/>
      <c r="Q674" s="159"/>
      <c r="R674" s="160"/>
      <c r="S674" s="160"/>
      <c r="T674" s="160"/>
      <c r="U674" s="160"/>
      <c r="V674" s="160"/>
      <c r="W674" s="160"/>
      <c r="X674" s="160"/>
      <c r="Y674" s="160"/>
      <c r="Z674" s="150"/>
      <c r="AA674" s="150"/>
      <c r="AB674" s="150"/>
      <c r="AC674" s="150"/>
      <c r="AD674" s="150"/>
      <c r="AE674" s="150"/>
      <c r="AF674" s="150"/>
      <c r="AG674" s="150" t="s">
        <v>220</v>
      </c>
      <c r="AH674" s="150">
        <v>4</v>
      </c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ht="24" outlineLevel="1">
      <c r="A675" s="169">
        <v>119</v>
      </c>
      <c r="B675" s="170" t="s">
        <v>725</v>
      </c>
      <c r="C675" s="185" t="s">
        <v>726</v>
      </c>
      <c r="D675" s="171" t="s">
        <v>277</v>
      </c>
      <c r="E675" s="172">
        <v>1.5747100000000001</v>
      </c>
      <c r="F675" s="173">
        <v>0</v>
      </c>
      <c r="G675" s="174">
        <f>ROUND(E675*F675,2)</f>
        <v>0</v>
      </c>
      <c r="H675" s="173">
        <v>38080</v>
      </c>
      <c r="I675" s="174">
        <f>ROUND(E675*H675,2)</f>
        <v>59964.959999999999</v>
      </c>
      <c r="J675" s="173">
        <v>0</v>
      </c>
      <c r="K675" s="174">
        <f>ROUND(E675*J675,2)</f>
        <v>0</v>
      </c>
      <c r="L675" s="174">
        <v>21</v>
      </c>
      <c r="M675" s="174">
        <f>G675*(1+L675/100)</f>
        <v>0</v>
      </c>
      <c r="N675" s="172">
        <v>1</v>
      </c>
      <c r="O675" s="172">
        <f>ROUND(E675*N675,2)</f>
        <v>1.57</v>
      </c>
      <c r="P675" s="172">
        <v>0</v>
      </c>
      <c r="Q675" s="172">
        <f>ROUND(E675*P675,2)</f>
        <v>0</v>
      </c>
      <c r="R675" s="174" t="s">
        <v>382</v>
      </c>
      <c r="S675" s="174" t="s">
        <v>170</v>
      </c>
      <c r="T675" s="175" t="s">
        <v>170</v>
      </c>
      <c r="U675" s="160">
        <v>0</v>
      </c>
      <c r="V675" s="160">
        <f>ROUND(E675*U675,2)</f>
        <v>0</v>
      </c>
      <c r="W675" s="160"/>
      <c r="X675" s="160" t="s">
        <v>383</v>
      </c>
      <c r="Y675" s="160" t="s">
        <v>173</v>
      </c>
      <c r="Z675" s="150"/>
      <c r="AA675" s="150"/>
      <c r="AB675" s="150"/>
      <c r="AC675" s="150"/>
      <c r="AD675" s="150"/>
      <c r="AE675" s="150"/>
      <c r="AF675" s="150"/>
      <c r="AG675" s="150" t="s">
        <v>384</v>
      </c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outlineLevel="2">
      <c r="A676" s="157"/>
      <c r="B676" s="158"/>
      <c r="C676" s="200" t="s">
        <v>259</v>
      </c>
      <c r="D676" s="190"/>
      <c r="E676" s="191"/>
      <c r="F676" s="160"/>
      <c r="G676" s="160"/>
      <c r="H676" s="160"/>
      <c r="I676" s="160"/>
      <c r="J676" s="160"/>
      <c r="K676" s="160"/>
      <c r="L676" s="160"/>
      <c r="M676" s="160"/>
      <c r="N676" s="159"/>
      <c r="O676" s="159"/>
      <c r="P676" s="159"/>
      <c r="Q676" s="159"/>
      <c r="R676" s="160"/>
      <c r="S676" s="160"/>
      <c r="T676" s="160"/>
      <c r="U676" s="160"/>
      <c r="V676" s="160"/>
      <c r="W676" s="160"/>
      <c r="X676" s="160"/>
      <c r="Y676" s="160"/>
      <c r="Z676" s="150"/>
      <c r="AA676" s="150"/>
      <c r="AB676" s="150"/>
      <c r="AC676" s="150"/>
      <c r="AD676" s="150"/>
      <c r="AE676" s="150"/>
      <c r="AF676" s="150"/>
      <c r="AG676" s="150" t="s">
        <v>220</v>
      </c>
      <c r="AH676" s="150">
        <v>0</v>
      </c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</row>
    <row r="677" spans="1:60" outlineLevel="3">
      <c r="A677" s="157"/>
      <c r="B677" s="158"/>
      <c r="C677" s="200" t="s">
        <v>727</v>
      </c>
      <c r="D677" s="190"/>
      <c r="E677" s="191">
        <v>5.6320000000000002E-2</v>
      </c>
      <c r="F677" s="160"/>
      <c r="G677" s="160"/>
      <c r="H677" s="160"/>
      <c r="I677" s="160"/>
      <c r="J677" s="160"/>
      <c r="K677" s="160"/>
      <c r="L677" s="160"/>
      <c r="M677" s="160"/>
      <c r="N677" s="159"/>
      <c r="O677" s="159"/>
      <c r="P677" s="159"/>
      <c r="Q677" s="159"/>
      <c r="R677" s="160"/>
      <c r="S677" s="160"/>
      <c r="T677" s="160"/>
      <c r="U677" s="160"/>
      <c r="V677" s="160"/>
      <c r="W677" s="160"/>
      <c r="X677" s="160"/>
      <c r="Y677" s="160"/>
      <c r="Z677" s="150"/>
      <c r="AA677" s="150"/>
      <c r="AB677" s="150"/>
      <c r="AC677" s="150"/>
      <c r="AD677" s="150"/>
      <c r="AE677" s="150"/>
      <c r="AF677" s="150"/>
      <c r="AG677" s="150" t="s">
        <v>220</v>
      </c>
      <c r="AH677" s="150">
        <v>0</v>
      </c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outlineLevel="3">
      <c r="A678" s="157"/>
      <c r="B678" s="158"/>
      <c r="C678" s="200" t="s">
        <v>728</v>
      </c>
      <c r="D678" s="190"/>
      <c r="E678" s="191">
        <v>7.2700000000000001E-2</v>
      </c>
      <c r="F678" s="160"/>
      <c r="G678" s="160"/>
      <c r="H678" s="160"/>
      <c r="I678" s="160"/>
      <c r="J678" s="160"/>
      <c r="K678" s="160"/>
      <c r="L678" s="160"/>
      <c r="M678" s="160"/>
      <c r="N678" s="159"/>
      <c r="O678" s="159"/>
      <c r="P678" s="159"/>
      <c r="Q678" s="159"/>
      <c r="R678" s="160"/>
      <c r="S678" s="160"/>
      <c r="T678" s="160"/>
      <c r="U678" s="160"/>
      <c r="V678" s="160"/>
      <c r="W678" s="160"/>
      <c r="X678" s="160"/>
      <c r="Y678" s="160"/>
      <c r="Z678" s="150"/>
      <c r="AA678" s="150"/>
      <c r="AB678" s="150"/>
      <c r="AC678" s="150"/>
      <c r="AD678" s="150"/>
      <c r="AE678" s="150"/>
      <c r="AF678" s="150"/>
      <c r="AG678" s="150" t="s">
        <v>220</v>
      </c>
      <c r="AH678" s="150">
        <v>0</v>
      </c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outlineLevel="3">
      <c r="A679" s="157"/>
      <c r="B679" s="158"/>
      <c r="C679" s="200" t="s">
        <v>729</v>
      </c>
      <c r="D679" s="190"/>
      <c r="E679" s="191">
        <v>1.30253</v>
      </c>
      <c r="F679" s="160"/>
      <c r="G679" s="160"/>
      <c r="H679" s="160"/>
      <c r="I679" s="160"/>
      <c r="J679" s="160"/>
      <c r="K679" s="160"/>
      <c r="L679" s="160"/>
      <c r="M679" s="160"/>
      <c r="N679" s="159"/>
      <c r="O679" s="159"/>
      <c r="P679" s="159"/>
      <c r="Q679" s="159"/>
      <c r="R679" s="160"/>
      <c r="S679" s="160"/>
      <c r="T679" s="160"/>
      <c r="U679" s="160"/>
      <c r="V679" s="160"/>
      <c r="W679" s="160"/>
      <c r="X679" s="160"/>
      <c r="Y679" s="160"/>
      <c r="Z679" s="150"/>
      <c r="AA679" s="150"/>
      <c r="AB679" s="150"/>
      <c r="AC679" s="150"/>
      <c r="AD679" s="150"/>
      <c r="AE679" s="150"/>
      <c r="AF679" s="150"/>
      <c r="AG679" s="150" t="s">
        <v>220</v>
      </c>
      <c r="AH679" s="150">
        <v>0</v>
      </c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3">
      <c r="A680" s="157"/>
      <c r="B680" s="158"/>
      <c r="C680" s="201" t="s">
        <v>393</v>
      </c>
      <c r="D680" s="192"/>
      <c r="E680" s="193">
        <v>0.14316000000000001</v>
      </c>
      <c r="F680" s="160"/>
      <c r="G680" s="160"/>
      <c r="H680" s="160"/>
      <c r="I680" s="160"/>
      <c r="J680" s="160"/>
      <c r="K680" s="160"/>
      <c r="L680" s="160"/>
      <c r="M680" s="160"/>
      <c r="N680" s="159"/>
      <c r="O680" s="159"/>
      <c r="P680" s="159"/>
      <c r="Q680" s="159"/>
      <c r="R680" s="160"/>
      <c r="S680" s="160"/>
      <c r="T680" s="160"/>
      <c r="U680" s="160"/>
      <c r="V680" s="160"/>
      <c r="W680" s="160"/>
      <c r="X680" s="160"/>
      <c r="Y680" s="160"/>
      <c r="Z680" s="150"/>
      <c r="AA680" s="150"/>
      <c r="AB680" s="150"/>
      <c r="AC680" s="150"/>
      <c r="AD680" s="150"/>
      <c r="AE680" s="150"/>
      <c r="AF680" s="150"/>
      <c r="AG680" s="150" t="s">
        <v>220</v>
      </c>
      <c r="AH680" s="150">
        <v>4</v>
      </c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</row>
    <row r="681" spans="1:60" outlineLevel="1">
      <c r="A681" s="169">
        <v>120</v>
      </c>
      <c r="B681" s="170" t="s">
        <v>730</v>
      </c>
      <c r="C681" s="185" t="s">
        <v>731</v>
      </c>
      <c r="D681" s="171" t="s">
        <v>277</v>
      </c>
      <c r="E681" s="172">
        <v>0.17313999999999999</v>
      </c>
      <c r="F681" s="173">
        <v>0</v>
      </c>
      <c r="G681" s="174">
        <f>ROUND(E681*F681,2)</f>
        <v>0</v>
      </c>
      <c r="H681" s="173">
        <v>35400</v>
      </c>
      <c r="I681" s="174">
        <f>ROUND(E681*H681,2)</f>
        <v>6129.16</v>
      </c>
      <c r="J681" s="173">
        <v>0</v>
      </c>
      <c r="K681" s="174">
        <f>ROUND(E681*J681,2)</f>
        <v>0</v>
      </c>
      <c r="L681" s="174">
        <v>21</v>
      </c>
      <c r="M681" s="174">
        <f>G681*(1+L681/100)</f>
        <v>0</v>
      </c>
      <c r="N681" s="172">
        <v>1</v>
      </c>
      <c r="O681" s="172">
        <f>ROUND(E681*N681,2)</f>
        <v>0.17</v>
      </c>
      <c r="P681" s="172">
        <v>0</v>
      </c>
      <c r="Q681" s="172">
        <f>ROUND(E681*P681,2)</f>
        <v>0</v>
      </c>
      <c r="R681" s="174" t="s">
        <v>382</v>
      </c>
      <c r="S681" s="174" t="s">
        <v>170</v>
      </c>
      <c r="T681" s="175" t="s">
        <v>170</v>
      </c>
      <c r="U681" s="160">
        <v>0</v>
      </c>
      <c r="V681" s="160">
        <f>ROUND(E681*U681,2)</f>
        <v>0</v>
      </c>
      <c r="W681" s="160"/>
      <c r="X681" s="160" t="s">
        <v>383</v>
      </c>
      <c r="Y681" s="160" t="s">
        <v>173</v>
      </c>
      <c r="Z681" s="150"/>
      <c r="AA681" s="150"/>
      <c r="AB681" s="150"/>
      <c r="AC681" s="150"/>
      <c r="AD681" s="150"/>
      <c r="AE681" s="150"/>
      <c r="AF681" s="150"/>
      <c r="AG681" s="150" t="s">
        <v>384</v>
      </c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</row>
    <row r="682" spans="1:60" outlineLevel="2">
      <c r="A682" s="157"/>
      <c r="B682" s="158"/>
      <c r="C682" s="200" t="s">
        <v>259</v>
      </c>
      <c r="D682" s="190"/>
      <c r="E682" s="191"/>
      <c r="F682" s="160"/>
      <c r="G682" s="160"/>
      <c r="H682" s="160"/>
      <c r="I682" s="160"/>
      <c r="J682" s="160"/>
      <c r="K682" s="160"/>
      <c r="L682" s="160"/>
      <c r="M682" s="160"/>
      <c r="N682" s="159"/>
      <c r="O682" s="159"/>
      <c r="P682" s="159"/>
      <c r="Q682" s="159"/>
      <c r="R682" s="160"/>
      <c r="S682" s="160"/>
      <c r="T682" s="160"/>
      <c r="U682" s="160"/>
      <c r="V682" s="160"/>
      <c r="W682" s="160"/>
      <c r="X682" s="160"/>
      <c r="Y682" s="160"/>
      <c r="Z682" s="150"/>
      <c r="AA682" s="150"/>
      <c r="AB682" s="150"/>
      <c r="AC682" s="150"/>
      <c r="AD682" s="150"/>
      <c r="AE682" s="150"/>
      <c r="AF682" s="150"/>
      <c r="AG682" s="150" t="s">
        <v>220</v>
      </c>
      <c r="AH682" s="150">
        <v>0</v>
      </c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</row>
    <row r="683" spans="1:60" outlineLevel="3">
      <c r="A683" s="157"/>
      <c r="B683" s="158"/>
      <c r="C683" s="200" t="s">
        <v>732</v>
      </c>
      <c r="D683" s="190"/>
      <c r="E683" s="191">
        <v>4.9459999999999997E-2</v>
      </c>
      <c r="F683" s="160"/>
      <c r="G683" s="160"/>
      <c r="H683" s="160"/>
      <c r="I683" s="160"/>
      <c r="J683" s="160"/>
      <c r="K683" s="160"/>
      <c r="L683" s="160"/>
      <c r="M683" s="160"/>
      <c r="N683" s="159"/>
      <c r="O683" s="159"/>
      <c r="P683" s="159"/>
      <c r="Q683" s="159"/>
      <c r="R683" s="160"/>
      <c r="S683" s="160"/>
      <c r="T683" s="160"/>
      <c r="U683" s="160"/>
      <c r="V683" s="160"/>
      <c r="W683" s="160"/>
      <c r="X683" s="160"/>
      <c r="Y683" s="160"/>
      <c r="Z683" s="150"/>
      <c r="AA683" s="150"/>
      <c r="AB683" s="150"/>
      <c r="AC683" s="150"/>
      <c r="AD683" s="150"/>
      <c r="AE683" s="150"/>
      <c r="AF683" s="150"/>
      <c r="AG683" s="150" t="s">
        <v>220</v>
      </c>
      <c r="AH683" s="150">
        <v>0</v>
      </c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outlineLevel="3">
      <c r="A684" s="157"/>
      <c r="B684" s="158"/>
      <c r="C684" s="200" t="s">
        <v>733</v>
      </c>
      <c r="D684" s="190"/>
      <c r="E684" s="191">
        <v>8.831E-2</v>
      </c>
      <c r="F684" s="160"/>
      <c r="G684" s="160"/>
      <c r="H684" s="160"/>
      <c r="I684" s="160"/>
      <c r="J684" s="160"/>
      <c r="K684" s="160"/>
      <c r="L684" s="160"/>
      <c r="M684" s="160"/>
      <c r="N684" s="159"/>
      <c r="O684" s="159"/>
      <c r="P684" s="159"/>
      <c r="Q684" s="159"/>
      <c r="R684" s="160"/>
      <c r="S684" s="160"/>
      <c r="T684" s="160"/>
      <c r="U684" s="160"/>
      <c r="V684" s="160"/>
      <c r="W684" s="160"/>
      <c r="X684" s="160"/>
      <c r="Y684" s="160"/>
      <c r="Z684" s="150"/>
      <c r="AA684" s="150"/>
      <c r="AB684" s="150"/>
      <c r="AC684" s="150"/>
      <c r="AD684" s="150"/>
      <c r="AE684" s="150"/>
      <c r="AF684" s="150"/>
      <c r="AG684" s="150" t="s">
        <v>220</v>
      </c>
      <c r="AH684" s="150">
        <v>0</v>
      </c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outlineLevel="3">
      <c r="A685" s="157"/>
      <c r="B685" s="158"/>
      <c r="C685" s="200" t="s">
        <v>734</v>
      </c>
      <c r="D685" s="190"/>
      <c r="E685" s="191">
        <v>1.9630000000000002E-2</v>
      </c>
      <c r="F685" s="160"/>
      <c r="G685" s="160"/>
      <c r="H685" s="160"/>
      <c r="I685" s="160"/>
      <c r="J685" s="160"/>
      <c r="K685" s="160"/>
      <c r="L685" s="160"/>
      <c r="M685" s="160"/>
      <c r="N685" s="159"/>
      <c r="O685" s="159"/>
      <c r="P685" s="159"/>
      <c r="Q685" s="159"/>
      <c r="R685" s="160"/>
      <c r="S685" s="160"/>
      <c r="T685" s="160"/>
      <c r="U685" s="160"/>
      <c r="V685" s="160"/>
      <c r="W685" s="160"/>
      <c r="X685" s="160"/>
      <c r="Y685" s="160"/>
      <c r="Z685" s="150"/>
      <c r="AA685" s="150"/>
      <c r="AB685" s="150"/>
      <c r="AC685" s="150"/>
      <c r="AD685" s="150"/>
      <c r="AE685" s="150"/>
      <c r="AF685" s="150"/>
      <c r="AG685" s="150" t="s">
        <v>220</v>
      </c>
      <c r="AH685" s="150">
        <v>0</v>
      </c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outlineLevel="3">
      <c r="A686" s="157"/>
      <c r="B686" s="158"/>
      <c r="C686" s="201" t="s">
        <v>393</v>
      </c>
      <c r="D686" s="192"/>
      <c r="E686" s="193">
        <v>1.5740000000000001E-2</v>
      </c>
      <c r="F686" s="160"/>
      <c r="G686" s="160"/>
      <c r="H686" s="160"/>
      <c r="I686" s="160"/>
      <c r="J686" s="160"/>
      <c r="K686" s="160"/>
      <c r="L686" s="160"/>
      <c r="M686" s="160"/>
      <c r="N686" s="159"/>
      <c r="O686" s="159"/>
      <c r="P686" s="159"/>
      <c r="Q686" s="159"/>
      <c r="R686" s="160"/>
      <c r="S686" s="160"/>
      <c r="T686" s="160"/>
      <c r="U686" s="160"/>
      <c r="V686" s="160"/>
      <c r="W686" s="160"/>
      <c r="X686" s="160"/>
      <c r="Y686" s="160"/>
      <c r="Z686" s="150"/>
      <c r="AA686" s="150"/>
      <c r="AB686" s="150"/>
      <c r="AC686" s="150"/>
      <c r="AD686" s="150"/>
      <c r="AE686" s="150"/>
      <c r="AF686" s="150"/>
      <c r="AG686" s="150" t="s">
        <v>220</v>
      </c>
      <c r="AH686" s="150">
        <v>4</v>
      </c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outlineLevel="1">
      <c r="A687" s="169">
        <v>121</v>
      </c>
      <c r="B687" s="170" t="s">
        <v>735</v>
      </c>
      <c r="C687" s="185" t="s">
        <v>736</v>
      </c>
      <c r="D687" s="171" t="s">
        <v>682</v>
      </c>
      <c r="E687" s="172">
        <v>479.06880000000001</v>
      </c>
      <c r="F687" s="173">
        <v>0</v>
      </c>
      <c r="G687" s="174">
        <f>ROUND(E687*F687,2)</f>
        <v>0</v>
      </c>
      <c r="H687" s="173">
        <v>95.7</v>
      </c>
      <c r="I687" s="174">
        <f>ROUND(E687*H687,2)</f>
        <v>45846.879999999997</v>
      </c>
      <c r="J687" s="173">
        <v>0</v>
      </c>
      <c r="K687" s="174">
        <f>ROUND(E687*J687,2)</f>
        <v>0</v>
      </c>
      <c r="L687" s="174">
        <v>21</v>
      </c>
      <c r="M687" s="174">
        <f>G687*(1+L687/100)</f>
        <v>0</v>
      </c>
      <c r="N687" s="172">
        <v>1E-3</v>
      </c>
      <c r="O687" s="172">
        <f>ROUND(E687*N687,2)</f>
        <v>0.48</v>
      </c>
      <c r="P687" s="172">
        <v>0</v>
      </c>
      <c r="Q687" s="172">
        <f>ROUND(E687*P687,2)</f>
        <v>0</v>
      </c>
      <c r="R687" s="174" t="s">
        <v>382</v>
      </c>
      <c r="S687" s="174" t="s">
        <v>170</v>
      </c>
      <c r="T687" s="175" t="s">
        <v>170</v>
      </c>
      <c r="U687" s="160">
        <v>0</v>
      </c>
      <c r="V687" s="160">
        <f>ROUND(E687*U687,2)</f>
        <v>0</v>
      </c>
      <c r="W687" s="160"/>
      <c r="X687" s="160" t="s">
        <v>383</v>
      </c>
      <c r="Y687" s="160" t="s">
        <v>173</v>
      </c>
      <c r="Z687" s="150"/>
      <c r="AA687" s="150"/>
      <c r="AB687" s="150"/>
      <c r="AC687" s="150"/>
      <c r="AD687" s="150"/>
      <c r="AE687" s="150"/>
      <c r="AF687" s="150"/>
      <c r="AG687" s="150" t="s">
        <v>384</v>
      </c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outlineLevel="2">
      <c r="A688" s="157"/>
      <c r="B688" s="158"/>
      <c r="C688" s="200" t="s">
        <v>259</v>
      </c>
      <c r="D688" s="190"/>
      <c r="E688" s="191"/>
      <c r="F688" s="160"/>
      <c r="G688" s="160"/>
      <c r="H688" s="160"/>
      <c r="I688" s="160"/>
      <c r="J688" s="160"/>
      <c r="K688" s="160"/>
      <c r="L688" s="160"/>
      <c r="M688" s="160"/>
      <c r="N688" s="159"/>
      <c r="O688" s="159"/>
      <c r="P688" s="159"/>
      <c r="Q688" s="159"/>
      <c r="R688" s="160"/>
      <c r="S688" s="160"/>
      <c r="T688" s="160"/>
      <c r="U688" s="160"/>
      <c r="V688" s="160"/>
      <c r="W688" s="160"/>
      <c r="X688" s="160"/>
      <c r="Y688" s="160"/>
      <c r="Z688" s="150"/>
      <c r="AA688" s="150"/>
      <c r="AB688" s="150"/>
      <c r="AC688" s="150"/>
      <c r="AD688" s="150"/>
      <c r="AE688" s="150"/>
      <c r="AF688" s="150"/>
      <c r="AG688" s="150" t="s">
        <v>220</v>
      </c>
      <c r="AH688" s="150">
        <v>0</v>
      </c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outlineLevel="3">
      <c r="A689" s="157"/>
      <c r="B689" s="158"/>
      <c r="C689" s="200" t="s">
        <v>737</v>
      </c>
      <c r="D689" s="190"/>
      <c r="E689" s="191">
        <v>479.06880000000001</v>
      </c>
      <c r="F689" s="160"/>
      <c r="G689" s="160"/>
      <c r="H689" s="160"/>
      <c r="I689" s="160"/>
      <c r="J689" s="160"/>
      <c r="K689" s="160"/>
      <c r="L689" s="160"/>
      <c r="M689" s="160"/>
      <c r="N689" s="159"/>
      <c r="O689" s="159"/>
      <c r="P689" s="159"/>
      <c r="Q689" s="159"/>
      <c r="R689" s="160"/>
      <c r="S689" s="160"/>
      <c r="T689" s="160"/>
      <c r="U689" s="160"/>
      <c r="V689" s="160"/>
      <c r="W689" s="160"/>
      <c r="X689" s="160"/>
      <c r="Y689" s="160"/>
      <c r="Z689" s="150"/>
      <c r="AA689" s="150"/>
      <c r="AB689" s="150"/>
      <c r="AC689" s="150"/>
      <c r="AD689" s="150"/>
      <c r="AE689" s="150"/>
      <c r="AF689" s="150"/>
      <c r="AG689" s="150" t="s">
        <v>220</v>
      </c>
      <c r="AH689" s="150">
        <v>0</v>
      </c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outlineLevel="1">
      <c r="A690" s="169">
        <v>122</v>
      </c>
      <c r="B690" s="170" t="s">
        <v>738</v>
      </c>
      <c r="C690" s="185" t="s">
        <v>739</v>
      </c>
      <c r="D690" s="171" t="s">
        <v>277</v>
      </c>
      <c r="E690" s="172">
        <v>8.2164699999999993</v>
      </c>
      <c r="F690" s="173">
        <v>0</v>
      </c>
      <c r="G690" s="174">
        <f>ROUND(E690*F690,2)</f>
        <v>0</v>
      </c>
      <c r="H690" s="173">
        <v>0</v>
      </c>
      <c r="I690" s="174">
        <f>ROUND(E690*H690,2)</f>
        <v>0</v>
      </c>
      <c r="J690" s="173">
        <v>1641</v>
      </c>
      <c r="K690" s="174">
        <f>ROUND(E690*J690,2)</f>
        <v>13483.23</v>
      </c>
      <c r="L690" s="174">
        <v>21</v>
      </c>
      <c r="M690" s="174">
        <f>G690*(1+L690/100)</f>
        <v>0</v>
      </c>
      <c r="N690" s="172">
        <v>0</v>
      </c>
      <c r="O690" s="172">
        <f>ROUND(E690*N690,2)</f>
        <v>0</v>
      </c>
      <c r="P690" s="172">
        <v>0</v>
      </c>
      <c r="Q690" s="172">
        <f>ROUND(E690*P690,2)</f>
        <v>0</v>
      </c>
      <c r="R690" s="174" t="s">
        <v>683</v>
      </c>
      <c r="S690" s="174" t="s">
        <v>170</v>
      </c>
      <c r="T690" s="175" t="s">
        <v>170</v>
      </c>
      <c r="U690" s="160">
        <v>3.016</v>
      </c>
      <c r="V690" s="160">
        <f>ROUND(E690*U690,2)</f>
        <v>24.78</v>
      </c>
      <c r="W690" s="160"/>
      <c r="X690" s="160" t="s">
        <v>337</v>
      </c>
      <c r="Y690" s="160" t="s">
        <v>173</v>
      </c>
      <c r="Z690" s="150"/>
      <c r="AA690" s="150"/>
      <c r="AB690" s="150"/>
      <c r="AC690" s="150"/>
      <c r="AD690" s="150"/>
      <c r="AE690" s="150"/>
      <c r="AF690" s="150"/>
      <c r="AG690" s="150" t="s">
        <v>338</v>
      </c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outlineLevel="2">
      <c r="A691" s="157"/>
      <c r="B691" s="158"/>
      <c r="C691" s="353" t="s">
        <v>396</v>
      </c>
      <c r="D691" s="354"/>
      <c r="E691" s="354"/>
      <c r="F691" s="354"/>
      <c r="G691" s="354"/>
      <c r="H691" s="160"/>
      <c r="I691" s="160"/>
      <c r="J691" s="160"/>
      <c r="K691" s="160"/>
      <c r="L691" s="160"/>
      <c r="M691" s="160"/>
      <c r="N691" s="159"/>
      <c r="O691" s="159"/>
      <c r="P691" s="159"/>
      <c r="Q691" s="159"/>
      <c r="R691" s="160"/>
      <c r="S691" s="160"/>
      <c r="T691" s="160"/>
      <c r="U691" s="160"/>
      <c r="V691" s="160"/>
      <c r="W691" s="160"/>
      <c r="X691" s="160"/>
      <c r="Y691" s="160"/>
      <c r="Z691" s="150"/>
      <c r="AA691" s="150"/>
      <c r="AB691" s="150"/>
      <c r="AC691" s="150"/>
      <c r="AD691" s="150"/>
      <c r="AE691" s="150"/>
      <c r="AF691" s="150"/>
      <c r="AG691" s="150" t="s">
        <v>218</v>
      </c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outlineLevel="2">
      <c r="A692" s="157"/>
      <c r="B692" s="158"/>
      <c r="C692" s="200" t="s">
        <v>340</v>
      </c>
      <c r="D692" s="190"/>
      <c r="E692" s="191"/>
      <c r="F692" s="160"/>
      <c r="G692" s="160"/>
      <c r="H692" s="160"/>
      <c r="I692" s="160"/>
      <c r="J692" s="160"/>
      <c r="K692" s="160"/>
      <c r="L692" s="160"/>
      <c r="M692" s="160"/>
      <c r="N692" s="159"/>
      <c r="O692" s="159"/>
      <c r="P692" s="159"/>
      <c r="Q692" s="159"/>
      <c r="R692" s="160"/>
      <c r="S692" s="160"/>
      <c r="T692" s="160"/>
      <c r="U692" s="160"/>
      <c r="V692" s="160"/>
      <c r="W692" s="160"/>
      <c r="X692" s="160"/>
      <c r="Y692" s="160"/>
      <c r="Z692" s="150"/>
      <c r="AA692" s="150"/>
      <c r="AB692" s="150"/>
      <c r="AC692" s="150"/>
      <c r="AD692" s="150"/>
      <c r="AE692" s="150"/>
      <c r="AF692" s="150"/>
      <c r="AG692" s="150" t="s">
        <v>220</v>
      </c>
      <c r="AH692" s="150">
        <v>0</v>
      </c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3">
      <c r="A693" s="157"/>
      <c r="B693" s="158"/>
      <c r="C693" s="200" t="s">
        <v>740</v>
      </c>
      <c r="D693" s="190"/>
      <c r="E693" s="191"/>
      <c r="F693" s="160"/>
      <c r="G693" s="160"/>
      <c r="H693" s="160"/>
      <c r="I693" s="160"/>
      <c r="J693" s="160"/>
      <c r="K693" s="160"/>
      <c r="L693" s="160"/>
      <c r="M693" s="160"/>
      <c r="N693" s="159"/>
      <c r="O693" s="159"/>
      <c r="P693" s="159"/>
      <c r="Q693" s="159"/>
      <c r="R693" s="160"/>
      <c r="S693" s="160"/>
      <c r="T693" s="160"/>
      <c r="U693" s="160"/>
      <c r="V693" s="160"/>
      <c r="W693" s="160"/>
      <c r="X693" s="160"/>
      <c r="Y693" s="160"/>
      <c r="Z693" s="150"/>
      <c r="AA693" s="150"/>
      <c r="AB693" s="150"/>
      <c r="AC693" s="150"/>
      <c r="AD693" s="150"/>
      <c r="AE693" s="150"/>
      <c r="AF693" s="150"/>
      <c r="AG693" s="150" t="s">
        <v>220</v>
      </c>
      <c r="AH693" s="150">
        <v>0</v>
      </c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</row>
    <row r="694" spans="1:60" outlineLevel="3">
      <c r="A694" s="157"/>
      <c r="B694" s="158"/>
      <c r="C694" s="200" t="s">
        <v>741</v>
      </c>
      <c r="D694" s="190"/>
      <c r="E694" s="191">
        <v>8.2164699999999993</v>
      </c>
      <c r="F694" s="160"/>
      <c r="G694" s="160"/>
      <c r="H694" s="160"/>
      <c r="I694" s="160"/>
      <c r="J694" s="160"/>
      <c r="K694" s="160"/>
      <c r="L694" s="160"/>
      <c r="M694" s="160"/>
      <c r="N694" s="159"/>
      <c r="O694" s="159"/>
      <c r="P694" s="159"/>
      <c r="Q694" s="159"/>
      <c r="R694" s="160"/>
      <c r="S694" s="160"/>
      <c r="T694" s="160"/>
      <c r="U694" s="160"/>
      <c r="V694" s="160"/>
      <c r="W694" s="160"/>
      <c r="X694" s="160"/>
      <c r="Y694" s="160"/>
      <c r="Z694" s="150"/>
      <c r="AA694" s="150"/>
      <c r="AB694" s="150"/>
      <c r="AC694" s="150"/>
      <c r="AD694" s="150"/>
      <c r="AE694" s="150"/>
      <c r="AF694" s="150"/>
      <c r="AG694" s="150" t="s">
        <v>220</v>
      </c>
      <c r="AH694" s="150">
        <v>0</v>
      </c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</row>
    <row r="695" spans="1:60" ht="14">
      <c r="A695" s="162" t="s">
        <v>165</v>
      </c>
      <c r="B695" s="163" t="s">
        <v>121</v>
      </c>
      <c r="C695" s="184" t="s">
        <v>122</v>
      </c>
      <c r="D695" s="164"/>
      <c r="E695" s="165"/>
      <c r="F695" s="166"/>
      <c r="G695" s="166">
        <v>0</v>
      </c>
      <c r="H695" s="166"/>
      <c r="I695" s="166" t="e">
        <f>SUM(#REF!)</f>
        <v>#REF!</v>
      </c>
      <c r="J695" s="166"/>
      <c r="K695" s="166" t="e">
        <f>SUM(#REF!)</f>
        <v>#REF!</v>
      </c>
      <c r="L695" s="166"/>
      <c r="M695" s="166" t="e">
        <f>SUM(#REF!)</f>
        <v>#REF!</v>
      </c>
      <c r="N695" s="165"/>
      <c r="O695" s="165" t="e">
        <f>SUM(#REF!)</f>
        <v>#REF!</v>
      </c>
      <c r="P695" s="165"/>
      <c r="Q695" s="165" t="e">
        <f>SUM(#REF!)</f>
        <v>#REF!</v>
      </c>
      <c r="R695" s="166"/>
      <c r="S695" s="166"/>
      <c r="T695" s="167"/>
      <c r="U695" s="161"/>
      <c r="V695" s="161" t="e">
        <f>SUM(#REF!)</f>
        <v>#REF!</v>
      </c>
      <c r="W695" s="161"/>
      <c r="X695" s="161"/>
      <c r="Y695" s="161"/>
      <c r="AG695" t="s">
        <v>166</v>
      </c>
    </row>
    <row r="696" spans="1:60" ht="14">
      <c r="A696" s="162" t="s">
        <v>165</v>
      </c>
      <c r="B696" s="163" t="s">
        <v>123</v>
      </c>
      <c r="C696" s="184" t="s">
        <v>124</v>
      </c>
      <c r="D696" s="164"/>
      <c r="E696" s="165"/>
      <c r="F696" s="166"/>
      <c r="G696" s="166">
        <f>G697+G700+G701</f>
        <v>0</v>
      </c>
      <c r="H696" s="166"/>
      <c r="I696" s="166">
        <f>SUM(I697:I702)</f>
        <v>6133.2</v>
      </c>
      <c r="J696" s="166"/>
      <c r="K696" s="166">
        <f>SUM(K697:K702)</f>
        <v>4441.8</v>
      </c>
      <c r="L696" s="166"/>
      <c r="M696" s="166">
        <f>SUM(M697:M702)</f>
        <v>0</v>
      </c>
      <c r="N696" s="165"/>
      <c r="O696" s="165">
        <f>SUM(O697:O702)</f>
        <v>0.04</v>
      </c>
      <c r="P696" s="165"/>
      <c r="Q696" s="165">
        <f>SUM(Q697:Q702)</f>
        <v>0</v>
      </c>
      <c r="R696" s="166"/>
      <c r="S696" s="166"/>
      <c r="T696" s="167"/>
      <c r="U696" s="161"/>
      <c r="V696" s="161">
        <f>SUM(V697:V702)</f>
        <v>7.88</v>
      </c>
      <c r="W696" s="161"/>
      <c r="X696" s="161"/>
      <c r="Y696" s="161"/>
      <c r="AG696" t="s">
        <v>166</v>
      </c>
    </row>
    <row r="697" spans="1:60" outlineLevel="1">
      <c r="A697" s="169">
        <v>132</v>
      </c>
      <c r="B697" s="170" t="s">
        <v>742</v>
      </c>
      <c r="C697" s="185" t="s">
        <v>743</v>
      </c>
      <c r="D697" s="171" t="s">
        <v>213</v>
      </c>
      <c r="E697" s="172">
        <v>30</v>
      </c>
      <c r="F697" s="173">
        <v>0</v>
      </c>
      <c r="G697" s="174">
        <f>ROUND(E697*F697,2)</f>
        <v>0</v>
      </c>
      <c r="H697" s="173">
        <v>0</v>
      </c>
      <c r="I697" s="174">
        <f>ROUND(E697*H697,2)</f>
        <v>0</v>
      </c>
      <c r="J697" s="173">
        <v>26</v>
      </c>
      <c r="K697" s="174">
        <f>ROUND(E697*J697,2)</f>
        <v>780</v>
      </c>
      <c r="L697" s="174">
        <v>21</v>
      </c>
      <c r="M697" s="174">
        <f>G697*(1+L697/100)</f>
        <v>0</v>
      </c>
      <c r="N697" s="172">
        <v>0</v>
      </c>
      <c r="O697" s="172">
        <f>ROUND(E697*N697,2)</f>
        <v>0</v>
      </c>
      <c r="P697" s="172">
        <v>0</v>
      </c>
      <c r="Q697" s="172">
        <f>ROUND(E697*P697,2)</f>
        <v>0</v>
      </c>
      <c r="R697" s="174" t="s">
        <v>744</v>
      </c>
      <c r="S697" s="174" t="s">
        <v>170</v>
      </c>
      <c r="T697" s="175" t="s">
        <v>170</v>
      </c>
      <c r="U697" s="160">
        <v>4.5999999999999999E-2</v>
      </c>
      <c r="V697" s="160">
        <f>ROUND(E697*U697,2)</f>
        <v>1.38</v>
      </c>
      <c r="W697" s="160"/>
      <c r="X697" s="160" t="s">
        <v>215</v>
      </c>
      <c r="Y697" s="160" t="s">
        <v>173</v>
      </c>
      <c r="Z697" s="150"/>
      <c r="AA697" s="150"/>
      <c r="AB697" s="150"/>
      <c r="AC697" s="150"/>
      <c r="AD697" s="150"/>
      <c r="AE697" s="150"/>
      <c r="AF697" s="150"/>
      <c r="AG697" s="150" t="s">
        <v>216</v>
      </c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outlineLevel="2">
      <c r="A698" s="157"/>
      <c r="B698" s="158"/>
      <c r="C698" s="353" t="s">
        <v>745</v>
      </c>
      <c r="D698" s="354"/>
      <c r="E698" s="354"/>
      <c r="F698" s="354"/>
      <c r="G698" s="354"/>
      <c r="H698" s="160"/>
      <c r="I698" s="160"/>
      <c r="J698" s="160"/>
      <c r="K698" s="160"/>
      <c r="L698" s="160"/>
      <c r="M698" s="160"/>
      <c r="N698" s="159"/>
      <c r="O698" s="159"/>
      <c r="P698" s="159"/>
      <c r="Q698" s="159"/>
      <c r="R698" s="160"/>
      <c r="S698" s="160"/>
      <c r="T698" s="160"/>
      <c r="U698" s="160"/>
      <c r="V698" s="160"/>
      <c r="W698" s="160"/>
      <c r="X698" s="160"/>
      <c r="Y698" s="160"/>
      <c r="Z698" s="150"/>
      <c r="AA698" s="150"/>
      <c r="AB698" s="150"/>
      <c r="AC698" s="150"/>
      <c r="AD698" s="150"/>
      <c r="AE698" s="150"/>
      <c r="AF698" s="150"/>
      <c r="AG698" s="150" t="s">
        <v>218</v>
      </c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outlineLevel="2">
      <c r="A699" s="157"/>
      <c r="B699" s="158"/>
      <c r="C699" s="200" t="s">
        <v>746</v>
      </c>
      <c r="D699" s="190"/>
      <c r="E699" s="191">
        <v>30</v>
      </c>
      <c r="F699" s="160"/>
      <c r="G699" s="160"/>
      <c r="H699" s="160"/>
      <c r="I699" s="160"/>
      <c r="J699" s="160"/>
      <c r="K699" s="160"/>
      <c r="L699" s="160"/>
      <c r="M699" s="160"/>
      <c r="N699" s="159"/>
      <c r="O699" s="159"/>
      <c r="P699" s="159"/>
      <c r="Q699" s="159"/>
      <c r="R699" s="160"/>
      <c r="S699" s="160"/>
      <c r="T699" s="160"/>
      <c r="U699" s="160"/>
      <c r="V699" s="160"/>
      <c r="W699" s="160"/>
      <c r="X699" s="160"/>
      <c r="Y699" s="160"/>
      <c r="Z699" s="150"/>
      <c r="AA699" s="150"/>
      <c r="AB699" s="150"/>
      <c r="AC699" s="150"/>
      <c r="AD699" s="150"/>
      <c r="AE699" s="150"/>
      <c r="AF699" s="150"/>
      <c r="AG699" s="150" t="s">
        <v>220</v>
      </c>
      <c r="AH699" s="150">
        <v>5</v>
      </c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1">
      <c r="A700" s="169">
        <v>134</v>
      </c>
      <c r="B700" s="170" t="s">
        <v>747</v>
      </c>
      <c r="C700" s="185" t="s">
        <v>748</v>
      </c>
      <c r="D700" s="171" t="s">
        <v>213</v>
      </c>
      <c r="E700" s="172">
        <v>30</v>
      </c>
      <c r="F700" s="173">
        <v>0</v>
      </c>
      <c r="G700" s="174">
        <f>ROUND(E700*F700,2)</f>
        <v>0</v>
      </c>
      <c r="H700" s="173">
        <v>98.44</v>
      </c>
      <c r="I700" s="174">
        <f>ROUND(E700*H700,2)</f>
        <v>2953.2</v>
      </c>
      <c r="J700" s="173">
        <v>122.06</v>
      </c>
      <c r="K700" s="174">
        <f>ROUND(E700*J700,2)</f>
        <v>3661.8</v>
      </c>
      <c r="L700" s="174">
        <v>21</v>
      </c>
      <c r="M700" s="174">
        <f>G700*(1+L700/100)</f>
        <v>0</v>
      </c>
      <c r="N700" s="172">
        <v>2.5000000000000001E-4</v>
      </c>
      <c r="O700" s="172">
        <f>ROUND(E700*N700,2)</f>
        <v>0.01</v>
      </c>
      <c r="P700" s="172">
        <v>0</v>
      </c>
      <c r="Q700" s="172">
        <f>ROUND(E700*P700,2)</f>
        <v>0</v>
      </c>
      <c r="R700" s="174" t="s">
        <v>744</v>
      </c>
      <c r="S700" s="174" t="s">
        <v>170</v>
      </c>
      <c r="T700" s="175" t="s">
        <v>170</v>
      </c>
      <c r="U700" s="160">
        <v>0.21665999999999999</v>
      </c>
      <c r="V700" s="160">
        <f>ROUND(E700*U700,2)</f>
        <v>6.5</v>
      </c>
      <c r="W700" s="160"/>
      <c r="X700" s="160" t="s">
        <v>215</v>
      </c>
      <c r="Y700" s="160" t="s">
        <v>173</v>
      </c>
      <c r="Z700" s="150"/>
      <c r="AA700" s="150"/>
      <c r="AB700" s="150"/>
      <c r="AC700" s="150"/>
      <c r="AD700" s="150"/>
      <c r="AE700" s="150"/>
      <c r="AF700" s="150"/>
      <c r="AG700" s="150" t="s">
        <v>216</v>
      </c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ht="24" outlineLevel="1">
      <c r="A701" s="169">
        <v>135</v>
      </c>
      <c r="B701" s="170" t="s">
        <v>749</v>
      </c>
      <c r="C701" s="185" t="s">
        <v>750</v>
      </c>
      <c r="D701" s="171" t="s">
        <v>682</v>
      </c>
      <c r="E701" s="172">
        <v>30</v>
      </c>
      <c r="F701" s="173">
        <v>0</v>
      </c>
      <c r="G701" s="174">
        <f>ROUND(E701*F701,2)</f>
        <v>0</v>
      </c>
      <c r="H701" s="173">
        <v>106</v>
      </c>
      <c r="I701" s="174">
        <f>ROUND(E701*H701,2)</f>
        <v>3180</v>
      </c>
      <c r="J701" s="173">
        <v>0</v>
      </c>
      <c r="K701" s="174">
        <f>ROUND(E701*J701,2)</f>
        <v>0</v>
      </c>
      <c r="L701" s="174">
        <v>21</v>
      </c>
      <c r="M701" s="174">
        <f>G701*(1+L701/100)</f>
        <v>0</v>
      </c>
      <c r="N701" s="172">
        <v>1E-3</v>
      </c>
      <c r="O701" s="172">
        <f>ROUND(E701*N701,2)</f>
        <v>0.03</v>
      </c>
      <c r="P701" s="172">
        <v>0</v>
      </c>
      <c r="Q701" s="172">
        <f>ROUND(E701*P701,2)</f>
        <v>0</v>
      </c>
      <c r="R701" s="174" t="s">
        <v>382</v>
      </c>
      <c r="S701" s="174" t="s">
        <v>170</v>
      </c>
      <c r="T701" s="175" t="s">
        <v>170</v>
      </c>
      <c r="U701" s="160">
        <v>0</v>
      </c>
      <c r="V701" s="160">
        <f>ROUND(E701*U701,2)</f>
        <v>0</v>
      </c>
      <c r="W701" s="160"/>
      <c r="X701" s="160" t="s">
        <v>383</v>
      </c>
      <c r="Y701" s="160" t="s">
        <v>173</v>
      </c>
      <c r="Z701" s="150"/>
      <c r="AA701" s="150"/>
      <c r="AB701" s="150"/>
      <c r="AC701" s="150"/>
      <c r="AD701" s="150"/>
      <c r="AE701" s="150"/>
      <c r="AF701" s="150"/>
      <c r="AG701" s="150" t="s">
        <v>384</v>
      </c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outlineLevel="2">
      <c r="A702" s="157"/>
      <c r="B702" s="158"/>
      <c r="C702" s="200" t="s">
        <v>751</v>
      </c>
      <c r="D702" s="190"/>
      <c r="E702" s="191">
        <v>30</v>
      </c>
      <c r="F702" s="160"/>
      <c r="G702" s="160"/>
      <c r="H702" s="160"/>
      <c r="I702" s="160"/>
      <c r="J702" s="160"/>
      <c r="K702" s="160"/>
      <c r="L702" s="160"/>
      <c r="M702" s="160"/>
      <c r="N702" s="159"/>
      <c r="O702" s="159"/>
      <c r="P702" s="159"/>
      <c r="Q702" s="159"/>
      <c r="R702" s="160"/>
      <c r="S702" s="160"/>
      <c r="T702" s="160"/>
      <c r="U702" s="160"/>
      <c r="V702" s="160"/>
      <c r="W702" s="160"/>
      <c r="X702" s="160"/>
      <c r="Y702" s="160"/>
      <c r="Z702" s="150"/>
      <c r="AA702" s="150"/>
      <c r="AB702" s="150"/>
      <c r="AC702" s="150"/>
      <c r="AD702" s="150"/>
      <c r="AE702" s="150"/>
      <c r="AF702" s="150"/>
      <c r="AG702" s="150" t="s">
        <v>220</v>
      </c>
      <c r="AH702" s="150">
        <v>5</v>
      </c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ht="14">
      <c r="A703" s="162" t="s">
        <v>165</v>
      </c>
      <c r="B703" s="163" t="s">
        <v>125</v>
      </c>
      <c r="C703" s="184" t="s">
        <v>126</v>
      </c>
      <c r="D703" s="164"/>
      <c r="E703" s="165"/>
      <c r="F703" s="166"/>
      <c r="G703" s="166">
        <v>0</v>
      </c>
      <c r="H703" s="166"/>
      <c r="I703" s="166" t="e">
        <f>SUM(#REF!)</f>
        <v>#REF!</v>
      </c>
      <c r="J703" s="166"/>
      <c r="K703" s="166" t="e">
        <f>SUM(#REF!)</f>
        <v>#REF!</v>
      </c>
      <c r="L703" s="166"/>
      <c r="M703" s="166" t="e">
        <f>SUM(#REF!)</f>
        <v>#REF!</v>
      </c>
      <c r="N703" s="165"/>
      <c r="O703" s="165" t="e">
        <f>SUM(#REF!)</f>
        <v>#REF!</v>
      </c>
      <c r="P703" s="165"/>
      <c r="Q703" s="165" t="e">
        <f>SUM(#REF!)</f>
        <v>#REF!</v>
      </c>
      <c r="R703" s="166"/>
      <c r="S703" s="166"/>
      <c r="T703" s="167"/>
      <c r="U703" s="161"/>
      <c r="V703" s="161" t="e">
        <f>SUM(#REF!)</f>
        <v>#REF!</v>
      </c>
      <c r="W703" s="161"/>
      <c r="X703" s="161"/>
      <c r="Y703" s="161"/>
      <c r="AG703" t="s">
        <v>166</v>
      </c>
    </row>
    <row r="704" spans="1:60" ht="14">
      <c r="A704" s="162" t="s">
        <v>165</v>
      </c>
      <c r="B704" s="163" t="s">
        <v>127</v>
      </c>
      <c r="C704" s="184" t="s">
        <v>128</v>
      </c>
      <c r="D704" s="164"/>
      <c r="E704" s="165"/>
      <c r="F704" s="166"/>
      <c r="G704" s="166">
        <f>G705</f>
        <v>0</v>
      </c>
      <c r="H704" s="166"/>
      <c r="I704" s="166">
        <f>SUM(I705:I708)</f>
        <v>201.99</v>
      </c>
      <c r="J704" s="166"/>
      <c r="K704" s="166">
        <f>SUM(K705:K708)</f>
        <v>302.57</v>
      </c>
      <c r="L704" s="166"/>
      <c r="M704" s="166">
        <f>SUM(M705:M708)</f>
        <v>0</v>
      </c>
      <c r="N704" s="165"/>
      <c r="O704" s="165">
        <f>SUM(O705:O708)</f>
        <v>0</v>
      </c>
      <c r="P704" s="165"/>
      <c r="Q704" s="165">
        <f>SUM(Q705:Q708)</f>
        <v>0</v>
      </c>
      <c r="R704" s="166"/>
      <c r="S704" s="166"/>
      <c r="T704" s="167"/>
      <c r="U704" s="161"/>
      <c r="V704" s="161">
        <f>SUM(V705:V708)</f>
        <v>0.54</v>
      </c>
      <c r="W704" s="161"/>
      <c r="X704" s="161"/>
      <c r="Y704" s="161"/>
      <c r="AG704" t="s">
        <v>166</v>
      </c>
    </row>
    <row r="705" spans="1:60" outlineLevel="1">
      <c r="A705" s="169">
        <v>147</v>
      </c>
      <c r="B705" s="170" t="s">
        <v>752</v>
      </c>
      <c r="C705" s="185" t="s">
        <v>753</v>
      </c>
      <c r="D705" s="171" t="s">
        <v>213</v>
      </c>
      <c r="E705" s="172">
        <v>5.6</v>
      </c>
      <c r="F705" s="173">
        <v>0</v>
      </c>
      <c r="G705" s="174">
        <f>ROUND(E705*F705,2)</f>
        <v>0</v>
      </c>
      <c r="H705" s="173">
        <v>36.07</v>
      </c>
      <c r="I705" s="174">
        <f>ROUND(E705*H705,2)</f>
        <v>201.99</v>
      </c>
      <c r="J705" s="173">
        <v>54.03</v>
      </c>
      <c r="K705" s="174">
        <f>ROUND(E705*J705,2)</f>
        <v>302.57</v>
      </c>
      <c r="L705" s="174">
        <v>21</v>
      </c>
      <c r="M705" s="174">
        <f>G705*(1+L705/100)</f>
        <v>0</v>
      </c>
      <c r="N705" s="172">
        <v>3.2000000000000003E-4</v>
      </c>
      <c r="O705" s="172">
        <f>ROUND(E705*N705,2)</f>
        <v>0</v>
      </c>
      <c r="P705" s="172">
        <v>0</v>
      </c>
      <c r="Q705" s="172">
        <f>ROUND(E705*P705,2)</f>
        <v>0</v>
      </c>
      <c r="R705" s="174" t="s">
        <v>754</v>
      </c>
      <c r="S705" s="174" t="s">
        <v>170</v>
      </c>
      <c r="T705" s="175" t="s">
        <v>170</v>
      </c>
      <c r="U705" s="160">
        <v>9.7000000000000003E-2</v>
      </c>
      <c r="V705" s="160">
        <f>ROUND(E705*U705,2)</f>
        <v>0.54</v>
      </c>
      <c r="W705" s="160"/>
      <c r="X705" s="160" t="s">
        <v>215</v>
      </c>
      <c r="Y705" s="160" t="s">
        <v>173</v>
      </c>
      <c r="Z705" s="150"/>
      <c r="AA705" s="150"/>
      <c r="AB705" s="150"/>
      <c r="AC705" s="150"/>
      <c r="AD705" s="150"/>
      <c r="AE705" s="150"/>
      <c r="AF705" s="150"/>
      <c r="AG705" s="150" t="s">
        <v>216</v>
      </c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2">
      <c r="A706" s="157"/>
      <c r="B706" s="158"/>
      <c r="C706" s="353" t="s">
        <v>755</v>
      </c>
      <c r="D706" s="354"/>
      <c r="E706" s="354"/>
      <c r="F706" s="354"/>
      <c r="G706" s="354"/>
      <c r="H706" s="160"/>
      <c r="I706" s="160"/>
      <c r="J706" s="160"/>
      <c r="K706" s="160"/>
      <c r="L706" s="160"/>
      <c r="M706" s="160"/>
      <c r="N706" s="159"/>
      <c r="O706" s="159"/>
      <c r="P706" s="159"/>
      <c r="Q706" s="159"/>
      <c r="R706" s="160"/>
      <c r="S706" s="160"/>
      <c r="T706" s="160"/>
      <c r="U706" s="160"/>
      <c r="V706" s="160"/>
      <c r="W706" s="160"/>
      <c r="X706" s="160"/>
      <c r="Y706" s="160"/>
      <c r="Z706" s="150"/>
      <c r="AA706" s="150"/>
      <c r="AB706" s="150"/>
      <c r="AC706" s="150"/>
      <c r="AD706" s="150"/>
      <c r="AE706" s="150"/>
      <c r="AF706" s="150"/>
      <c r="AG706" s="150" t="s">
        <v>218</v>
      </c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</row>
    <row r="707" spans="1:60" outlineLevel="2">
      <c r="A707" s="157"/>
      <c r="B707" s="158"/>
      <c r="C707" s="200" t="s">
        <v>346</v>
      </c>
      <c r="D707" s="190"/>
      <c r="E707" s="191"/>
      <c r="F707" s="160"/>
      <c r="G707" s="160"/>
      <c r="H707" s="160"/>
      <c r="I707" s="160"/>
      <c r="J707" s="160"/>
      <c r="K707" s="160"/>
      <c r="L707" s="160"/>
      <c r="M707" s="160"/>
      <c r="N707" s="159"/>
      <c r="O707" s="159"/>
      <c r="P707" s="159"/>
      <c r="Q707" s="159"/>
      <c r="R707" s="160"/>
      <c r="S707" s="160"/>
      <c r="T707" s="160"/>
      <c r="U707" s="160"/>
      <c r="V707" s="160"/>
      <c r="W707" s="160"/>
      <c r="X707" s="160"/>
      <c r="Y707" s="160"/>
      <c r="Z707" s="150"/>
      <c r="AA707" s="150"/>
      <c r="AB707" s="150"/>
      <c r="AC707" s="150"/>
      <c r="AD707" s="150"/>
      <c r="AE707" s="150"/>
      <c r="AF707" s="150"/>
      <c r="AG707" s="150" t="s">
        <v>220</v>
      </c>
      <c r="AH707" s="150">
        <v>0</v>
      </c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outlineLevel="3">
      <c r="A708" s="157"/>
      <c r="B708" s="158"/>
      <c r="C708" s="200" t="s">
        <v>450</v>
      </c>
      <c r="D708" s="190"/>
      <c r="E708" s="191">
        <v>5.6</v>
      </c>
      <c r="F708" s="160"/>
      <c r="G708" s="160"/>
      <c r="H708" s="160"/>
      <c r="I708" s="160"/>
      <c r="J708" s="160"/>
      <c r="K708" s="160"/>
      <c r="L708" s="160"/>
      <c r="M708" s="160"/>
      <c r="N708" s="159"/>
      <c r="O708" s="159"/>
      <c r="P708" s="159"/>
      <c r="Q708" s="159"/>
      <c r="R708" s="160"/>
      <c r="S708" s="160"/>
      <c r="T708" s="160"/>
      <c r="U708" s="160"/>
      <c r="V708" s="160"/>
      <c r="W708" s="160"/>
      <c r="X708" s="160"/>
      <c r="Y708" s="160"/>
      <c r="Z708" s="150"/>
      <c r="AA708" s="150"/>
      <c r="AB708" s="150"/>
      <c r="AC708" s="150"/>
      <c r="AD708" s="150"/>
      <c r="AE708" s="150"/>
      <c r="AF708" s="150"/>
      <c r="AG708" s="150" t="s">
        <v>220</v>
      </c>
      <c r="AH708" s="150">
        <v>0</v>
      </c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ht="14">
      <c r="A709" s="162" t="s">
        <v>165</v>
      </c>
      <c r="B709" s="163" t="s">
        <v>129</v>
      </c>
      <c r="C709" s="184" t="s">
        <v>130</v>
      </c>
      <c r="D709" s="164"/>
      <c r="E709" s="165"/>
      <c r="F709" s="166"/>
      <c r="G709" s="166">
        <f>G710+G712</f>
        <v>0</v>
      </c>
      <c r="H709" s="166"/>
      <c r="I709" s="166">
        <f>SUM(I710:I713)</f>
        <v>368.7</v>
      </c>
      <c r="J709" s="166"/>
      <c r="K709" s="166">
        <f>SUM(K710:K713)</f>
        <v>2274.3000000000002</v>
      </c>
      <c r="L709" s="166"/>
      <c r="M709" s="166">
        <f>SUM(M710:M713)</f>
        <v>0</v>
      </c>
      <c r="N709" s="165"/>
      <c r="O709" s="165">
        <f>SUM(O710:O713)</f>
        <v>0</v>
      </c>
      <c r="P709" s="165"/>
      <c r="Q709" s="165">
        <f>SUM(Q710:Q713)</f>
        <v>0</v>
      </c>
      <c r="R709" s="166"/>
      <c r="S709" s="166"/>
      <c r="T709" s="167"/>
      <c r="U709" s="161"/>
      <c r="V709" s="161">
        <f>SUM(V710:V713)</f>
        <v>4.03</v>
      </c>
      <c r="W709" s="161"/>
      <c r="X709" s="161"/>
      <c r="Y709" s="161"/>
      <c r="AG709" t="s">
        <v>166</v>
      </c>
    </row>
    <row r="710" spans="1:60" ht="24" outlineLevel="1">
      <c r="A710" s="169">
        <v>148</v>
      </c>
      <c r="B710" s="170" t="s">
        <v>756</v>
      </c>
      <c r="C710" s="185" t="s">
        <v>757</v>
      </c>
      <c r="D710" s="171" t="s">
        <v>213</v>
      </c>
      <c r="E710" s="172">
        <v>30</v>
      </c>
      <c r="F710" s="173">
        <v>0</v>
      </c>
      <c r="G710" s="174">
        <f>ROUND(E710*F710,2)</f>
        <v>0</v>
      </c>
      <c r="H710" s="173">
        <v>5.59</v>
      </c>
      <c r="I710" s="174">
        <f>ROUND(E710*H710,2)</f>
        <v>167.7</v>
      </c>
      <c r="J710" s="173">
        <v>18.309999999999999</v>
      </c>
      <c r="K710" s="174">
        <f>ROUND(E710*J710,2)</f>
        <v>549.29999999999995</v>
      </c>
      <c r="L710" s="174">
        <v>21</v>
      </c>
      <c r="M710" s="174">
        <f>G710*(1+L710/100)</f>
        <v>0</v>
      </c>
      <c r="N710" s="172">
        <v>6.9999999999999994E-5</v>
      </c>
      <c r="O710" s="172">
        <f>ROUND(E710*N710,2)</f>
        <v>0</v>
      </c>
      <c r="P710" s="172">
        <v>0</v>
      </c>
      <c r="Q710" s="172">
        <f>ROUND(E710*P710,2)</f>
        <v>0</v>
      </c>
      <c r="R710" s="174" t="s">
        <v>758</v>
      </c>
      <c r="S710" s="174" t="s">
        <v>170</v>
      </c>
      <c r="T710" s="175" t="s">
        <v>170</v>
      </c>
      <c r="U710" s="160">
        <v>3.2480000000000002E-2</v>
      </c>
      <c r="V710" s="160">
        <f>ROUND(E710*U710,2)</f>
        <v>0.97</v>
      </c>
      <c r="W710" s="160"/>
      <c r="X710" s="160" t="s">
        <v>215</v>
      </c>
      <c r="Y710" s="160" t="s">
        <v>173</v>
      </c>
      <c r="Z710" s="150"/>
      <c r="AA710" s="150"/>
      <c r="AB710" s="150"/>
      <c r="AC710" s="150"/>
      <c r="AD710" s="150"/>
      <c r="AE710" s="150"/>
      <c r="AF710" s="150"/>
      <c r="AG710" s="150" t="s">
        <v>216</v>
      </c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outlineLevel="2">
      <c r="A711" s="157"/>
      <c r="B711" s="158"/>
      <c r="C711" s="200" t="s">
        <v>759</v>
      </c>
      <c r="D711" s="190"/>
      <c r="E711" s="191">
        <v>30</v>
      </c>
      <c r="F711" s="160"/>
      <c r="G711" s="160"/>
      <c r="H711" s="160"/>
      <c r="I711" s="160"/>
      <c r="J711" s="160"/>
      <c r="K711" s="160"/>
      <c r="L711" s="160"/>
      <c r="M711" s="160"/>
      <c r="N711" s="159"/>
      <c r="O711" s="159"/>
      <c r="P711" s="159"/>
      <c r="Q711" s="159"/>
      <c r="R711" s="160"/>
      <c r="S711" s="160"/>
      <c r="T711" s="160"/>
      <c r="U711" s="160"/>
      <c r="V711" s="160"/>
      <c r="W711" s="160"/>
      <c r="X711" s="160"/>
      <c r="Y711" s="160"/>
      <c r="Z711" s="150"/>
      <c r="AA711" s="150"/>
      <c r="AB711" s="150"/>
      <c r="AC711" s="150"/>
      <c r="AD711" s="150"/>
      <c r="AE711" s="150"/>
      <c r="AF711" s="150"/>
      <c r="AG711" s="150" t="s">
        <v>220</v>
      </c>
      <c r="AH711" s="150">
        <v>5</v>
      </c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</row>
    <row r="712" spans="1:60" outlineLevel="1">
      <c r="A712" s="169">
        <v>149</v>
      </c>
      <c r="B712" s="170" t="s">
        <v>760</v>
      </c>
      <c r="C712" s="185" t="s">
        <v>761</v>
      </c>
      <c r="D712" s="171" t="s">
        <v>213</v>
      </c>
      <c r="E712" s="172">
        <v>30</v>
      </c>
      <c r="F712" s="173">
        <v>0</v>
      </c>
      <c r="G712" s="174">
        <f>ROUND(E712*F712,2)</f>
        <v>0</v>
      </c>
      <c r="H712" s="173">
        <v>6.7</v>
      </c>
      <c r="I712" s="174">
        <f>ROUND(E712*H712,2)</f>
        <v>201</v>
      </c>
      <c r="J712" s="173">
        <v>57.5</v>
      </c>
      <c r="K712" s="174">
        <f>ROUND(E712*J712,2)</f>
        <v>1725</v>
      </c>
      <c r="L712" s="174">
        <v>21</v>
      </c>
      <c r="M712" s="174">
        <f>G712*(1+L712/100)</f>
        <v>0</v>
      </c>
      <c r="N712" s="172">
        <v>1.4999999999999999E-4</v>
      </c>
      <c r="O712" s="172">
        <f>ROUND(E712*N712,2)</f>
        <v>0</v>
      </c>
      <c r="P712" s="172">
        <v>0</v>
      </c>
      <c r="Q712" s="172">
        <f>ROUND(E712*P712,2)</f>
        <v>0</v>
      </c>
      <c r="R712" s="174" t="s">
        <v>758</v>
      </c>
      <c r="S712" s="174" t="s">
        <v>170</v>
      </c>
      <c r="T712" s="175" t="s">
        <v>170</v>
      </c>
      <c r="U712" s="160">
        <v>0.10191</v>
      </c>
      <c r="V712" s="160">
        <f>ROUND(E712*U712,2)</f>
        <v>3.06</v>
      </c>
      <c r="W712" s="160"/>
      <c r="X712" s="160" t="s">
        <v>215</v>
      </c>
      <c r="Y712" s="160" t="s">
        <v>173</v>
      </c>
      <c r="Z712" s="150"/>
      <c r="AA712" s="150"/>
      <c r="AB712" s="150"/>
      <c r="AC712" s="150"/>
      <c r="AD712" s="150"/>
      <c r="AE712" s="150"/>
      <c r="AF712" s="150"/>
      <c r="AG712" s="150" t="s">
        <v>216</v>
      </c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</row>
    <row r="713" spans="1:60" outlineLevel="2">
      <c r="A713" s="157"/>
      <c r="B713" s="158"/>
      <c r="C713" s="200" t="s">
        <v>762</v>
      </c>
      <c r="D713" s="190"/>
      <c r="E713" s="191">
        <v>30</v>
      </c>
      <c r="F713" s="160"/>
      <c r="G713" s="160"/>
      <c r="H713" s="160"/>
      <c r="I713" s="160"/>
      <c r="J713" s="160"/>
      <c r="K713" s="160"/>
      <c r="L713" s="160"/>
      <c r="M713" s="160"/>
      <c r="N713" s="159"/>
      <c r="O713" s="159"/>
      <c r="P713" s="159"/>
      <c r="Q713" s="159"/>
      <c r="R713" s="160"/>
      <c r="S713" s="160"/>
      <c r="T713" s="160"/>
      <c r="U713" s="160"/>
      <c r="V713" s="160"/>
      <c r="W713" s="160"/>
      <c r="X713" s="160"/>
      <c r="Y713" s="160"/>
      <c r="Z713" s="150"/>
      <c r="AA713" s="150"/>
      <c r="AB713" s="150"/>
      <c r="AC713" s="150"/>
      <c r="AD713" s="150"/>
      <c r="AE713" s="150"/>
      <c r="AF713" s="150"/>
      <c r="AG713" s="150" t="s">
        <v>220</v>
      </c>
      <c r="AH713" s="150">
        <v>5</v>
      </c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ht="14">
      <c r="A714" s="162" t="s">
        <v>165</v>
      </c>
      <c r="B714" s="163" t="s">
        <v>131</v>
      </c>
      <c r="C714" s="184" t="s">
        <v>132</v>
      </c>
      <c r="D714" s="164"/>
      <c r="E714" s="165"/>
      <c r="F714" s="166"/>
      <c r="G714" s="166">
        <f>G715+G719+G722+G724+G732+G736+G740+G745+G749+G753</f>
        <v>0</v>
      </c>
      <c r="H714" s="166"/>
      <c r="I714" s="166">
        <f>SUM(I715:I756)</f>
        <v>0</v>
      </c>
      <c r="J714" s="166"/>
      <c r="K714" s="166">
        <f>SUM(K715:K756)</f>
        <v>217866.87</v>
      </c>
      <c r="L714" s="166"/>
      <c r="M714" s="166">
        <f>SUM(M715:M756)</f>
        <v>0</v>
      </c>
      <c r="N714" s="165"/>
      <c r="O714" s="165">
        <f>SUM(O715:O756)</f>
        <v>0</v>
      </c>
      <c r="P714" s="165"/>
      <c r="Q714" s="165">
        <f>SUM(Q715:Q756)</f>
        <v>0</v>
      </c>
      <c r="R714" s="166"/>
      <c r="S714" s="166"/>
      <c r="T714" s="167"/>
      <c r="U714" s="161"/>
      <c r="V714" s="161">
        <f>SUM(V715:V756)</f>
        <v>191.47</v>
      </c>
      <c r="W714" s="161"/>
      <c r="X714" s="161"/>
      <c r="Y714" s="161"/>
      <c r="AG714" t="s">
        <v>166</v>
      </c>
    </row>
    <row r="715" spans="1:60" outlineLevel="1">
      <c r="A715" s="169">
        <v>151</v>
      </c>
      <c r="B715" s="170" t="s">
        <v>763</v>
      </c>
      <c r="C715" s="185" t="s">
        <v>764</v>
      </c>
      <c r="D715" s="171" t="s">
        <v>277</v>
      </c>
      <c r="E715" s="172">
        <v>42.670059999999999</v>
      </c>
      <c r="F715" s="173">
        <v>0</v>
      </c>
      <c r="G715" s="174">
        <f>ROUND(E715*F715,2)</f>
        <v>0</v>
      </c>
      <c r="H715" s="173">
        <v>0</v>
      </c>
      <c r="I715" s="174">
        <f>ROUND(E715*H715,2)</f>
        <v>0</v>
      </c>
      <c r="J715" s="173">
        <v>1725</v>
      </c>
      <c r="K715" s="174">
        <f>ROUND(E715*J715,2)</f>
        <v>73605.850000000006</v>
      </c>
      <c r="L715" s="174">
        <v>21</v>
      </c>
      <c r="M715" s="174">
        <f>G715*(1+L715/100)</f>
        <v>0</v>
      </c>
      <c r="N715" s="172">
        <v>0</v>
      </c>
      <c r="O715" s="172">
        <f>ROUND(E715*N715,2)</f>
        <v>0</v>
      </c>
      <c r="P715" s="172">
        <v>0</v>
      </c>
      <c r="Q715" s="172">
        <f>ROUND(E715*P715,2)</f>
        <v>0</v>
      </c>
      <c r="R715" s="174" t="s">
        <v>325</v>
      </c>
      <c r="S715" s="174" t="s">
        <v>170</v>
      </c>
      <c r="T715" s="175" t="s">
        <v>170</v>
      </c>
      <c r="U715" s="160">
        <v>0</v>
      </c>
      <c r="V715" s="160">
        <f>ROUND(E715*U715,2)</f>
        <v>0</v>
      </c>
      <c r="W715" s="160"/>
      <c r="X715" s="160" t="s">
        <v>215</v>
      </c>
      <c r="Y715" s="160" t="s">
        <v>173</v>
      </c>
      <c r="Z715" s="150"/>
      <c r="AA715" s="150"/>
      <c r="AB715" s="150"/>
      <c r="AC715" s="150"/>
      <c r="AD715" s="150"/>
      <c r="AE715" s="150"/>
      <c r="AF715" s="150"/>
      <c r="AG715" s="150" t="s">
        <v>216</v>
      </c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</row>
    <row r="716" spans="1:60" outlineLevel="2">
      <c r="A716" s="157"/>
      <c r="B716" s="158"/>
      <c r="C716" s="200" t="s">
        <v>765</v>
      </c>
      <c r="D716" s="190"/>
      <c r="E716" s="191">
        <v>21.10464</v>
      </c>
      <c r="F716" s="160"/>
      <c r="G716" s="160"/>
      <c r="H716" s="160"/>
      <c r="I716" s="160"/>
      <c r="J716" s="160"/>
      <c r="K716" s="160"/>
      <c r="L716" s="160"/>
      <c r="M716" s="160"/>
      <c r="N716" s="159"/>
      <c r="O716" s="159"/>
      <c r="P716" s="159"/>
      <c r="Q716" s="159"/>
      <c r="R716" s="160"/>
      <c r="S716" s="160"/>
      <c r="T716" s="160"/>
      <c r="U716" s="160"/>
      <c r="V716" s="160"/>
      <c r="W716" s="160"/>
      <c r="X716" s="160"/>
      <c r="Y716" s="160"/>
      <c r="Z716" s="150"/>
      <c r="AA716" s="150"/>
      <c r="AB716" s="150"/>
      <c r="AC716" s="150"/>
      <c r="AD716" s="150"/>
      <c r="AE716" s="150"/>
      <c r="AF716" s="150"/>
      <c r="AG716" s="150" t="s">
        <v>220</v>
      </c>
      <c r="AH716" s="150">
        <v>7</v>
      </c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</row>
    <row r="717" spans="1:60" outlineLevel="3">
      <c r="A717" s="157"/>
      <c r="B717" s="158"/>
      <c r="C717" s="200" t="s">
        <v>766</v>
      </c>
      <c r="D717" s="190"/>
      <c r="E717" s="191">
        <v>18.565899999999999</v>
      </c>
      <c r="F717" s="160"/>
      <c r="G717" s="160"/>
      <c r="H717" s="160"/>
      <c r="I717" s="160"/>
      <c r="J717" s="160"/>
      <c r="K717" s="160"/>
      <c r="L717" s="160"/>
      <c r="M717" s="160"/>
      <c r="N717" s="159"/>
      <c r="O717" s="159"/>
      <c r="P717" s="159"/>
      <c r="Q717" s="159"/>
      <c r="R717" s="160"/>
      <c r="S717" s="160"/>
      <c r="T717" s="160"/>
      <c r="U717" s="160"/>
      <c r="V717" s="160"/>
      <c r="W717" s="160"/>
      <c r="X717" s="160"/>
      <c r="Y717" s="160"/>
      <c r="Z717" s="150"/>
      <c r="AA717" s="150"/>
      <c r="AB717" s="150"/>
      <c r="AC717" s="150"/>
      <c r="AD717" s="150"/>
      <c r="AE717" s="150"/>
      <c r="AF717" s="150"/>
      <c r="AG717" s="150" t="s">
        <v>220</v>
      </c>
      <c r="AH717" s="150">
        <v>7</v>
      </c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outlineLevel="3">
      <c r="A718" s="157"/>
      <c r="B718" s="158"/>
      <c r="C718" s="200" t="s">
        <v>767</v>
      </c>
      <c r="D718" s="190"/>
      <c r="E718" s="191">
        <v>2.99952</v>
      </c>
      <c r="F718" s="160"/>
      <c r="G718" s="160"/>
      <c r="H718" s="160"/>
      <c r="I718" s="160"/>
      <c r="J718" s="160"/>
      <c r="K718" s="160"/>
      <c r="L718" s="160"/>
      <c r="M718" s="160"/>
      <c r="N718" s="159"/>
      <c r="O718" s="159"/>
      <c r="P718" s="159"/>
      <c r="Q718" s="159"/>
      <c r="R718" s="160"/>
      <c r="S718" s="160"/>
      <c r="T718" s="160"/>
      <c r="U718" s="160"/>
      <c r="V718" s="160"/>
      <c r="W718" s="160"/>
      <c r="X718" s="160"/>
      <c r="Y718" s="160"/>
      <c r="Z718" s="150"/>
      <c r="AA718" s="150"/>
      <c r="AB718" s="150"/>
      <c r="AC718" s="150"/>
      <c r="AD718" s="150"/>
      <c r="AE718" s="150"/>
      <c r="AF718" s="150"/>
      <c r="AG718" s="150" t="s">
        <v>220</v>
      </c>
      <c r="AH718" s="150">
        <v>7</v>
      </c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</row>
    <row r="719" spans="1:60" outlineLevel="1">
      <c r="A719" s="169">
        <v>152</v>
      </c>
      <c r="B719" s="170" t="s">
        <v>768</v>
      </c>
      <c r="C719" s="185" t="s">
        <v>769</v>
      </c>
      <c r="D719" s="171" t="s">
        <v>277</v>
      </c>
      <c r="E719" s="172">
        <v>5.9260900000000003</v>
      </c>
      <c r="F719" s="173">
        <v>0</v>
      </c>
      <c r="G719" s="174">
        <f>ROUND(E719*F719,2)</f>
        <v>0</v>
      </c>
      <c r="H719" s="173">
        <v>0</v>
      </c>
      <c r="I719" s="174">
        <f>ROUND(E719*H719,2)</f>
        <v>0</v>
      </c>
      <c r="J719" s="173">
        <v>2310</v>
      </c>
      <c r="K719" s="174">
        <f>ROUND(E719*J719,2)</f>
        <v>13689.27</v>
      </c>
      <c r="L719" s="174">
        <v>21</v>
      </c>
      <c r="M719" s="174">
        <f>G719*(1+L719/100)</f>
        <v>0</v>
      </c>
      <c r="N719" s="172">
        <v>0</v>
      </c>
      <c r="O719" s="172">
        <f>ROUND(E719*N719,2)</f>
        <v>0</v>
      </c>
      <c r="P719" s="172">
        <v>0</v>
      </c>
      <c r="Q719" s="172">
        <f>ROUND(E719*P719,2)</f>
        <v>0</v>
      </c>
      <c r="R719" s="174" t="s">
        <v>325</v>
      </c>
      <c r="S719" s="174" t="s">
        <v>170</v>
      </c>
      <c r="T719" s="175" t="s">
        <v>170</v>
      </c>
      <c r="U719" s="160">
        <v>0</v>
      </c>
      <c r="V719" s="160">
        <f>ROUND(E719*U719,2)</f>
        <v>0</v>
      </c>
      <c r="W719" s="160"/>
      <c r="X719" s="160" t="s">
        <v>215</v>
      </c>
      <c r="Y719" s="160" t="s">
        <v>173</v>
      </c>
      <c r="Z719" s="150"/>
      <c r="AA719" s="150"/>
      <c r="AB719" s="150"/>
      <c r="AC719" s="150"/>
      <c r="AD719" s="150"/>
      <c r="AE719" s="150"/>
      <c r="AF719" s="150"/>
      <c r="AG719" s="150" t="s">
        <v>216</v>
      </c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outlineLevel="2">
      <c r="A720" s="157"/>
      <c r="B720" s="158"/>
      <c r="C720" s="200" t="s">
        <v>770</v>
      </c>
      <c r="D720" s="190"/>
      <c r="E720" s="191">
        <v>5.8675899999999999</v>
      </c>
      <c r="F720" s="160"/>
      <c r="G720" s="160"/>
      <c r="H720" s="160"/>
      <c r="I720" s="160"/>
      <c r="J720" s="160"/>
      <c r="K720" s="160"/>
      <c r="L720" s="160"/>
      <c r="M720" s="160"/>
      <c r="N720" s="159"/>
      <c r="O720" s="159"/>
      <c r="P720" s="159"/>
      <c r="Q720" s="159"/>
      <c r="R720" s="160"/>
      <c r="S720" s="160"/>
      <c r="T720" s="160"/>
      <c r="U720" s="160"/>
      <c r="V720" s="160"/>
      <c r="W720" s="160"/>
      <c r="X720" s="160"/>
      <c r="Y720" s="160"/>
      <c r="Z720" s="150"/>
      <c r="AA720" s="150"/>
      <c r="AB720" s="150"/>
      <c r="AC720" s="150"/>
      <c r="AD720" s="150"/>
      <c r="AE720" s="150"/>
      <c r="AF720" s="150"/>
      <c r="AG720" s="150" t="s">
        <v>220</v>
      </c>
      <c r="AH720" s="150">
        <v>7</v>
      </c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</row>
    <row r="721" spans="1:60" outlineLevel="3">
      <c r="A721" s="157"/>
      <c r="B721" s="158"/>
      <c r="C721" s="200" t="s">
        <v>771</v>
      </c>
      <c r="D721" s="190"/>
      <c r="E721" s="191">
        <v>5.8500000000000003E-2</v>
      </c>
      <c r="F721" s="160"/>
      <c r="G721" s="160"/>
      <c r="H721" s="160"/>
      <c r="I721" s="160"/>
      <c r="J721" s="160"/>
      <c r="K721" s="160"/>
      <c r="L721" s="160"/>
      <c r="M721" s="160"/>
      <c r="N721" s="159"/>
      <c r="O721" s="159"/>
      <c r="P721" s="159"/>
      <c r="Q721" s="159"/>
      <c r="R721" s="160"/>
      <c r="S721" s="160"/>
      <c r="T721" s="160"/>
      <c r="U721" s="160"/>
      <c r="V721" s="160"/>
      <c r="W721" s="160"/>
      <c r="X721" s="160"/>
      <c r="Y721" s="160"/>
      <c r="Z721" s="150"/>
      <c r="AA721" s="150"/>
      <c r="AB721" s="150"/>
      <c r="AC721" s="150"/>
      <c r="AD721" s="150"/>
      <c r="AE721" s="150"/>
      <c r="AF721" s="150"/>
      <c r="AG721" s="150" t="s">
        <v>220</v>
      </c>
      <c r="AH721" s="150">
        <v>7</v>
      </c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</row>
    <row r="722" spans="1:60" outlineLevel="1">
      <c r="A722" s="169">
        <v>153</v>
      </c>
      <c r="B722" s="170" t="s">
        <v>772</v>
      </c>
      <c r="C722" s="185" t="s">
        <v>773</v>
      </c>
      <c r="D722" s="171" t="s">
        <v>277</v>
      </c>
      <c r="E722" s="172">
        <v>19.797599999999999</v>
      </c>
      <c r="F722" s="173">
        <v>0</v>
      </c>
      <c r="G722" s="174">
        <f>ROUND(E722*F722,2)</f>
        <v>0</v>
      </c>
      <c r="H722" s="173">
        <v>0</v>
      </c>
      <c r="I722" s="174">
        <f>ROUND(E722*H722,2)</f>
        <v>0</v>
      </c>
      <c r="J722" s="173">
        <v>1500</v>
      </c>
      <c r="K722" s="174">
        <f>ROUND(E722*J722,2)</f>
        <v>29696.400000000001</v>
      </c>
      <c r="L722" s="174">
        <v>21</v>
      </c>
      <c r="M722" s="174">
        <f>G722*(1+L722/100)</f>
        <v>0</v>
      </c>
      <c r="N722" s="172">
        <v>0</v>
      </c>
      <c r="O722" s="172">
        <f>ROUND(E722*N722,2)</f>
        <v>0</v>
      </c>
      <c r="P722" s="172">
        <v>0</v>
      </c>
      <c r="Q722" s="172">
        <f>ROUND(E722*P722,2)</f>
        <v>0</v>
      </c>
      <c r="R722" s="174" t="s">
        <v>325</v>
      </c>
      <c r="S722" s="174" t="s">
        <v>170</v>
      </c>
      <c r="T722" s="175" t="s">
        <v>170</v>
      </c>
      <c r="U722" s="160">
        <v>0</v>
      </c>
      <c r="V722" s="160">
        <f>ROUND(E722*U722,2)</f>
        <v>0</v>
      </c>
      <c r="W722" s="160"/>
      <c r="X722" s="160" t="s">
        <v>215</v>
      </c>
      <c r="Y722" s="160" t="s">
        <v>173</v>
      </c>
      <c r="Z722" s="150"/>
      <c r="AA722" s="150"/>
      <c r="AB722" s="150"/>
      <c r="AC722" s="150"/>
      <c r="AD722" s="150"/>
      <c r="AE722" s="150"/>
      <c r="AF722" s="150"/>
      <c r="AG722" s="150" t="s">
        <v>216</v>
      </c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outlineLevel="2">
      <c r="A723" s="157"/>
      <c r="B723" s="158"/>
      <c r="C723" s="200" t="s">
        <v>774</v>
      </c>
      <c r="D723" s="190"/>
      <c r="E723" s="191">
        <v>19.797599999999999</v>
      </c>
      <c r="F723" s="160"/>
      <c r="G723" s="160"/>
      <c r="H723" s="160"/>
      <c r="I723" s="160"/>
      <c r="J723" s="160"/>
      <c r="K723" s="160"/>
      <c r="L723" s="160"/>
      <c r="M723" s="160"/>
      <c r="N723" s="159"/>
      <c r="O723" s="159"/>
      <c r="P723" s="159"/>
      <c r="Q723" s="159"/>
      <c r="R723" s="160"/>
      <c r="S723" s="160"/>
      <c r="T723" s="160"/>
      <c r="U723" s="160"/>
      <c r="V723" s="160"/>
      <c r="W723" s="160"/>
      <c r="X723" s="160"/>
      <c r="Y723" s="160"/>
      <c r="Z723" s="150"/>
      <c r="AA723" s="150"/>
      <c r="AB723" s="150"/>
      <c r="AC723" s="150"/>
      <c r="AD723" s="150"/>
      <c r="AE723" s="150"/>
      <c r="AF723" s="150"/>
      <c r="AG723" s="150" t="s">
        <v>220</v>
      </c>
      <c r="AH723" s="150">
        <v>7</v>
      </c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outlineLevel="1">
      <c r="A724" s="169">
        <v>154</v>
      </c>
      <c r="B724" s="170" t="s">
        <v>775</v>
      </c>
      <c r="C724" s="185" t="s">
        <v>776</v>
      </c>
      <c r="D724" s="171" t="s">
        <v>277</v>
      </c>
      <c r="E724" s="172">
        <v>0.68733999999999995</v>
      </c>
      <c r="F724" s="173">
        <v>0</v>
      </c>
      <c r="G724" s="174">
        <f>ROUND(E724*F724,2)</f>
        <v>0</v>
      </c>
      <c r="H724" s="173">
        <v>0</v>
      </c>
      <c r="I724" s="174">
        <f>ROUND(E724*H724,2)</f>
        <v>0</v>
      </c>
      <c r="J724" s="173">
        <v>390</v>
      </c>
      <c r="K724" s="174">
        <f>ROUND(E724*J724,2)</f>
        <v>268.06</v>
      </c>
      <c r="L724" s="174">
        <v>21</v>
      </c>
      <c r="M724" s="174">
        <f>G724*(1+L724/100)</f>
        <v>0</v>
      </c>
      <c r="N724" s="172">
        <v>0</v>
      </c>
      <c r="O724" s="172">
        <f>ROUND(E724*N724,2)</f>
        <v>0</v>
      </c>
      <c r="P724" s="172">
        <v>0</v>
      </c>
      <c r="Q724" s="172">
        <f>ROUND(E724*P724,2)</f>
        <v>0</v>
      </c>
      <c r="R724" s="174"/>
      <c r="S724" s="174" t="s">
        <v>241</v>
      </c>
      <c r="T724" s="175" t="s">
        <v>777</v>
      </c>
      <c r="U724" s="160">
        <v>0</v>
      </c>
      <c r="V724" s="160">
        <f>ROUND(E724*U724,2)</f>
        <v>0</v>
      </c>
      <c r="W724" s="160"/>
      <c r="X724" s="160" t="s">
        <v>215</v>
      </c>
      <c r="Y724" s="160" t="s">
        <v>173</v>
      </c>
      <c r="Z724" s="150"/>
      <c r="AA724" s="150"/>
      <c r="AB724" s="150"/>
      <c r="AC724" s="150"/>
      <c r="AD724" s="150"/>
      <c r="AE724" s="150"/>
      <c r="AF724" s="150"/>
      <c r="AG724" s="150" t="s">
        <v>216</v>
      </c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</row>
    <row r="725" spans="1:60" outlineLevel="2">
      <c r="A725" s="157"/>
      <c r="B725" s="158"/>
      <c r="C725" s="200" t="s">
        <v>778</v>
      </c>
      <c r="D725" s="190"/>
      <c r="E725" s="191">
        <v>0.11978</v>
      </c>
      <c r="F725" s="160"/>
      <c r="G725" s="160"/>
      <c r="H725" s="160"/>
      <c r="I725" s="160"/>
      <c r="J725" s="160"/>
      <c r="K725" s="160"/>
      <c r="L725" s="160"/>
      <c r="M725" s="160"/>
      <c r="N725" s="159"/>
      <c r="O725" s="159"/>
      <c r="P725" s="159"/>
      <c r="Q725" s="159"/>
      <c r="R725" s="160"/>
      <c r="S725" s="160"/>
      <c r="T725" s="160"/>
      <c r="U725" s="160"/>
      <c r="V725" s="160"/>
      <c r="W725" s="160"/>
      <c r="X725" s="160"/>
      <c r="Y725" s="160"/>
      <c r="Z725" s="150"/>
      <c r="AA725" s="150"/>
      <c r="AB725" s="150"/>
      <c r="AC725" s="150"/>
      <c r="AD725" s="150"/>
      <c r="AE725" s="150"/>
      <c r="AF725" s="150"/>
      <c r="AG725" s="150" t="s">
        <v>220</v>
      </c>
      <c r="AH725" s="150">
        <v>7</v>
      </c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outlineLevel="3">
      <c r="A726" s="157"/>
      <c r="B726" s="158"/>
      <c r="C726" s="200" t="s">
        <v>779</v>
      </c>
      <c r="D726" s="190"/>
      <c r="E726" s="191">
        <v>6.8589999999999998E-2</v>
      </c>
      <c r="F726" s="160"/>
      <c r="G726" s="160"/>
      <c r="H726" s="160"/>
      <c r="I726" s="160"/>
      <c r="J726" s="160"/>
      <c r="K726" s="160"/>
      <c r="L726" s="160"/>
      <c r="M726" s="160"/>
      <c r="N726" s="159"/>
      <c r="O726" s="159"/>
      <c r="P726" s="159"/>
      <c r="Q726" s="159"/>
      <c r="R726" s="160"/>
      <c r="S726" s="160"/>
      <c r="T726" s="160"/>
      <c r="U726" s="160"/>
      <c r="V726" s="160"/>
      <c r="W726" s="160"/>
      <c r="X726" s="160"/>
      <c r="Y726" s="160"/>
      <c r="Z726" s="150"/>
      <c r="AA726" s="150"/>
      <c r="AB726" s="150"/>
      <c r="AC726" s="150"/>
      <c r="AD726" s="150"/>
      <c r="AE726" s="150"/>
      <c r="AF726" s="150"/>
      <c r="AG726" s="150" t="s">
        <v>220</v>
      </c>
      <c r="AH726" s="150">
        <v>7</v>
      </c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</row>
    <row r="727" spans="1:60" outlineLevel="3">
      <c r="A727" s="157"/>
      <c r="B727" s="158"/>
      <c r="C727" s="200" t="s">
        <v>780</v>
      </c>
      <c r="D727" s="190"/>
      <c r="E727" s="191">
        <v>0.19653000000000001</v>
      </c>
      <c r="F727" s="160"/>
      <c r="G727" s="160"/>
      <c r="H727" s="160"/>
      <c r="I727" s="160"/>
      <c r="J727" s="160"/>
      <c r="K727" s="160"/>
      <c r="L727" s="160"/>
      <c r="M727" s="160"/>
      <c r="N727" s="159"/>
      <c r="O727" s="159"/>
      <c r="P727" s="159"/>
      <c r="Q727" s="159"/>
      <c r="R727" s="160"/>
      <c r="S727" s="160"/>
      <c r="T727" s="160"/>
      <c r="U727" s="160"/>
      <c r="V727" s="160"/>
      <c r="W727" s="160"/>
      <c r="X727" s="160"/>
      <c r="Y727" s="160"/>
      <c r="Z727" s="150"/>
      <c r="AA727" s="150"/>
      <c r="AB727" s="150"/>
      <c r="AC727" s="150"/>
      <c r="AD727" s="150"/>
      <c r="AE727" s="150"/>
      <c r="AF727" s="150"/>
      <c r="AG727" s="150" t="s">
        <v>220</v>
      </c>
      <c r="AH727" s="150">
        <v>7</v>
      </c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</row>
    <row r="728" spans="1:60" outlineLevel="3">
      <c r="A728" s="157"/>
      <c r="B728" s="158"/>
      <c r="C728" s="200" t="s">
        <v>781</v>
      </c>
      <c r="D728" s="190"/>
      <c r="E728" s="191">
        <v>4.0829999999999998E-2</v>
      </c>
      <c r="F728" s="160"/>
      <c r="G728" s="160"/>
      <c r="H728" s="160"/>
      <c r="I728" s="160"/>
      <c r="J728" s="160"/>
      <c r="K728" s="160"/>
      <c r="L728" s="160"/>
      <c r="M728" s="160"/>
      <c r="N728" s="159"/>
      <c r="O728" s="159"/>
      <c r="P728" s="159"/>
      <c r="Q728" s="159"/>
      <c r="R728" s="160"/>
      <c r="S728" s="160"/>
      <c r="T728" s="160"/>
      <c r="U728" s="160"/>
      <c r="V728" s="160"/>
      <c r="W728" s="160"/>
      <c r="X728" s="160"/>
      <c r="Y728" s="160"/>
      <c r="Z728" s="150"/>
      <c r="AA728" s="150"/>
      <c r="AB728" s="150"/>
      <c r="AC728" s="150"/>
      <c r="AD728" s="150"/>
      <c r="AE728" s="150"/>
      <c r="AF728" s="150"/>
      <c r="AG728" s="150" t="s">
        <v>220</v>
      </c>
      <c r="AH728" s="150">
        <v>7</v>
      </c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outlineLevel="3">
      <c r="A729" s="157"/>
      <c r="B729" s="158"/>
      <c r="C729" s="200" t="s">
        <v>782</v>
      </c>
      <c r="D729" s="190"/>
      <c r="E729" s="191">
        <v>4.8799999999999998E-3</v>
      </c>
      <c r="F729" s="160"/>
      <c r="G729" s="160"/>
      <c r="H729" s="160"/>
      <c r="I729" s="160"/>
      <c r="J729" s="160"/>
      <c r="K729" s="160"/>
      <c r="L729" s="160"/>
      <c r="M729" s="160"/>
      <c r="N729" s="159"/>
      <c r="O729" s="159"/>
      <c r="P729" s="159"/>
      <c r="Q729" s="159"/>
      <c r="R729" s="160"/>
      <c r="S729" s="160"/>
      <c r="T729" s="160"/>
      <c r="U729" s="160"/>
      <c r="V729" s="160"/>
      <c r="W729" s="160"/>
      <c r="X729" s="160"/>
      <c r="Y729" s="160"/>
      <c r="Z729" s="150"/>
      <c r="AA729" s="150"/>
      <c r="AB729" s="150"/>
      <c r="AC729" s="150"/>
      <c r="AD729" s="150"/>
      <c r="AE729" s="150"/>
      <c r="AF729" s="150"/>
      <c r="AG729" s="150" t="s">
        <v>220</v>
      </c>
      <c r="AH729" s="150">
        <v>7</v>
      </c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outlineLevel="3">
      <c r="A730" s="157"/>
      <c r="B730" s="158"/>
      <c r="C730" s="200" t="s">
        <v>783</v>
      </c>
      <c r="D730" s="190"/>
      <c r="E730" s="191">
        <v>5.1749999999999997E-2</v>
      </c>
      <c r="F730" s="160"/>
      <c r="G730" s="160"/>
      <c r="H730" s="160"/>
      <c r="I730" s="160"/>
      <c r="J730" s="160"/>
      <c r="K730" s="160"/>
      <c r="L730" s="160"/>
      <c r="M730" s="160"/>
      <c r="N730" s="159"/>
      <c r="O730" s="159"/>
      <c r="P730" s="159"/>
      <c r="Q730" s="159"/>
      <c r="R730" s="160"/>
      <c r="S730" s="160"/>
      <c r="T730" s="160"/>
      <c r="U730" s="160"/>
      <c r="V730" s="160"/>
      <c r="W730" s="160"/>
      <c r="X730" s="160"/>
      <c r="Y730" s="160"/>
      <c r="Z730" s="150"/>
      <c r="AA730" s="150"/>
      <c r="AB730" s="150"/>
      <c r="AC730" s="150"/>
      <c r="AD730" s="150"/>
      <c r="AE730" s="150"/>
      <c r="AF730" s="150"/>
      <c r="AG730" s="150" t="s">
        <v>220</v>
      </c>
      <c r="AH730" s="150">
        <v>7</v>
      </c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outlineLevel="3">
      <c r="A731" s="157"/>
      <c r="B731" s="158"/>
      <c r="C731" s="200" t="s">
        <v>784</v>
      </c>
      <c r="D731" s="190"/>
      <c r="E731" s="191">
        <v>0.20498</v>
      </c>
      <c r="F731" s="160"/>
      <c r="G731" s="160"/>
      <c r="H731" s="160"/>
      <c r="I731" s="160"/>
      <c r="J731" s="160"/>
      <c r="K731" s="160"/>
      <c r="L731" s="160"/>
      <c r="M731" s="160"/>
      <c r="N731" s="159"/>
      <c r="O731" s="159"/>
      <c r="P731" s="159"/>
      <c r="Q731" s="159"/>
      <c r="R731" s="160"/>
      <c r="S731" s="160"/>
      <c r="T731" s="160"/>
      <c r="U731" s="160"/>
      <c r="V731" s="160"/>
      <c r="W731" s="160"/>
      <c r="X731" s="160"/>
      <c r="Y731" s="160"/>
      <c r="Z731" s="150"/>
      <c r="AA731" s="150"/>
      <c r="AB731" s="150"/>
      <c r="AC731" s="150"/>
      <c r="AD731" s="150"/>
      <c r="AE731" s="150"/>
      <c r="AF731" s="150"/>
      <c r="AG731" s="150" t="s">
        <v>220</v>
      </c>
      <c r="AH731" s="150">
        <v>7</v>
      </c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outlineLevel="1">
      <c r="A732" s="169">
        <v>155</v>
      </c>
      <c r="B732" s="170" t="s">
        <v>785</v>
      </c>
      <c r="C732" s="185" t="s">
        <v>786</v>
      </c>
      <c r="D732" s="171" t="s">
        <v>277</v>
      </c>
      <c r="E732" s="172">
        <v>49.283479999999997</v>
      </c>
      <c r="F732" s="173">
        <v>0</v>
      </c>
      <c r="G732" s="174">
        <f>ROUND(E732*F732,2)</f>
        <v>0</v>
      </c>
      <c r="H732" s="173">
        <v>0</v>
      </c>
      <c r="I732" s="174">
        <f>ROUND(E732*H732,2)</f>
        <v>0</v>
      </c>
      <c r="J732" s="173">
        <v>419</v>
      </c>
      <c r="K732" s="174">
        <f>ROUND(E732*J732,2)</f>
        <v>20649.78</v>
      </c>
      <c r="L732" s="174">
        <v>21</v>
      </c>
      <c r="M732" s="174">
        <f>G732*(1+L732/100)</f>
        <v>0</v>
      </c>
      <c r="N732" s="172">
        <v>0</v>
      </c>
      <c r="O732" s="172">
        <f>ROUND(E732*N732,2)</f>
        <v>0</v>
      </c>
      <c r="P732" s="172">
        <v>0</v>
      </c>
      <c r="Q732" s="172">
        <f>ROUND(E732*P732,2)</f>
        <v>0</v>
      </c>
      <c r="R732" s="174" t="s">
        <v>325</v>
      </c>
      <c r="S732" s="174" t="s">
        <v>170</v>
      </c>
      <c r="T732" s="175" t="s">
        <v>170</v>
      </c>
      <c r="U732" s="160">
        <v>0.93300000000000005</v>
      </c>
      <c r="V732" s="160">
        <f>ROUND(E732*U732,2)</f>
        <v>45.98</v>
      </c>
      <c r="W732" s="160"/>
      <c r="X732" s="160" t="s">
        <v>787</v>
      </c>
      <c r="Y732" s="160" t="s">
        <v>173</v>
      </c>
      <c r="Z732" s="150"/>
      <c r="AA732" s="150"/>
      <c r="AB732" s="150"/>
      <c r="AC732" s="150"/>
      <c r="AD732" s="150"/>
      <c r="AE732" s="150"/>
      <c r="AF732" s="150"/>
      <c r="AG732" s="150" t="s">
        <v>788</v>
      </c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</row>
    <row r="733" spans="1:60" outlineLevel="2">
      <c r="A733" s="157"/>
      <c r="B733" s="158"/>
      <c r="C733" s="200" t="s">
        <v>789</v>
      </c>
      <c r="D733" s="190"/>
      <c r="E733" s="191"/>
      <c r="F733" s="160"/>
      <c r="G733" s="160"/>
      <c r="H733" s="160"/>
      <c r="I733" s="160"/>
      <c r="J733" s="160"/>
      <c r="K733" s="160"/>
      <c r="L733" s="160"/>
      <c r="M733" s="160"/>
      <c r="N733" s="159"/>
      <c r="O733" s="159"/>
      <c r="P733" s="159"/>
      <c r="Q733" s="159"/>
      <c r="R733" s="160"/>
      <c r="S733" s="160"/>
      <c r="T733" s="160"/>
      <c r="U733" s="160"/>
      <c r="V733" s="160"/>
      <c r="W733" s="160"/>
      <c r="X733" s="160"/>
      <c r="Y733" s="160"/>
      <c r="Z733" s="150"/>
      <c r="AA733" s="150"/>
      <c r="AB733" s="150"/>
      <c r="AC733" s="150"/>
      <c r="AD733" s="150"/>
      <c r="AE733" s="150"/>
      <c r="AF733" s="150"/>
      <c r="AG733" s="150" t="s">
        <v>220</v>
      </c>
      <c r="AH733" s="150">
        <v>0</v>
      </c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3">
      <c r="A734" s="157"/>
      <c r="B734" s="158"/>
      <c r="C734" s="200" t="s">
        <v>790</v>
      </c>
      <c r="D734" s="190"/>
      <c r="E734" s="191"/>
      <c r="F734" s="160"/>
      <c r="G734" s="160"/>
      <c r="H734" s="160"/>
      <c r="I734" s="160"/>
      <c r="J734" s="160"/>
      <c r="K734" s="160"/>
      <c r="L734" s="160"/>
      <c r="M734" s="160"/>
      <c r="N734" s="159"/>
      <c r="O734" s="159"/>
      <c r="P734" s="159"/>
      <c r="Q734" s="159"/>
      <c r="R734" s="160"/>
      <c r="S734" s="160"/>
      <c r="T734" s="160"/>
      <c r="U734" s="160"/>
      <c r="V734" s="160"/>
      <c r="W734" s="160"/>
      <c r="X734" s="160"/>
      <c r="Y734" s="160"/>
      <c r="Z734" s="150"/>
      <c r="AA734" s="150"/>
      <c r="AB734" s="150"/>
      <c r="AC734" s="150"/>
      <c r="AD734" s="150"/>
      <c r="AE734" s="150"/>
      <c r="AF734" s="150"/>
      <c r="AG734" s="150" t="s">
        <v>220</v>
      </c>
      <c r="AH734" s="150">
        <v>0</v>
      </c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3">
      <c r="A735" s="157"/>
      <c r="B735" s="158"/>
      <c r="C735" s="200" t="s">
        <v>791</v>
      </c>
      <c r="D735" s="190"/>
      <c r="E735" s="191">
        <v>49.283479999999997</v>
      </c>
      <c r="F735" s="160"/>
      <c r="G735" s="160"/>
      <c r="H735" s="160"/>
      <c r="I735" s="160"/>
      <c r="J735" s="160"/>
      <c r="K735" s="160"/>
      <c r="L735" s="160"/>
      <c r="M735" s="160"/>
      <c r="N735" s="159"/>
      <c r="O735" s="159"/>
      <c r="P735" s="159"/>
      <c r="Q735" s="159"/>
      <c r="R735" s="160"/>
      <c r="S735" s="160"/>
      <c r="T735" s="160"/>
      <c r="U735" s="160"/>
      <c r="V735" s="160"/>
      <c r="W735" s="160"/>
      <c r="X735" s="160"/>
      <c r="Y735" s="160"/>
      <c r="Z735" s="150"/>
      <c r="AA735" s="150"/>
      <c r="AB735" s="150"/>
      <c r="AC735" s="150"/>
      <c r="AD735" s="150"/>
      <c r="AE735" s="150"/>
      <c r="AF735" s="150"/>
      <c r="AG735" s="150" t="s">
        <v>220</v>
      </c>
      <c r="AH735" s="150">
        <v>0</v>
      </c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outlineLevel="1">
      <c r="A736" s="169">
        <v>156</v>
      </c>
      <c r="B736" s="170" t="s">
        <v>792</v>
      </c>
      <c r="C736" s="185" t="s">
        <v>793</v>
      </c>
      <c r="D736" s="171" t="s">
        <v>277</v>
      </c>
      <c r="E736" s="172">
        <v>98.566950000000006</v>
      </c>
      <c r="F736" s="173">
        <v>0</v>
      </c>
      <c r="G736" s="174">
        <f>ROUND(E736*F736,2)</f>
        <v>0</v>
      </c>
      <c r="H736" s="173">
        <v>0</v>
      </c>
      <c r="I736" s="174">
        <f>ROUND(E736*H736,2)</f>
        <v>0</v>
      </c>
      <c r="J736" s="173">
        <v>266</v>
      </c>
      <c r="K736" s="174">
        <f>ROUND(E736*J736,2)</f>
        <v>26218.81</v>
      </c>
      <c r="L736" s="174">
        <v>21</v>
      </c>
      <c r="M736" s="174">
        <f>G736*(1+L736/100)</f>
        <v>0</v>
      </c>
      <c r="N736" s="172">
        <v>0</v>
      </c>
      <c r="O736" s="172">
        <f>ROUND(E736*N736,2)</f>
        <v>0</v>
      </c>
      <c r="P736" s="172">
        <v>0</v>
      </c>
      <c r="Q736" s="172">
        <f>ROUND(E736*P736,2)</f>
        <v>0</v>
      </c>
      <c r="R736" s="174" t="s">
        <v>325</v>
      </c>
      <c r="S736" s="174" t="s">
        <v>170</v>
      </c>
      <c r="T736" s="175" t="s">
        <v>170</v>
      </c>
      <c r="U736" s="160">
        <v>0.65</v>
      </c>
      <c r="V736" s="160">
        <f>ROUND(E736*U736,2)</f>
        <v>64.069999999999993</v>
      </c>
      <c r="W736" s="160"/>
      <c r="X736" s="160" t="s">
        <v>787</v>
      </c>
      <c r="Y736" s="160" t="s">
        <v>173</v>
      </c>
      <c r="Z736" s="150"/>
      <c r="AA736" s="150"/>
      <c r="AB736" s="150"/>
      <c r="AC736" s="150"/>
      <c r="AD736" s="150"/>
      <c r="AE736" s="150"/>
      <c r="AF736" s="150"/>
      <c r="AG736" s="150" t="s">
        <v>788</v>
      </c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outlineLevel="2">
      <c r="A737" s="157"/>
      <c r="B737" s="158"/>
      <c r="C737" s="200" t="s">
        <v>789</v>
      </c>
      <c r="D737" s="190"/>
      <c r="E737" s="191"/>
      <c r="F737" s="160"/>
      <c r="G737" s="160"/>
      <c r="H737" s="160"/>
      <c r="I737" s="160"/>
      <c r="J737" s="160"/>
      <c r="K737" s="160"/>
      <c r="L737" s="160"/>
      <c r="M737" s="160"/>
      <c r="N737" s="159"/>
      <c r="O737" s="159"/>
      <c r="P737" s="159"/>
      <c r="Q737" s="159"/>
      <c r="R737" s="160"/>
      <c r="S737" s="160"/>
      <c r="T737" s="160"/>
      <c r="U737" s="160"/>
      <c r="V737" s="160"/>
      <c r="W737" s="160"/>
      <c r="X737" s="160"/>
      <c r="Y737" s="160"/>
      <c r="Z737" s="150"/>
      <c r="AA737" s="150"/>
      <c r="AB737" s="150"/>
      <c r="AC737" s="150"/>
      <c r="AD737" s="150"/>
      <c r="AE737" s="150"/>
      <c r="AF737" s="150"/>
      <c r="AG737" s="150" t="s">
        <v>220</v>
      </c>
      <c r="AH737" s="150">
        <v>0</v>
      </c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</row>
    <row r="738" spans="1:60" outlineLevel="3">
      <c r="A738" s="157"/>
      <c r="B738" s="158"/>
      <c r="C738" s="200" t="s">
        <v>790</v>
      </c>
      <c r="D738" s="190"/>
      <c r="E738" s="191"/>
      <c r="F738" s="160"/>
      <c r="G738" s="160"/>
      <c r="H738" s="160"/>
      <c r="I738" s="160"/>
      <c r="J738" s="160"/>
      <c r="K738" s="160"/>
      <c r="L738" s="160"/>
      <c r="M738" s="160"/>
      <c r="N738" s="159"/>
      <c r="O738" s="159"/>
      <c r="P738" s="159"/>
      <c r="Q738" s="159"/>
      <c r="R738" s="160"/>
      <c r="S738" s="160"/>
      <c r="T738" s="160"/>
      <c r="U738" s="160"/>
      <c r="V738" s="160"/>
      <c r="W738" s="160"/>
      <c r="X738" s="160"/>
      <c r="Y738" s="160"/>
      <c r="Z738" s="150"/>
      <c r="AA738" s="150"/>
      <c r="AB738" s="150"/>
      <c r="AC738" s="150"/>
      <c r="AD738" s="150"/>
      <c r="AE738" s="150"/>
      <c r="AF738" s="150"/>
      <c r="AG738" s="150" t="s">
        <v>220</v>
      </c>
      <c r="AH738" s="150">
        <v>0</v>
      </c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</row>
    <row r="739" spans="1:60" outlineLevel="3">
      <c r="A739" s="157"/>
      <c r="B739" s="158"/>
      <c r="C739" s="200" t="s">
        <v>794</v>
      </c>
      <c r="D739" s="190"/>
      <c r="E739" s="191">
        <v>98.566950000000006</v>
      </c>
      <c r="F739" s="160"/>
      <c r="G739" s="160"/>
      <c r="H739" s="160"/>
      <c r="I739" s="160"/>
      <c r="J739" s="160"/>
      <c r="K739" s="160"/>
      <c r="L739" s="160"/>
      <c r="M739" s="160"/>
      <c r="N739" s="159"/>
      <c r="O739" s="159"/>
      <c r="P739" s="159"/>
      <c r="Q739" s="159"/>
      <c r="R739" s="160"/>
      <c r="S739" s="160"/>
      <c r="T739" s="160"/>
      <c r="U739" s="160"/>
      <c r="V739" s="160"/>
      <c r="W739" s="160"/>
      <c r="X739" s="160"/>
      <c r="Y739" s="160"/>
      <c r="Z739" s="150"/>
      <c r="AA739" s="150"/>
      <c r="AB739" s="150"/>
      <c r="AC739" s="150"/>
      <c r="AD739" s="150"/>
      <c r="AE739" s="150"/>
      <c r="AF739" s="150"/>
      <c r="AG739" s="150" t="s">
        <v>220</v>
      </c>
      <c r="AH739" s="150">
        <v>0</v>
      </c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</row>
    <row r="740" spans="1:60" outlineLevel="1">
      <c r="A740" s="169">
        <v>157</v>
      </c>
      <c r="B740" s="170" t="s">
        <v>795</v>
      </c>
      <c r="C740" s="185" t="s">
        <v>796</v>
      </c>
      <c r="D740" s="171" t="s">
        <v>277</v>
      </c>
      <c r="E740" s="172">
        <v>49.283479999999997</v>
      </c>
      <c r="F740" s="173">
        <v>0</v>
      </c>
      <c r="G740" s="174">
        <f>ROUND(E740*F740,2)</f>
        <v>0</v>
      </c>
      <c r="H740" s="173">
        <v>0</v>
      </c>
      <c r="I740" s="174">
        <f>ROUND(E740*H740,2)</f>
        <v>0</v>
      </c>
      <c r="J740" s="173">
        <v>271.5</v>
      </c>
      <c r="K740" s="174">
        <f>ROUND(E740*J740,2)</f>
        <v>13380.46</v>
      </c>
      <c r="L740" s="174">
        <v>21</v>
      </c>
      <c r="M740" s="174">
        <f>G740*(1+L740/100)</f>
        <v>0</v>
      </c>
      <c r="N740" s="172">
        <v>0</v>
      </c>
      <c r="O740" s="172">
        <f>ROUND(E740*N740,2)</f>
        <v>0</v>
      </c>
      <c r="P740" s="172">
        <v>0</v>
      </c>
      <c r="Q740" s="172">
        <f>ROUND(E740*P740,2)</f>
        <v>0</v>
      </c>
      <c r="R740" s="174" t="s">
        <v>325</v>
      </c>
      <c r="S740" s="174" t="s">
        <v>170</v>
      </c>
      <c r="T740" s="175" t="s">
        <v>170</v>
      </c>
      <c r="U740" s="160">
        <v>0.49</v>
      </c>
      <c r="V740" s="160">
        <f>ROUND(E740*U740,2)</f>
        <v>24.15</v>
      </c>
      <c r="W740" s="160"/>
      <c r="X740" s="160" t="s">
        <v>787</v>
      </c>
      <c r="Y740" s="160" t="s">
        <v>173</v>
      </c>
      <c r="Z740" s="150"/>
      <c r="AA740" s="150"/>
      <c r="AB740" s="150"/>
      <c r="AC740" s="150"/>
      <c r="AD740" s="150"/>
      <c r="AE740" s="150"/>
      <c r="AF740" s="150"/>
      <c r="AG740" s="150" t="s">
        <v>788</v>
      </c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outlineLevel="2">
      <c r="A741" s="157"/>
      <c r="B741" s="158"/>
      <c r="C741" s="342" t="s">
        <v>797</v>
      </c>
      <c r="D741" s="343"/>
      <c r="E741" s="343"/>
      <c r="F741" s="343"/>
      <c r="G741" s="343"/>
      <c r="H741" s="160"/>
      <c r="I741" s="160"/>
      <c r="J741" s="160"/>
      <c r="K741" s="160"/>
      <c r="L741" s="160"/>
      <c r="M741" s="160"/>
      <c r="N741" s="159"/>
      <c r="O741" s="159"/>
      <c r="P741" s="159"/>
      <c r="Q741" s="159"/>
      <c r="R741" s="160"/>
      <c r="S741" s="160"/>
      <c r="T741" s="160"/>
      <c r="U741" s="160"/>
      <c r="V741" s="160"/>
      <c r="W741" s="160"/>
      <c r="X741" s="160"/>
      <c r="Y741" s="160"/>
      <c r="Z741" s="150"/>
      <c r="AA741" s="150"/>
      <c r="AB741" s="150"/>
      <c r="AC741" s="150"/>
      <c r="AD741" s="150"/>
      <c r="AE741" s="150"/>
      <c r="AF741" s="150"/>
      <c r="AG741" s="150" t="s">
        <v>176</v>
      </c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</row>
    <row r="742" spans="1:60" outlineLevel="2">
      <c r="A742" s="157"/>
      <c r="B742" s="158"/>
      <c r="C742" s="200" t="s">
        <v>789</v>
      </c>
      <c r="D742" s="190"/>
      <c r="E742" s="191"/>
      <c r="F742" s="160"/>
      <c r="G742" s="160"/>
      <c r="H742" s="160"/>
      <c r="I742" s="160"/>
      <c r="J742" s="160"/>
      <c r="K742" s="160"/>
      <c r="L742" s="160"/>
      <c r="M742" s="160"/>
      <c r="N742" s="159"/>
      <c r="O742" s="159"/>
      <c r="P742" s="159"/>
      <c r="Q742" s="159"/>
      <c r="R742" s="160"/>
      <c r="S742" s="160"/>
      <c r="T742" s="160"/>
      <c r="U742" s="160"/>
      <c r="V742" s="160"/>
      <c r="W742" s="160"/>
      <c r="X742" s="160"/>
      <c r="Y742" s="160"/>
      <c r="Z742" s="150"/>
      <c r="AA742" s="150"/>
      <c r="AB742" s="150"/>
      <c r="AC742" s="150"/>
      <c r="AD742" s="150"/>
      <c r="AE742" s="150"/>
      <c r="AF742" s="150"/>
      <c r="AG742" s="150" t="s">
        <v>220</v>
      </c>
      <c r="AH742" s="150">
        <v>0</v>
      </c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outlineLevel="3">
      <c r="A743" s="157"/>
      <c r="B743" s="158"/>
      <c r="C743" s="200" t="s">
        <v>790</v>
      </c>
      <c r="D743" s="190"/>
      <c r="E743" s="191"/>
      <c r="F743" s="160"/>
      <c r="G743" s="160"/>
      <c r="H743" s="160"/>
      <c r="I743" s="160"/>
      <c r="J743" s="160"/>
      <c r="K743" s="160"/>
      <c r="L743" s="160"/>
      <c r="M743" s="160"/>
      <c r="N743" s="159"/>
      <c r="O743" s="159"/>
      <c r="P743" s="159"/>
      <c r="Q743" s="159"/>
      <c r="R743" s="160"/>
      <c r="S743" s="160"/>
      <c r="T743" s="160"/>
      <c r="U743" s="160"/>
      <c r="V743" s="160"/>
      <c r="W743" s="160"/>
      <c r="X743" s="160"/>
      <c r="Y743" s="160"/>
      <c r="Z743" s="150"/>
      <c r="AA743" s="150"/>
      <c r="AB743" s="150"/>
      <c r="AC743" s="150"/>
      <c r="AD743" s="150"/>
      <c r="AE743" s="150"/>
      <c r="AF743" s="150"/>
      <c r="AG743" s="150" t="s">
        <v>220</v>
      </c>
      <c r="AH743" s="150">
        <v>0</v>
      </c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outlineLevel="3">
      <c r="A744" s="157"/>
      <c r="B744" s="158"/>
      <c r="C744" s="200" t="s">
        <v>791</v>
      </c>
      <c r="D744" s="190"/>
      <c r="E744" s="191">
        <v>49.283479999999997</v>
      </c>
      <c r="F744" s="160"/>
      <c r="G744" s="160"/>
      <c r="H744" s="160"/>
      <c r="I744" s="160"/>
      <c r="J744" s="160"/>
      <c r="K744" s="160"/>
      <c r="L744" s="160"/>
      <c r="M744" s="160"/>
      <c r="N744" s="159"/>
      <c r="O744" s="159"/>
      <c r="P744" s="159"/>
      <c r="Q744" s="159"/>
      <c r="R744" s="160"/>
      <c r="S744" s="160"/>
      <c r="T744" s="160"/>
      <c r="U744" s="160"/>
      <c r="V744" s="160"/>
      <c r="W744" s="160"/>
      <c r="X744" s="160"/>
      <c r="Y744" s="160"/>
      <c r="Z744" s="150"/>
      <c r="AA744" s="150"/>
      <c r="AB744" s="150"/>
      <c r="AC744" s="150"/>
      <c r="AD744" s="150"/>
      <c r="AE744" s="150"/>
      <c r="AF744" s="150"/>
      <c r="AG744" s="150" t="s">
        <v>220</v>
      </c>
      <c r="AH744" s="150">
        <v>0</v>
      </c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outlineLevel="1">
      <c r="A745" s="169">
        <v>158</v>
      </c>
      <c r="B745" s="170" t="s">
        <v>798</v>
      </c>
      <c r="C745" s="185" t="s">
        <v>799</v>
      </c>
      <c r="D745" s="171" t="s">
        <v>277</v>
      </c>
      <c r="E745" s="172">
        <v>689.96865000000003</v>
      </c>
      <c r="F745" s="173">
        <v>0</v>
      </c>
      <c r="G745" s="174">
        <f>F745*E745</f>
        <v>0</v>
      </c>
      <c r="H745" s="173">
        <v>0</v>
      </c>
      <c r="I745" s="174">
        <f>ROUND(E745*H745,2)</f>
        <v>0</v>
      </c>
      <c r="J745" s="173">
        <v>25</v>
      </c>
      <c r="K745" s="174">
        <f>ROUND(E745*J745,2)</f>
        <v>17249.22</v>
      </c>
      <c r="L745" s="174">
        <v>21</v>
      </c>
      <c r="M745" s="174">
        <f>G745*(1+L745/100)</f>
        <v>0</v>
      </c>
      <c r="N745" s="172">
        <v>0</v>
      </c>
      <c r="O745" s="172">
        <f>ROUND(E745*N745,2)</f>
        <v>0</v>
      </c>
      <c r="P745" s="172">
        <v>0</v>
      </c>
      <c r="Q745" s="172">
        <f>ROUND(E745*P745,2)</f>
        <v>0</v>
      </c>
      <c r="R745" s="174" t="s">
        <v>325</v>
      </c>
      <c r="S745" s="174" t="s">
        <v>170</v>
      </c>
      <c r="T745" s="175" t="s">
        <v>170</v>
      </c>
      <c r="U745" s="160">
        <v>0</v>
      </c>
      <c r="V745" s="160">
        <f>ROUND(E745*U745,2)</f>
        <v>0</v>
      </c>
      <c r="W745" s="160"/>
      <c r="X745" s="160" t="s">
        <v>787</v>
      </c>
      <c r="Y745" s="160" t="s">
        <v>173</v>
      </c>
      <c r="Z745" s="150"/>
      <c r="AA745" s="150"/>
      <c r="AB745" s="150"/>
      <c r="AC745" s="150"/>
      <c r="AD745" s="150"/>
      <c r="AE745" s="150"/>
      <c r="AF745" s="150"/>
      <c r="AG745" s="150" t="s">
        <v>788</v>
      </c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outlineLevel="2">
      <c r="A746" s="157"/>
      <c r="B746" s="158"/>
      <c r="C746" s="200" t="s">
        <v>789</v>
      </c>
      <c r="D746" s="190"/>
      <c r="E746" s="191"/>
      <c r="F746" s="160"/>
      <c r="G746" s="160"/>
      <c r="H746" s="160"/>
      <c r="I746" s="160"/>
      <c r="J746" s="160"/>
      <c r="K746" s="160"/>
      <c r="L746" s="160"/>
      <c r="M746" s="160"/>
      <c r="N746" s="159"/>
      <c r="O746" s="159"/>
      <c r="P746" s="159"/>
      <c r="Q746" s="159"/>
      <c r="R746" s="160"/>
      <c r="S746" s="160"/>
      <c r="T746" s="160"/>
      <c r="U746" s="160"/>
      <c r="V746" s="160"/>
      <c r="W746" s="160"/>
      <c r="X746" s="160"/>
      <c r="Y746" s="160"/>
      <c r="Z746" s="150"/>
      <c r="AA746" s="150"/>
      <c r="AB746" s="150"/>
      <c r="AC746" s="150"/>
      <c r="AD746" s="150"/>
      <c r="AE746" s="150"/>
      <c r="AF746" s="150"/>
      <c r="AG746" s="150" t="s">
        <v>220</v>
      </c>
      <c r="AH746" s="150">
        <v>0</v>
      </c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outlineLevel="3">
      <c r="A747" s="157"/>
      <c r="B747" s="158"/>
      <c r="C747" s="200" t="s">
        <v>790</v>
      </c>
      <c r="D747" s="190"/>
      <c r="E747" s="191"/>
      <c r="F747" s="160"/>
      <c r="G747" s="160"/>
      <c r="H747" s="160"/>
      <c r="I747" s="160"/>
      <c r="J747" s="160"/>
      <c r="K747" s="160"/>
      <c r="L747" s="160"/>
      <c r="M747" s="160"/>
      <c r="N747" s="159"/>
      <c r="O747" s="159"/>
      <c r="P747" s="159"/>
      <c r="Q747" s="159"/>
      <c r="R747" s="160"/>
      <c r="S747" s="160"/>
      <c r="T747" s="160"/>
      <c r="U747" s="160"/>
      <c r="V747" s="160"/>
      <c r="W747" s="160"/>
      <c r="X747" s="160"/>
      <c r="Y747" s="160"/>
      <c r="Z747" s="150"/>
      <c r="AA747" s="150"/>
      <c r="AB747" s="150"/>
      <c r="AC747" s="150"/>
      <c r="AD747" s="150"/>
      <c r="AE747" s="150"/>
      <c r="AF747" s="150"/>
      <c r="AG747" s="150" t="s">
        <v>220</v>
      </c>
      <c r="AH747" s="150">
        <v>0</v>
      </c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outlineLevel="3">
      <c r="A748" s="157"/>
      <c r="B748" s="158"/>
      <c r="C748" s="200" t="s">
        <v>800</v>
      </c>
      <c r="D748" s="190"/>
      <c r="E748" s="191">
        <v>689.96865000000003</v>
      </c>
      <c r="F748" s="160"/>
      <c r="G748" s="160"/>
      <c r="H748" s="160"/>
      <c r="I748" s="160"/>
      <c r="J748" s="160"/>
      <c r="K748" s="160"/>
      <c r="L748" s="160"/>
      <c r="M748" s="160"/>
      <c r="N748" s="159"/>
      <c r="O748" s="159"/>
      <c r="P748" s="159"/>
      <c r="Q748" s="159"/>
      <c r="R748" s="160"/>
      <c r="S748" s="160"/>
      <c r="T748" s="160"/>
      <c r="U748" s="160"/>
      <c r="V748" s="160"/>
      <c r="W748" s="160"/>
      <c r="X748" s="160"/>
      <c r="Y748" s="160"/>
      <c r="Z748" s="150"/>
      <c r="AA748" s="150"/>
      <c r="AB748" s="150"/>
      <c r="AC748" s="150"/>
      <c r="AD748" s="150"/>
      <c r="AE748" s="150"/>
      <c r="AF748" s="150"/>
      <c r="AG748" s="150" t="s">
        <v>220</v>
      </c>
      <c r="AH748" s="150">
        <v>0</v>
      </c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outlineLevel="1">
      <c r="A749" s="169">
        <v>159</v>
      </c>
      <c r="B749" s="170" t="s">
        <v>801</v>
      </c>
      <c r="C749" s="185" t="s">
        <v>802</v>
      </c>
      <c r="D749" s="171" t="s">
        <v>277</v>
      </c>
      <c r="E749" s="172">
        <v>49.283479999999997</v>
      </c>
      <c r="F749" s="173">
        <v>0</v>
      </c>
      <c r="G749" s="174">
        <f>ROUND(E749*F749,2)</f>
        <v>0</v>
      </c>
      <c r="H749" s="173">
        <v>0</v>
      </c>
      <c r="I749" s="174">
        <f>ROUND(E749*H749,2)</f>
        <v>0</v>
      </c>
      <c r="J749" s="173">
        <v>383.5</v>
      </c>
      <c r="K749" s="174">
        <f>ROUND(E749*J749,2)</f>
        <v>18900.21</v>
      </c>
      <c r="L749" s="174">
        <v>21</v>
      </c>
      <c r="M749" s="174">
        <f>G749*(1+L749/100)</f>
        <v>0</v>
      </c>
      <c r="N749" s="172">
        <v>0</v>
      </c>
      <c r="O749" s="172">
        <f>ROUND(E749*N749,2)</f>
        <v>0</v>
      </c>
      <c r="P749" s="172">
        <v>0</v>
      </c>
      <c r="Q749" s="172">
        <f>ROUND(E749*P749,2)</f>
        <v>0</v>
      </c>
      <c r="R749" s="174" t="s">
        <v>325</v>
      </c>
      <c r="S749" s="174" t="s">
        <v>170</v>
      </c>
      <c r="T749" s="175" t="s">
        <v>170</v>
      </c>
      <c r="U749" s="160">
        <v>0.94199999999999995</v>
      </c>
      <c r="V749" s="160">
        <f>ROUND(E749*U749,2)</f>
        <v>46.43</v>
      </c>
      <c r="W749" s="160"/>
      <c r="X749" s="160" t="s">
        <v>787</v>
      </c>
      <c r="Y749" s="160" t="s">
        <v>173</v>
      </c>
      <c r="Z749" s="150"/>
      <c r="AA749" s="150"/>
      <c r="AB749" s="150"/>
      <c r="AC749" s="150"/>
      <c r="AD749" s="150"/>
      <c r="AE749" s="150"/>
      <c r="AF749" s="150"/>
      <c r="AG749" s="150" t="s">
        <v>788</v>
      </c>
      <c r="AH749" s="150"/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</row>
    <row r="750" spans="1:60" outlineLevel="2">
      <c r="A750" s="157"/>
      <c r="B750" s="158"/>
      <c r="C750" s="200" t="s">
        <v>789</v>
      </c>
      <c r="D750" s="190"/>
      <c r="E750" s="191"/>
      <c r="F750" s="160"/>
      <c r="G750" s="160"/>
      <c r="H750" s="160"/>
      <c r="I750" s="160"/>
      <c r="J750" s="160"/>
      <c r="K750" s="160"/>
      <c r="L750" s="160"/>
      <c r="M750" s="160"/>
      <c r="N750" s="159"/>
      <c r="O750" s="159"/>
      <c r="P750" s="159"/>
      <c r="Q750" s="159"/>
      <c r="R750" s="160"/>
      <c r="S750" s="160"/>
      <c r="T750" s="160"/>
      <c r="U750" s="160"/>
      <c r="V750" s="160"/>
      <c r="W750" s="160"/>
      <c r="X750" s="160"/>
      <c r="Y750" s="160"/>
      <c r="Z750" s="150"/>
      <c r="AA750" s="150"/>
      <c r="AB750" s="150"/>
      <c r="AC750" s="150"/>
      <c r="AD750" s="150"/>
      <c r="AE750" s="150"/>
      <c r="AF750" s="150"/>
      <c r="AG750" s="150" t="s">
        <v>220</v>
      </c>
      <c r="AH750" s="150">
        <v>0</v>
      </c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</row>
    <row r="751" spans="1:60" outlineLevel="3">
      <c r="A751" s="157"/>
      <c r="B751" s="158"/>
      <c r="C751" s="200" t="s">
        <v>790</v>
      </c>
      <c r="D751" s="190"/>
      <c r="E751" s="191"/>
      <c r="F751" s="160"/>
      <c r="G751" s="160"/>
      <c r="H751" s="160"/>
      <c r="I751" s="160"/>
      <c r="J751" s="160"/>
      <c r="K751" s="160"/>
      <c r="L751" s="160"/>
      <c r="M751" s="160"/>
      <c r="N751" s="159"/>
      <c r="O751" s="159"/>
      <c r="P751" s="159"/>
      <c r="Q751" s="159"/>
      <c r="R751" s="160"/>
      <c r="S751" s="160"/>
      <c r="T751" s="160"/>
      <c r="U751" s="160"/>
      <c r="V751" s="160"/>
      <c r="W751" s="160"/>
      <c r="X751" s="160"/>
      <c r="Y751" s="160"/>
      <c r="Z751" s="150"/>
      <c r="AA751" s="150"/>
      <c r="AB751" s="150"/>
      <c r="AC751" s="150"/>
      <c r="AD751" s="150"/>
      <c r="AE751" s="150"/>
      <c r="AF751" s="150"/>
      <c r="AG751" s="150" t="s">
        <v>220</v>
      </c>
      <c r="AH751" s="150">
        <v>0</v>
      </c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outlineLevel="3">
      <c r="A752" s="157"/>
      <c r="B752" s="158"/>
      <c r="C752" s="200" t="s">
        <v>791</v>
      </c>
      <c r="D752" s="190"/>
      <c r="E752" s="191">
        <v>49.283479999999997</v>
      </c>
      <c r="F752" s="160"/>
      <c r="G752" s="160"/>
      <c r="H752" s="160"/>
      <c r="I752" s="160"/>
      <c r="J752" s="160"/>
      <c r="K752" s="160"/>
      <c r="L752" s="160"/>
      <c r="M752" s="160"/>
      <c r="N752" s="159"/>
      <c r="O752" s="159"/>
      <c r="P752" s="159"/>
      <c r="Q752" s="159"/>
      <c r="R752" s="160"/>
      <c r="S752" s="160"/>
      <c r="T752" s="160"/>
      <c r="U752" s="160"/>
      <c r="V752" s="160"/>
      <c r="W752" s="160"/>
      <c r="X752" s="160"/>
      <c r="Y752" s="160"/>
      <c r="Z752" s="150"/>
      <c r="AA752" s="150"/>
      <c r="AB752" s="150"/>
      <c r="AC752" s="150"/>
      <c r="AD752" s="150"/>
      <c r="AE752" s="150"/>
      <c r="AF752" s="150"/>
      <c r="AG752" s="150" t="s">
        <v>220</v>
      </c>
      <c r="AH752" s="150">
        <v>0</v>
      </c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</row>
    <row r="753" spans="1:60" outlineLevel="1">
      <c r="A753" s="169">
        <v>160</v>
      </c>
      <c r="B753" s="170" t="s">
        <v>803</v>
      </c>
      <c r="C753" s="185" t="s">
        <v>804</v>
      </c>
      <c r="D753" s="171" t="s">
        <v>277</v>
      </c>
      <c r="E753" s="172">
        <v>98.566950000000006</v>
      </c>
      <c r="F753" s="173">
        <v>0</v>
      </c>
      <c r="G753" s="174">
        <f>ROUND(E753*F753,2)</f>
        <v>0</v>
      </c>
      <c r="H753" s="173">
        <v>0</v>
      </c>
      <c r="I753" s="174">
        <f>ROUND(E753*H753,2)</f>
        <v>0</v>
      </c>
      <c r="J753" s="173">
        <v>42.7</v>
      </c>
      <c r="K753" s="174">
        <f>ROUND(E753*J753,2)</f>
        <v>4208.8100000000004</v>
      </c>
      <c r="L753" s="174">
        <v>21</v>
      </c>
      <c r="M753" s="174">
        <f>G753*(1+L753/100)</f>
        <v>0</v>
      </c>
      <c r="N753" s="172">
        <v>0</v>
      </c>
      <c r="O753" s="172">
        <f>ROUND(E753*N753,2)</f>
        <v>0</v>
      </c>
      <c r="P753" s="172">
        <v>0</v>
      </c>
      <c r="Q753" s="172">
        <f>ROUND(E753*P753,2)</f>
        <v>0</v>
      </c>
      <c r="R753" s="174" t="s">
        <v>325</v>
      </c>
      <c r="S753" s="174" t="s">
        <v>170</v>
      </c>
      <c r="T753" s="175" t="s">
        <v>170</v>
      </c>
      <c r="U753" s="160">
        <v>0.11</v>
      </c>
      <c r="V753" s="160">
        <f>ROUND(E753*U753,2)</f>
        <v>10.84</v>
      </c>
      <c r="W753" s="160"/>
      <c r="X753" s="160" t="s">
        <v>787</v>
      </c>
      <c r="Y753" s="160" t="s">
        <v>173</v>
      </c>
      <c r="Z753" s="150"/>
      <c r="AA753" s="150"/>
      <c r="AB753" s="150"/>
      <c r="AC753" s="150"/>
      <c r="AD753" s="150"/>
      <c r="AE753" s="150"/>
      <c r="AF753" s="150"/>
      <c r="AG753" s="150" t="s">
        <v>788</v>
      </c>
      <c r="AH753" s="150"/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outlineLevel="2">
      <c r="A754" s="157"/>
      <c r="B754" s="158"/>
      <c r="C754" s="200" t="s">
        <v>789</v>
      </c>
      <c r="D754" s="190"/>
      <c r="E754" s="191"/>
      <c r="F754" s="160"/>
      <c r="G754" s="160"/>
      <c r="H754" s="160"/>
      <c r="I754" s="160"/>
      <c r="J754" s="160"/>
      <c r="K754" s="160"/>
      <c r="L754" s="160"/>
      <c r="M754" s="160"/>
      <c r="N754" s="159"/>
      <c r="O754" s="159"/>
      <c r="P754" s="159"/>
      <c r="Q754" s="159"/>
      <c r="R754" s="160"/>
      <c r="S754" s="160"/>
      <c r="T754" s="160"/>
      <c r="U754" s="160"/>
      <c r="V754" s="160"/>
      <c r="W754" s="160"/>
      <c r="X754" s="160"/>
      <c r="Y754" s="160"/>
      <c r="Z754" s="150"/>
      <c r="AA754" s="150"/>
      <c r="AB754" s="150"/>
      <c r="AC754" s="150"/>
      <c r="AD754" s="150"/>
      <c r="AE754" s="150"/>
      <c r="AF754" s="150"/>
      <c r="AG754" s="150" t="s">
        <v>220</v>
      </c>
      <c r="AH754" s="150">
        <v>0</v>
      </c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3">
      <c r="A755" s="157"/>
      <c r="B755" s="158"/>
      <c r="C755" s="200" t="s">
        <v>790</v>
      </c>
      <c r="D755" s="190"/>
      <c r="E755" s="191"/>
      <c r="F755" s="160"/>
      <c r="G755" s="160"/>
      <c r="H755" s="160"/>
      <c r="I755" s="160"/>
      <c r="J755" s="160"/>
      <c r="K755" s="160"/>
      <c r="L755" s="160"/>
      <c r="M755" s="160"/>
      <c r="N755" s="159"/>
      <c r="O755" s="159"/>
      <c r="P755" s="159"/>
      <c r="Q755" s="159"/>
      <c r="R755" s="160"/>
      <c r="S755" s="160"/>
      <c r="T755" s="160"/>
      <c r="U755" s="160"/>
      <c r="V755" s="160"/>
      <c r="W755" s="160"/>
      <c r="X755" s="160"/>
      <c r="Y755" s="160"/>
      <c r="Z755" s="150"/>
      <c r="AA755" s="150"/>
      <c r="AB755" s="150"/>
      <c r="AC755" s="150"/>
      <c r="AD755" s="150"/>
      <c r="AE755" s="150"/>
      <c r="AF755" s="150"/>
      <c r="AG755" s="150" t="s">
        <v>220</v>
      </c>
      <c r="AH755" s="150">
        <v>0</v>
      </c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outlineLevel="3">
      <c r="A756" s="157"/>
      <c r="B756" s="158"/>
      <c r="C756" s="200" t="s">
        <v>794</v>
      </c>
      <c r="D756" s="190"/>
      <c r="E756" s="191">
        <v>98.566950000000006</v>
      </c>
      <c r="F756" s="160"/>
      <c r="G756" s="160"/>
      <c r="H756" s="160"/>
      <c r="I756" s="160"/>
      <c r="J756" s="160"/>
      <c r="K756" s="160"/>
      <c r="L756" s="160"/>
      <c r="M756" s="160"/>
      <c r="N756" s="159"/>
      <c r="O756" s="159"/>
      <c r="P756" s="159"/>
      <c r="Q756" s="159"/>
      <c r="R756" s="160"/>
      <c r="S756" s="160"/>
      <c r="T756" s="160"/>
      <c r="U756" s="160"/>
      <c r="V756" s="160"/>
      <c r="W756" s="160"/>
      <c r="X756" s="160"/>
      <c r="Y756" s="160"/>
      <c r="Z756" s="150"/>
      <c r="AA756" s="150"/>
      <c r="AB756" s="150"/>
      <c r="AC756" s="150"/>
      <c r="AD756" s="150"/>
      <c r="AE756" s="150"/>
      <c r="AF756" s="150"/>
      <c r="AG756" s="150" t="s">
        <v>220</v>
      </c>
      <c r="AH756" s="150">
        <v>0</v>
      </c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>
      <c r="A757" s="3"/>
      <c r="B757" s="4"/>
      <c r="C757" s="187"/>
      <c r="D757" s="6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AE757">
        <v>15</v>
      </c>
      <c r="AF757">
        <v>21</v>
      </c>
      <c r="AG757" t="s">
        <v>151</v>
      </c>
    </row>
    <row r="758" spans="1:60">
      <c r="A758" s="153"/>
      <c r="B758" s="154" t="s">
        <v>29</v>
      </c>
      <c r="C758" s="188"/>
      <c r="D758" s="155"/>
      <c r="E758" s="156"/>
      <c r="F758" s="156"/>
      <c r="G758" s="168">
        <f>G8+G39+G45+G68+G69+G72+G100+G110+G125+G131+G199+G461+G472+G556+G619+G629+G695+G696+G703+G704+G709+G714</f>
        <v>0</v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AE758">
        <f>SUMIF(L7:L756,AE757,G7:G756)</f>
        <v>0</v>
      </c>
      <c r="AF758">
        <f>SUMIF(L7:L756,AF757,G7:G756)</f>
        <v>376154.65</v>
      </c>
      <c r="AG758" t="s">
        <v>208</v>
      </c>
    </row>
    <row r="759" spans="1:60">
      <c r="C759" s="189"/>
      <c r="D759" s="10"/>
      <c r="AG759" t="s">
        <v>209</v>
      </c>
    </row>
    <row r="760" spans="1:60">
      <c r="D760" s="10"/>
    </row>
    <row r="761" spans="1:60">
      <c r="D761" s="10"/>
    </row>
    <row r="762" spans="1:60">
      <c r="D762" s="10"/>
    </row>
    <row r="763" spans="1:60">
      <c r="D763" s="10"/>
    </row>
    <row r="764" spans="1:60">
      <c r="D764" s="10"/>
    </row>
    <row r="765" spans="1:60">
      <c r="D765" s="10"/>
    </row>
    <row r="766" spans="1:60">
      <c r="D766" s="10"/>
    </row>
    <row r="767" spans="1:60">
      <c r="D767" s="10"/>
    </row>
    <row r="768" spans="1:60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</sheetData>
  <sheetProtection formatRows="0"/>
  <mergeCells count="44">
    <mergeCell ref="A1:G1"/>
    <mergeCell ref="C2:G2"/>
    <mergeCell ref="C3:G3"/>
    <mergeCell ref="C4:G4"/>
    <mergeCell ref="C10:G10"/>
    <mergeCell ref="C12:G12"/>
    <mergeCell ref="C47:G47"/>
    <mergeCell ref="C64:G64"/>
    <mergeCell ref="C17:G17"/>
    <mergeCell ref="C24:G24"/>
    <mergeCell ref="C29:G29"/>
    <mergeCell ref="C113:G113"/>
    <mergeCell ref="C127:G127"/>
    <mergeCell ref="C195:G195"/>
    <mergeCell ref="C250:G250"/>
    <mergeCell ref="C71:G71"/>
    <mergeCell ref="C74:G74"/>
    <mergeCell ref="C75:G75"/>
    <mergeCell ref="C82:G82"/>
    <mergeCell ref="C578:G578"/>
    <mergeCell ref="C366:G366"/>
    <mergeCell ref="C367:G367"/>
    <mergeCell ref="C457:G457"/>
    <mergeCell ref="C463:G463"/>
    <mergeCell ref="C468:G468"/>
    <mergeCell ref="C474:G474"/>
    <mergeCell ref="C482:G482"/>
    <mergeCell ref="C486:G486"/>
    <mergeCell ref="C490:G490"/>
    <mergeCell ref="C494:G494"/>
    <mergeCell ref="C552:G552"/>
    <mergeCell ref="C606:G606"/>
    <mergeCell ref="C612:G612"/>
    <mergeCell ref="C615:G615"/>
    <mergeCell ref="C621:G621"/>
    <mergeCell ref="C622:G622"/>
    <mergeCell ref="C706:G706"/>
    <mergeCell ref="C741:G741"/>
    <mergeCell ref="C698:G698"/>
    <mergeCell ref="C691:G691"/>
    <mergeCell ref="C623:G623"/>
    <mergeCell ref="C624:G624"/>
    <mergeCell ref="C625:G625"/>
    <mergeCell ref="C626:G6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3F123-B2A1-4810-93E5-59D2A2C4D04F}">
  <sheetPr codeName="List6">
    <outlinePr summaryBelow="0"/>
  </sheetPr>
  <dimension ref="A1:BH4965"/>
  <sheetViews>
    <sheetView workbookViewId="0">
      <pane ySplit="7" topLeftCell="A8" activePane="bottomLeft" state="frozen"/>
      <selection pane="bottomLeft" activeCell="G28" sqref="G28"/>
    </sheetView>
  </sheetViews>
  <sheetFormatPr baseColWidth="10" defaultColWidth="8.83203125" defaultRowHeight="13" outlineLevelRow="2"/>
  <cols>
    <col min="1" max="1" width="3.5" customWidth="1"/>
    <col min="2" max="2" width="12.5" style="123" customWidth="1"/>
    <col min="3" max="3" width="63.33203125" style="123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17" width="0" hidden="1" customWidth="1"/>
    <col min="18" max="18" width="6.83203125" customWidth="1"/>
    <col min="20" max="20" width="8.5" customWidth="1"/>
    <col min="21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346" t="s">
        <v>210</v>
      </c>
      <c r="B1" s="346"/>
      <c r="C1" s="346"/>
      <c r="D1" s="346"/>
      <c r="E1" s="346"/>
      <c r="F1" s="346"/>
      <c r="G1" s="346"/>
      <c r="AG1" t="s">
        <v>137</v>
      </c>
    </row>
    <row r="2" spans="1:60" ht="25" customHeight="1">
      <c r="A2" s="142" t="s">
        <v>7</v>
      </c>
      <c r="B2" s="49" t="s">
        <v>43</v>
      </c>
      <c r="C2" s="347" t="s">
        <v>44</v>
      </c>
      <c r="D2" s="348"/>
      <c r="E2" s="348"/>
      <c r="F2" s="348"/>
      <c r="G2" s="349"/>
      <c r="AG2" t="s">
        <v>138</v>
      </c>
    </row>
    <row r="3" spans="1:60" ht="25" customHeight="1">
      <c r="A3" s="142" t="s">
        <v>8</v>
      </c>
      <c r="B3" s="49" t="s">
        <v>54</v>
      </c>
      <c r="C3" s="347" t="s">
        <v>55</v>
      </c>
      <c r="D3" s="348"/>
      <c r="E3" s="348"/>
      <c r="F3" s="348"/>
      <c r="G3" s="349"/>
      <c r="AC3" s="123" t="s">
        <v>138</v>
      </c>
      <c r="AG3" t="s">
        <v>141</v>
      </c>
    </row>
    <row r="4" spans="1:60" ht="25" customHeight="1">
      <c r="A4" s="143" t="s">
        <v>9</v>
      </c>
      <c r="B4" s="144" t="s">
        <v>58</v>
      </c>
      <c r="C4" s="350" t="s">
        <v>59</v>
      </c>
      <c r="D4" s="351"/>
      <c r="E4" s="351"/>
      <c r="F4" s="351"/>
      <c r="G4" s="352"/>
      <c r="AG4" t="s">
        <v>142</v>
      </c>
    </row>
    <row r="5" spans="1:60">
      <c r="D5" s="10"/>
    </row>
    <row r="6" spans="1:60" ht="42">
      <c r="A6" s="146" t="s">
        <v>143</v>
      </c>
      <c r="B6" s="148" t="s">
        <v>144</v>
      </c>
      <c r="C6" s="148" t="s">
        <v>145</v>
      </c>
      <c r="D6" s="147" t="s">
        <v>146</v>
      </c>
      <c r="E6" s="146" t="s">
        <v>147</v>
      </c>
      <c r="F6" s="145" t="s">
        <v>148</v>
      </c>
      <c r="G6" s="146" t="s">
        <v>29</v>
      </c>
      <c r="H6" s="149" t="s">
        <v>30</v>
      </c>
      <c r="I6" s="149" t="s">
        <v>149</v>
      </c>
      <c r="J6" s="149" t="s">
        <v>31</v>
      </c>
      <c r="K6" s="149" t="s">
        <v>150</v>
      </c>
      <c r="L6" s="149" t="s">
        <v>151</v>
      </c>
      <c r="M6" s="149" t="s">
        <v>152</v>
      </c>
      <c r="N6" s="149" t="s">
        <v>153</v>
      </c>
      <c r="O6" s="149" t="s">
        <v>154</v>
      </c>
      <c r="P6" s="149" t="s">
        <v>155</v>
      </c>
      <c r="Q6" s="149" t="s">
        <v>156</v>
      </c>
      <c r="R6" s="149" t="s">
        <v>157</v>
      </c>
      <c r="S6" s="149" t="s">
        <v>158</v>
      </c>
      <c r="T6" s="149" t="s">
        <v>159</v>
      </c>
      <c r="U6" s="149" t="s">
        <v>160</v>
      </c>
      <c r="V6" s="149" t="s">
        <v>161</v>
      </c>
      <c r="W6" s="149" t="s">
        <v>162</v>
      </c>
      <c r="X6" s="149" t="s">
        <v>163</v>
      </c>
      <c r="Y6" s="149" t="s">
        <v>164</v>
      </c>
    </row>
    <row r="7" spans="1:60" hidden="1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ht="14">
      <c r="A8" s="162" t="s">
        <v>165</v>
      </c>
      <c r="B8" s="163" t="s">
        <v>101</v>
      </c>
      <c r="C8" s="184" t="s">
        <v>102</v>
      </c>
      <c r="D8" s="164"/>
      <c r="E8" s="165"/>
      <c r="F8" s="166"/>
      <c r="G8" s="166">
        <f>G9+G10+G11+G12+G13+G14+G15+G16</f>
        <v>0</v>
      </c>
      <c r="H8" s="166"/>
      <c r="I8" s="166">
        <f>SUM(I9:I16)</f>
        <v>0</v>
      </c>
      <c r="J8" s="166"/>
      <c r="K8" s="166">
        <f>SUM(K9:K16)</f>
        <v>28659.25</v>
      </c>
      <c r="L8" s="166"/>
      <c r="M8" s="166">
        <f>SUM(M9:M16)</f>
        <v>0</v>
      </c>
      <c r="N8" s="165"/>
      <c r="O8" s="165">
        <f>SUM(O9:O16)</f>
        <v>0</v>
      </c>
      <c r="P8" s="165"/>
      <c r="Q8" s="165">
        <f>SUM(Q9:Q16)</f>
        <v>0</v>
      </c>
      <c r="R8" s="166"/>
      <c r="S8" s="166"/>
      <c r="T8" s="167"/>
      <c r="U8" s="161"/>
      <c r="V8" s="161">
        <f>SUM(V9:V16)</f>
        <v>0</v>
      </c>
      <c r="W8" s="161"/>
      <c r="X8" s="161"/>
      <c r="Y8" s="161"/>
      <c r="AG8" t="s">
        <v>166</v>
      </c>
    </row>
    <row r="9" spans="1:60" ht="24" outlineLevel="1">
      <c r="A9" s="177">
        <v>3</v>
      </c>
      <c r="B9" s="178" t="s">
        <v>805</v>
      </c>
      <c r="C9" s="186" t="s">
        <v>806</v>
      </c>
      <c r="D9" s="179" t="s">
        <v>401</v>
      </c>
      <c r="E9" s="180">
        <v>12</v>
      </c>
      <c r="F9" s="277">
        <v>0</v>
      </c>
      <c r="G9" s="182">
        <f t="shared" ref="G9:G16" si="0">ROUND(E9*F9,2)</f>
        <v>0</v>
      </c>
      <c r="H9" s="181">
        <v>0</v>
      </c>
      <c r="I9" s="182">
        <f t="shared" ref="I9:I16" si="1">ROUND(E9*H9,2)</f>
        <v>0</v>
      </c>
      <c r="J9" s="181">
        <v>1048</v>
      </c>
      <c r="K9" s="182">
        <f t="shared" ref="K9:K16" si="2">ROUND(E9*J9,2)</f>
        <v>12576</v>
      </c>
      <c r="L9" s="182">
        <v>21</v>
      </c>
      <c r="M9" s="182">
        <f t="shared" ref="M9:M16" si="3">G9*(1+L9/100)</f>
        <v>0</v>
      </c>
      <c r="N9" s="180">
        <v>0</v>
      </c>
      <c r="O9" s="180">
        <f t="shared" ref="O9:O16" si="4">ROUND(E9*N9,2)</f>
        <v>0</v>
      </c>
      <c r="P9" s="180">
        <v>0</v>
      </c>
      <c r="Q9" s="180">
        <f t="shared" ref="Q9:Q16" si="5">ROUND(E9*P9,2)</f>
        <v>0</v>
      </c>
      <c r="R9" s="182"/>
      <c r="S9" s="182" t="s">
        <v>241</v>
      </c>
      <c r="T9" s="183" t="s">
        <v>171</v>
      </c>
      <c r="U9" s="160">
        <v>0</v>
      </c>
      <c r="V9" s="160">
        <f t="shared" ref="V9:V16" si="6">ROUND(E9*U9,2)</f>
        <v>0</v>
      </c>
      <c r="W9" s="160"/>
      <c r="X9" s="160" t="s">
        <v>215</v>
      </c>
      <c r="Y9" s="160" t="s">
        <v>173</v>
      </c>
      <c r="Z9" s="150"/>
      <c r="AA9" s="150"/>
      <c r="AB9" s="150"/>
      <c r="AC9" s="150"/>
      <c r="AD9" s="150"/>
      <c r="AE9" s="150"/>
      <c r="AF9" s="150"/>
      <c r="AG9" s="150" t="s">
        <v>216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77">
        <v>4</v>
      </c>
      <c r="B10" s="178" t="s">
        <v>807</v>
      </c>
      <c r="C10" s="186" t="s">
        <v>808</v>
      </c>
      <c r="D10" s="179" t="s">
        <v>809</v>
      </c>
      <c r="E10" s="180">
        <v>1</v>
      </c>
      <c r="F10" s="277">
        <v>0</v>
      </c>
      <c r="G10" s="182">
        <f t="shared" si="0"/>
        <v>0</v>
      </c>
      <c r="H10" s="181">
        <v>0</v>
      </c>
      <c r="I10" s="182">
        <f t="shared" si="1"/>
        <v>0</v>
      </c>
      <c r="J10" s="181">
        <v>1352</v>
      </c>
      <c r="K10" s="182">
        <f t="shared" si="2"/>
        <v>1352</v>
      </c>
      <c r="L10" s="182">
        <v>21</v>
      </c>
      <c r="M10" s="182">
        <f t="shared" si="3"/>
        <v>0</v>
      </c>
      <c r="N10" s="180">
        <v>0</v>
      </c>
      <c r="O10" s="180">
        <f t="shared" si="4"/>
        <v>0</v>
      </c>
      <c r="P10" s="180">
        <v>0</v>
      </c>
      <c r="Q10" s="180">
        <f t="shared" si="5"/>
        <v>0</v>
      </c>
      <c r="R10" s="182"/>
      <c r="S10" s="182" t="s">
        <v>241</v>
      </c>
      <c r="T10" s="183" t="s">
        <v>171</v>
      </c>
      <c r="U10" s="160">
        <v>0</v>
      </c>
      <c r="V10" s="160">
        <f t="shared" si="6"/>
        <v>0</v>
      </c>
      <c r="W10" s="160"/>
      <c r="X10" s="160" t="s">
        <v>215</v>
      </c>
      <c r="Y10" s="160" t="s">
        <v>173</v>
      </c>
      <c r="Z10" s="150"/>
      <c r="AA10" s="150"/>
      <c r="AB10" s="150"/>
      <c r="AC10" s="150"/>
      <c r="AD10" s="150"/>
      <c r="AE10" s="150"/>
      <c r="AF10" s="150"/>
      <c r="AG10" s="150" t="s">
        <v>216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77">
        <v>5</v>
      </c>
      <c r="B11" s="178" t="s">
        <v>810</v>
      </c>
      <c r="C11" s="186" t="s">
        <v>811</v>
      </c>
      <c r="D11" s="179" t="s">
        <v>809</v>
      </c>
      <c r="E11" s="180">
        <v>2</v>
      </c>
      <c r="F11" s="277">
        <v>0</v>
      </c>
      <c r="G11" s="182">
        <f t="shared" si="0"/>
        <v>0</v>
      </c>
      <c r="H11" s="181">
        <v>0</v>
      </c>
      <c r="I11" s="182">
        <f t="shared" si="1"/>
        <v>0</v>
      </c>
      <c r="J11" s="181">
        <v>88.5</v>
      </c>
      <c r="K11" s="182">
        <f t="shared" si="2"/>
        <v>177</v>
      </c>
      <c r="L11" s="182">
        <v>21</v>
      </c>
      <c r="M11" s="182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2"/>
      <c r="S11" s="182" t="s">
        <v>241</v>
      </c>
      <c r="T11" s="183" t="s">
        <v>171</v>
      </c>
      <c r="U11" s="160">
        <v>0</v>
      </c>
      <c r="V11" s="160">
        <f t="shared" si="6"/>
        <v>0</v>
      </c>
      <c r="W11" s="160"/>
      <c r="X11" s="160" t="s">
        <v>215</v>
      </c>
      <c r="Y11" s="160" t="s">
        <v>173</v>
      </c>
      <c r="Z11" s="150"/>
      <c r="AA11" s="150"/>
      <c r="AB11" s="150"/>
      <c r="AC11" s="150"/>
      <c r="AD11" s="150"/>
      <c r="AE11" s="150"/>
      <c r="AF11" s="150"/>
      <c r="AG11" s="150" t="s">
        <v>216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>
      <c r="A12" s="177">
        <v>9</v>
      </c>
      <c r="B12" s="178" t="s">
        <v>812</v>
      </c>
      <c r="C12" s="186" t="s">
        <v>813</v>
      </c>
      <c r="D12" s="179" t="s">
        <v>401</v>
      </c>
      <c r="E12" s="180">
        <v>55</v>
      </c>
      <c r="F12" s="277">
        <v>0</v>
      </c>
      <c r="G12" s="182">
        <f t="shared" si="0"/>
        <v>0</v>
      </c>
      <c r="H12" s="181">
        <v>0</v>
      </c>
      <c r="I12" s="182">
        <f t="shared" si="1"/>
        <v>0</v>
      </c>
      <c r="J12" s="181">
        <v>27.9</v>
      </c>
      <c r="K12" s="182">
        <f t="shared" si="2"/>
        <v>1534.5</v>
      </c>
      <c r="L12" s="182">
        <v>21</v>
      </c>
      <c r="M12" s="182">
        <f t="shared" si="3"/>
        <v>0</v>
      </c>
      <c r="N12" s="180">
        <v>0</v>
      </c>
      <c r="O12" s="180">
        <f t="shared" si="4"/>
        <v>0</v>
      </c>
      <c r="P12" s="180">
        <v>0</v>
      </c>
      <c r="Q12" s="180">
        <f t="shared" si="5"/>
        <v>0</v>
      </c>
      <c r="R12" s="182"/>
      <c r="S12" s="182" t="s">
        <v>241</v>
      </c>
      <c r="T12" s="183" t="s">
        <v>171</v>
      </c>
      <c r="U12" s="160">
        <v>0</v>
      </c>
      <c r="V12" s="160">
        <f t="shared" si="6"/>
        <v>0</v>
      </c>
      <c r="W12" s="160"/>
      <c r="X12" s="160" t="s">
        <v>215</v>
      </c>
      <c r="Y12" s="160" t="s">
        <v>173</v>
      </c>
      <c r="Z12" s="150"/>
      <c r="AA12" s="150"/>
      <c r="AB12" s="150"/>
      <c r="AC12" s="150"/>
      <c r="AD12" s="150"/>
      <c r="AE12" s="150"/>
      <c r="AF12" s="150"/>
      <c r="AG12" s="150" t="s">
        <v>216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>
      <c r="A13" s="177">
        <v>10</v>
      </c>
      <c r="B13" s="178" t="s">
        <v>814</v>
      </c>
      <c r="C13" s="186" t="s">
        <v>815</v>
      </c>
      <c r="D13" s="179" t="s">
        <v>401</v>
      </c>
      <c r="E13" s="180">
        <v>55</v>
      </c>
      <c r="F13" s="277">
        <v>0</v>
      </c>
      <c r="G13" s="182">
        <f t="shared" si="0"/>
        <v>0</v>
      </c>
      <c r="H13" s="181">
        <v>0</v>
      </c>
      <c r="I13" s="182">
        <f t="shared" si="1"/>
        <v>0</v>
      </c>
      <c r="J13" s="181">
        <v>52</v>
      </c>
      <c r="K13" s="182">
        <f t="shared" si="2"/>
        <v>2860</v>
      </c>
      <c r="L13" s="182">
        <v>21</v>
      </c>
      <c r="M13" s="182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2"/>
      <c r="S13" s="182" t="s">
        <v>241</v>
      </c>
      <c r="T13" s="183" t="s">
        <v>171</v>
      </c>
      <c r="U13" s="160">
        <v>0</v>
      </c>
      <c r="V13" s="160">
        <f t="shared" si="6"/>
        <v>0</v>
      </c>
      <c r="W13" s="160"/>
      <c r="X13" s="160" t="s">
        <v>215</v>
      </c>
      <c r="Y13" s="160" t="s">
        <v>173</v>
      </c>
      <c r="Z13" s="150"/>
      <c r="AA13" s="150"/>
      <c r="AB13" s="150"/>
      <c r="AC13" s="150"/>
      <c r="AD13" s="150"/>
      <c r="AE13" s="150"/>
      <c r="AF13" s="150"/>
      <c r="AG13" s="150" t="s">
        <v>216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>
      <c r="A14" s="177">
        <v>11</v>
      </c>
      <c r="B14" s="178" t="s">
        <v>816</v>
      </c>
      <c r="C14" s="186" t="s">
        <v>817</v>
      </c>
      <c r="D14" s="179" t="s">
        <v>818</v>
      </c>
      <c r="E14" s="180">
        <v>8</v>
      </c>
      <c r="F14" s="277">
        <v>0</v>
      </c>
      <c r="G14" s="182">
        <f t="shared" si="0"/>
        <v>0</v>
      </c>
      <c r="H14" s="181">
        <v>0</v>
      </c>
      <c r="I14" s="182">
        <f t="shared" si="1"/>
        <v>0</v>
      </c>
      <c r="J14" s="181">
        <v>561</v>
      </c>
      <c r="K14" s="182">
        <f t="shared" si="2"/>
        <v>4488</v>
      </c>
      <c r="L14" s="182">
        <v>21</v>
      </c>
      <c r="M14" s="182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2"/>
      <c r="S14" s="182" t="s">
        <v>241</v>
      </c>
      <c r="T14" s="183" t="s">
        <v>171</v>
      </c>
      <c r="U14" s="160">
        <v>0</v>
      </c>
      <c r="V14" s="160">
        <f t="shared" si="6"/>
        <v>0</v>
      </c>
      <c r="W14" s="160"/>
      <c r="X14" s="160" t="s">
        <v>215</v>
      </c>
      <c r="Y14" s="160" t="s">
        <v>173</v>
      </c>
      <c r="Z14" s="150"/>
      <c r="AA14" s="150"/>
      <c r="AB14" s="150"/>
      <c r="AC14" s="150"/>
      <c r="AD14" s="150"/>
      <c r="AE14" s="150"/>
      <c r="AF14" s="150"/>
      <c r="AG14" s="150" t="s">
        <v>216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>
      <c r="A15" s="177">
        <v>12</v>
      </c>
      <c r="B15" s="178" t="s">
        <v>819</v>
      </c>
      <c r="C15" s="186" t="s">
        <v>820</v>
      </c>
      <c r="D15" s="179" t="s">
        <v>818</v>
      </c>
      <c r="E15" s="180">
        <v>8</v>
      </c>
      <c r="F15" s="277">
        <v>0</v>
      </c>
      <c r="G15" s="182">
        <f t="shared" si="0"/>
        <v>0</v>
      </c>
      <c r="H15" s="181">
        <v>0</v>
      </c>
      <c r="I15" s="182">
        <f t="shared" si="1"/>
        <v>0</v>
      </c>
      <c r="J15" s="181">
        <v>545</v>
      </c>
      <c r="K15" s="182">
        <f t="shared" si="2"/>
        <v>4360</v>
      </c>
      <c r="L15" s="182">
        <v>21</v>
      </c>
      <c r="M15" s="182">
        <f t="shared" si="3"/>
        <v>0</v>
      </c>
      <c r="N15" s="180">
        <v>0</v>
      </c>
      <c r="O15" s="180">
        <f t="shared" si="4"/>
        <v>0</v>
      </c>
      <c r="P15" s="180">
        <v>0</v>
      </c>
      <c r="Q15" s="180">
        <f t="shared" si="5"/>
        <v>0</v>
      </c>
      <c r="R15" s="182"/>
      <c r="S15" s="182" t="s">
        <v>241</v>
      </c>
      <c r="T15" s="183" t="s">
        <v>171</v>
      </c>
      <c r="U15" s="160">
        <v>0</v>
      </c>
      <c r="V15" s="160">
        <f t="shared" si="6"/>
        <v>0</v>
      </c>
      <c r="W15" s="160"/>
      <c r="X15" s="160" t="s">
        <v>215</v>
      </c>
      <c r="Y15" s="160" t="s">
        <v>173</v>
      </c>
      <c r="Z15" s="150"/>
      <c r="AA15" s="150"/>
      <c r="AB15" s="150"/>
      <c r="AC15" s="150"/>
      <c r="AD15" s="150"/>
      <c r="AE15" s="150"/>
      <c r="AF15" s="150"/>
      <c r="AG15" s="150" t="s">
        <v>216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>
      <c r="A16" s="177">
        <v>13</v>
      </c>
      <c r="B16" s="178" t="s">
        <v>821</v>
      </c>
      <c r="C16" s="186" t="s">
        <v>822</v>
      </c>
      <c r="D16" s="179" t="s">
        <v>0</v>
      </c>
      <c r="E16" s="180">
        <v>583</v>
      </c>
      <c r="F16" s="277">
        <v>0</v>
      </c>
      <c r="G16" s="182">
        <f t="shared" si="0"/>
        <v>0</v>
      </c>
      <c r="H16" s="181">
        <v>0</v>
      </c>
      <c r="I16" s="182">
        <f t="shared" si="1"/>
        <v>0</v>
      </c>
      <c r="J16" s="181">
        <v>2.25</v>
      </c>
      <c r="K16" s="182">
        <f t="shared" si="2"/>
        <v>1311.75</v>
      </c>
      <c r="L16" s="182">
        <v>21</v>
      </c>
      <c r="M16" s="182">
        <f t="shared" si="3"/>
        <v>0</v>
      </c>
      <c r="N16" s="180">
        <v>0</v>
      </c>
      <c r="O16" s="180">
        <f t="shared" si="4"/>
        <v>0</v>
      </c>
      <c r="P16" s="180">
        <v>0</v>
      </c>
      <c r="Q16" s="180">
        <f t="shared" si="5"/>
        <v>0</v>
      </c>
      <c r="R16" s="182"/>
      <c r="S16" s="182" t="s">
        <v>241</v>
      </c>
      <c r="T16" s="183" t="s">
        <v>171</v>
      </c>
      <c r="U16" s="160">
        <v>0</v>
      </c>
      <c r="V16" s="160">
        <f t="shared" si="6"/>
        <v>0</v>
      </c>
      <c r="W16" s="160"/>
      <c r="X16" s="160" t="s">
        <v>215</v>
      </c>
      <c r="Y16" s="160" t="s">
        <v>173</v>
      </c>
      <c r="Z16" s="150"/>
      <c r="AA16" s="150"/>
      <c r="AB16" s="150"/>
      <c r="AC16" s="150"/>
      <c r="AD16" s="150"/>
      <c r="AE16" s="150"/>
      <c r="AF16" s="150"/>
      <c r="AG16" s="150" t="s">
        <v>216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14">
      <c r="A17" s="162" t="s">
        <v>165</v>
      </c>
      <c r="B17" s="163" t="s">
        <v>103</v>
      </c>
      <c r="C17" s="184" t="s">
        <v>104</v>
      </c>
      <c r="D17" s="164"/>
      <c r="E17" s="165"/>
      <c r="F17" s="166"/>
      <c r="G17" s="166">
        <f>G19+G21+G23+G24</f>
        <v>0</v>
      </c>
      <c r="H17" s="166"/>
      <c r="I17" s="166">
        <f>SUM(I18:I24)</f>
        <v>13035</v>
      </c>
      <c r="J17" s="166"/>
      <c r="K17" s="166">
        <f>SUM(K18:K24)</f>
        <v>5916.2</v>
      </c>
      <c r="L17" s="166"/>
      <c r="M17" s="166">
        <f>SUM(M18:M24)</f>
        <v>0</v>
      </c>
      <c r="N17" s="165"/>
      <c r="O17" s="165">
        <f>SUM(O18:O24)</f>
        <v>0</v>
      </c>
      <c r="P17" s="165"/>
      <c r="Q17" s="165">
        <f>SUM(Q18:Q24)</f>
        <v>0</v>
      </c>
      <c r="R17" s="166"/>
      <c r="S17" s="166"/>
      <c r="T17" s="167"/>
      <c r="U17" s="161"/>
      <c r="V17" s="161">
        <f>SUM(V18:V24)</f>
        <v>0</v>
      </c>
      <c r="W17" s="161"/>
      <c r="X17" s="161"/>
      <c r="Y17" s="161"/>
      <c r="AG17" t="s">
        <v>166</v>
      </c>
    </row>
    <row r="18" spans="1:60" outlineLevel="2">
      <c r="A18" s="157"/>
      <c r="B18" s="158"/>
      <c r="C18" s="342" t="s">
        <v>823</v>
      </c>
      <c r="D18" s="343"/>
      <c r="E18" s="343"/>
      <c r="F18" s="343"/>
      <c r="G18" s="343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176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76" t="str">
        <f>C18</f>
        <v>Potrubí polypropylen PN20, polyfúzně svařované, včetně všech tvarovek a upevňovacího materiálu, včetně zednických výpomocí. Dodávka a montáž</v>
      </c>
      <c r="BB18" s="150"/>
      <c r="BC18" s="150"/>
      <c r="BD18" s="150"/>
      <c r="BE18" s="150"/>
      <c r="BF18" s="150"/>
      <c r="BG18" s="150"/>
      <c r="BH18" s="150"/>
    </row>
    <row r="19" spans="1:60" outlineLevel="1">
      <c r="A19" s="169">
        <v>15</v>
      </c>
      <c r="B19" s="170" t="s">
        <v>824</v>
      </c>
      <c r="C19" s="185" t="s">
        <v>825</v>
      </c>
      <c r="D19" s="171" t="s">
        <v>401</v>
      </c>
      <c r="E19" s="172">
        <v>10</v>
      </c>
      <c r="F19" s="277">
        <v>0</v>
      </c>
      <c r="G19" s="174">
        <f>ROUND(E19*F19,2)</f>
        <v>0</v>
      </c>
      <c r="H19" s="173">
        <v>492.5</v>
      </c>
      <c r="I19" s="174">
        <f>ROUND(E19*H19,2)</f>
        <v>4925</v>
      </c>
      <c r="J19" s="173">
        <v>0</v>
      </c>
      <c r="K19" s="174">
        <f>ROUND(E19*J19,2)</f>
        <v>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241</v>
      </c>
      <c r="T19" s="175" t="s">
        <v>171</v>
      </c>
      <c r="U19" s="160">
        <v>0</v>
      </c>
      <c r="V19" s="160">
        <f>ROUND(E19*U19,2)</f>
        <v>0</v>
      </c>
      <c r="W19" s="160"/>
      <c r="X19" s="160" t="s">
        <v>215</v>
      </c>
      <c r="Y19" s="160" t="s">
        <v>173</v>
      </c>
      <c r="Z19" s="150"/>
      <c r="AA19" s="150"/>
      <c r="AB19" s="150"/>
      <c r="AC19" s="150"/>
      <c r="AD19" s="150"/>
      <c r="AE19" s="150"/>
      <c r="AF19" s="150"/>
      <c r="AG19" s="150" t="s">
        <v>216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2">
      <c r="A20" s="157"/>
      <c r="B20" s="158"/>
      <c r="C20" s="342" t="s">
        <v>823</v>
      </c>
      <c r="D20" s="343"/>
      <c r="E20" s="343"/>
      <c r="F20" s="343"/>
      <c r="G20" s="343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176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76" t="str">
        <f>C20</f>
        <v>Potrubí polypropylen PN20, polyfúzně svařované, včetně všech tvarovek a upevňovacího materiálu, včetně zednických výpomocí. Dodávka a montáž</v>
      </c>
      <c r="BB20" s="150"/>
      <c r="BC20" s="150"/>
      <c r="BD20" s="150"/>
      <c r="BE20" s="150"/>
      <c r="BF20" s="150"/>
      <c r="BG20" s="150"/>
      <c r="BH20" s="150"/>
    </row>
    <row r="21" spans="1:60" outlineLevel="1">
      <c r="A21" s="169">
        <v>16</v>
      </c>
      <c r="B21" s="170" t="s">
        <v>826</v>
      </c>
      <c r="C21" s="185" t="s">
        <v>827</v>
      </c>
      <c r="D21" s="171" t="s">
        <v>401</v>
      </c>
      <c r="E21" s="172">
        <v>10</v>
      </c>
      <c r="F21" s="277">
        <v>0</v>
      </c>
      <c r="G21" s="174">
        <f>ROUND(E21*F21,2)</f>
        <v>0</v>
      </c>
      <c r="H21" s="173">
        <v>811</v>
      </c>
      <c r="I21" s="174">
        <f>ROUND(E21*H21,2)</f>
        <v>8110</v>
      </c>
      <c r="J21" s="173">
        <v>0</v>
      </c>
      <c r="K21" s="174">
        <f>ROUND(E21*J21,2)</f>
        <v>0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/>
      <c r="S21" s="174" t="s">
        <v>241</v>
      </c>
      <c r="T21" s="175" t="s">
        <v>171</v>
      </c>
      <c r="U21" s="160">
        <v>0</v>
      </c>
      <c r="V21" s="160">
        <f>ROUND(E21*U21,2)</f>
        <v>0</v>
      </c>
      <c r="W21" s="160"/>
      <c r="X21" s="160" t="s">
        <v>215</v>
      </c>
      <c r="Y21" s="160" t="s">
        <v>173</v>
      </c>
      <c r="Z21" s="150"/>
      <c r="AA21" s="150"/>
      <c r="AB21" s="150"/>
      <c r="AC21" s="150"/>
      <c r="AD21" s="150"/>
      <c r="AE21" s="150"/>
      <c r="AF21" s="150"/>
      <c r="AG21" s="150" t="s">
        <v>216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>
      <c r="A22" s="157"/>
      <c r="B22" s="158"/>
      <c r="C22" s="342" t="s">
        <v>828</v>
      </c>
      <c r="D22" s="343"/>
      <c r="E22" s="343"/>
      <c r="F22" s="343"/>
      <c r="G22" s="343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176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76" t="str">
        <f>C22</f>
        <v>Potrubí ocelové závitové pozinkované, včetně všech tvarovek a upevňovacího materiálu, včetně zednických výpomocí. Dodávka a montáž</v>
      </c>
      <c r="BB22" s="150"/>
      <c r="BC22" s="150"/>
      <c r="BD22" s="150"/>
      <c r="BE22" s="150"/>
      <c r="BF22" s="150"/>
      <c r="BG22" s="150"/>
      <c r="BH22" s="150"/>
    </row>
    <row r="23" spans="1:60" outlineLevel="1">
      <c r="A23" s="177">
        <v>32</v>
      </c>
      <c r="B23" s="178" t="s">
        <v>829</v>
      </c>
      <c r="C23" s="186" t="s">
        <v>820</v>
      </c>
      <c r="D23" s="179" t="s">
        <v>818</v>
      </c>
      <c r="E23" s="180">
        <v>8</v>
      </c>
      <c r="F23" s="277">
        <v>0</v>
      </c>
      <c r="G23" s="182">
        <f t="shared" ref="G23:G24" si="7">ROUND(E23*F23,2)</f>
        <v>0</v>
      </c>
      <c r="H23" s="181">
        <v>0</v>
      </c>
      <c r="I23" s="182">
        <f t="shared" ref="I23:I24" si="8">ROUND(E23*H23,2)</f>
        <v>0</v>
      </c>
      <c r="J23" s="181">
        <v>545</v>
      </c>
      <c r="K23" s="182">
        <f t="shared" ref="K23:K24" si="9">ROUND(E23*J23,2)</f>
        <v>4360</v>
      </c>
      <c r="L23" s="182">
        <v>21</v>
      </c>
      <c r="M23" s="182">
        <f t="shared" ref="M23:M24" si="10">G23*(1+L23/100)</f>
        <v>0</v>
      </c>
      <c r="N23" s="180">
        <v>0</v>
      </c>
      <c r="O23" s="180">
        <f t="shared" ref="O23:O24" si="11">ROUND(E23*N23,2)</f>
        <v>0</v>
      </c>
      <c r="P23" s="180">
        <v>0</v>
      </c>
      <c r="Q23" s="180">
        <f t="shared" ref="Q23:Q24" si="12">ROUND(E23*P23,2)</f>
        <v>0</v>
      </c>
      <c r="R23" s="182"/>
      <c r="S23" s="182" t="s">
        <v>241</v>
      </c>
      <c r="T23" s="183" t="s">
        <v>171</v>
      </c>
      <c r="U23" s="160">
        <v>0</v>
      </c>
      <c r="V23" s="160">
        <f t="shared" ref="V23:V24" si="13">ROUND(E23*U23,2)</f>
        <v>0</v>
      </c>
      <c r="W23" s="160"/>
      <c r="X23" s="160" t="s">
        <v>215</v>
      </c>
      <c r="Y23" s="160" t="s">
        <v>173</v>
      </c>
      <c r="Z23" s="150"/>
      <c r="AA23" s="150"/>
      <c r="AB23" s="150"/>
      <c r="AC23" s="150"/>
      <c r="AD23" s="150"/>
      <c r="AE23" s="150"/>
      <c r="AF23" s="150"/>
      <c r="AG23" s="150" t="s">
        <v>216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>
      <c r="A24" s="177">
        <v>33</v>
      </c>
      <c r="B24" s="178" t="s">
        <v>830</v>
      </c>
      <c r="C24" s="186" t="s">
        <v>831</v>
      </c>
      <c r="D24" s="179" t="s">
        <v>0</v>
      </c>
      <c r="E24" s="180">
        <v>1004</v>
      </c>
      <c r="F24" s="277">
        <v>0</v>
      </c>
      <c r="G24" s="182">
        <f t="shared" si="7"/>
        <v>0</v>
      </c>
      <c r="H24" s="181">
        <v>0</v>
      </c>
      <c r="I24" s="182">
        <f t="shared" si="8"/>
        <v>0</v>
      </c>
      <c r="J24" s="181">
        <v>1.55</v>
      </c>
      <c r="K24" s="182">
        <f t="shared" si="9"/>
        <v>1556.2</v>
      </c>
      <c r="L24" s="182">
        <v>21</v>
      </c>
      <c r="M24" s="182">
        <f t="shared" si="10"/>
        <v>0</v>
      </c>
      <c r="N24" s="180">
        <v>0</v>
      </c>
      <c r="O24" s="180">
        <f t="shared" si="11"/>
        <v>0</v>
      </c>
      <c r="P24" s="180">
        <v>0</v>
      </c>
      <c r="Q24" s="180">
        <f t="shared" si="12"/>
        <v>0</v>
      </c>
      <c r="R24" s="182"/>
      <c r="S24" s="182" t="s">
        <v>241</v>
      </c>
      <c r="T24" s="183" t="s">
        <v>171</v>
      </c>
      <c r="U24" s="160">
        <v>0</v>
      </c>
      <c r="V24" s="160">
        <f t="shared" si="13"/>
        <v>0</v>
      </c>
      <c r="W24" s="160"/>
      <c r="X24" s="160" t="s">
        <v>215</v>
      </c>
      <c r="Y24" s="160" t="s">
        <v>173</v>
      </c>
      <c r="Z24" s="150"/>
      <c r="AA24" s="150"/>
      <c r="AB24" s="150"/>
      <c r="AC24" s="150"/>
      <c r="AD24" s="150"/>
      <c r="AE24" s="150"/>
      <c r="AF24" s="150"/>
      <c r="AG24" s="150" t="s">
        <v>216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14" collapsed="1">
      <c r="A25" s="162" t="s">
        <v>165</v>
      </c>
      <c r="B25" s="163" t="s">
        <v>105</v>
      </c>
      <c r="C25" s="184" t="s">
        <v>106</v>
      </c>
      <c r="D25" s="164"/>
      <c r="E25" s="165"/>
      <c r="F25" s="166"/>
      <c r="G25" s="166">
        <v>0</v>
      </c>
      <c r="H25" s="166"/>
      <c r="I25" s="166">
        <f>SUM(I26:I26)</f>
        <v>0</v>
      </c>
      <c r="J25" s="166"/>
      <c r="K25" s="166">
        <f>SUM(K26:K26)</f>
        <v>1788</v>
      </c>
      <c r="L25" s="166"/>
      <c r="M25" s="166">
        <f>SUM(M26:M26)</f>
        <v>2163.48</v>
      </c>
      <c r="N25" s="165"/>
      <c r="O25" s="165">
        <f>SUM(O26:O26)</f>
        <v>0</v>
      </c>
      <c r="P25" s="165"/>
      <c r="Q25" s="165">
        <f>SUM(Q26:Q26)</f>
        <v>0</v>
      </c>
      <c r="R25" s="166"/>
      <c r="S25" s="166"/>
      <c r="T25" s="167"/>
      <c r="U25" s="161"/>
      <c r="V25" s="161">
        <f>SUM(V26:V26)</f>
        <v>0</v>
      </c>
      <c r="W25" s="161"/>
      <c r="X25" s="161"/>
      <c r="Y25" s="161"/>
      <c r="AG25" t="s">
        <v>166</v>
      </c>
    </row>
    <row r="26" spans="1:60" hidden="1" outlineLevel="1">
      <c r="A26" s="177">
        <v>34</v>
      </c>
      <c r="B26" s="178" t="s">
        <v>832</v>
      </c>
      <c r="C26" s="186" t="s">
        <v>833</v>
      </c>
      <c r="D26" s="179" t="s">
        <v>169</v>
      </c>
      <c r="E26" s="180">
        <v>2</v>
      </c>
      <c r="F26" s="181">
        <v>894</v>
      </c>
      <c r="G26" s="182">
        <f t="shared" ref="G26" si="14">ROUND(E26*F26,2)</f>
        <v>1788</v>
      </c>
      <c r="H26" s="181">
        <v>0</v>
      </c>
      <c r="I26" s="182">
        <f t="shared" ref="I26" si="15">ROUND(E26*H26,2)</f>
        <v>0</v>
      </c>
      <c r="J26" s="181">
        <v>894</v>
      </c>
      <c r="K26" s="182">
        <f t="shared" ref="K26" si="16">ROUND(E26*J26,2)</f>
        <v>1788</v>
      </c>
      <c r="L26" s="182">
        <v>21</v>
      </c>
      <c r="M26" s="182">
        <f t="shared" ref="M26" si="17">G26*(1+L26/100)</f>
        <v>2163.48</v>
      </c>
      <c r="N26" s="180">
        <v>0</v>
      </c>
      <c r="O26" s="180">
        <f t="shared" ref="O26" si="18">ROUND(E26*N26,2)</f>
        <v>0</v>
      </c>
      <c r="P26" s="180">
        <v>0</v>
      </c>
      <c r="Q26" s="180">
        <f t="shared" ref="Q26" si="19">ROUND(E26*P26,2)</f>
        <v>0</v>
      </c>
      <c r="R26" s="182"/>
      <c r="S26" s="182" t="s">
        <v>241</v>
      </c>
      <c r="T26" s="183" t="s">
        <v>171</v>
      </c>
      <c r="U26" s="160">
        <v>0</v>
      </c>
      <c r="V26" s="160">
        <f t="shared" ref="V26" si="20">ROUND(E26*U26,2)</f>
        <v>0</v>
      </c>
      <c r="W26" s="160"/>
      <c r="X26" s="160" t="s">
        <v>215</v>
      </c>
      <c r="Y26" s="160" t="s">
        <v>173</v>
      </c>
      <c r="Z26" s="150"/>
      <c r="AA26" s="150"/>
      <c r="AB26" s="150"/>
      <c r="AC26" s="150"/>
      <c r="AD26" s="150"/>
      <c r="AE26" s="150"/>
      <c r="AF26" s="150"/>
      <c r="AG26" s="150" t="s">
        <v>216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>
      <c r="A27" s="3"/>
      <c r="B27" s="4"/>
      <c r="C27" s="187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15</v>
      </c>
      <c r="AF27">
        <v>21</v>
      </c>
      <c r="AG27" t="s">
        <v>151</v>
      </c>
    </row>
    <row r="28" spans="1:60">
      <c r="A28" s="153"/>
      <c r="B28" s="154" t="s">
        <v>29</v>
      </c>
      <c r="C28" s="188"/>
      <c r="D28" s="155"/>
      <c r="E28" s="156"/>
      <c r="F28" s="156"/>
      <c r="G28" s="168">
        <f>G8+G17+G25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1788</v>
      </c>
      <c r="AG28" t="s">
        <v>208</v>
      </c>
    </row>
    <row r="29" spans="1:60">
      <c r="C29" s="189"/>
      <c r="D29" s="10"/>
      <c r="AG29" t="s">
        <v>209</v>
      </c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</sheetData>
  <sheetProtection formatRows="0"/>
  <mergeCells count="7">
    <mergeCell ref="C22:G22"/>
    <mergeCell ref="A1:G1"/>
    <mergeCell ref="C2:G2"/>
    <mergeCell ref="C3:G3"/>
    <mergeCell ref="C4:G4"/>
    <mergeCell ref="C18:G18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25E1-63FB-431E-8C75-7315B9368BE9}">
  <sheetPr codeName="List7"/>
  <dimension ref="A1:G23"/>
  <sheetViews>
    <sheetView zoomScale="145" workbookViewId="0">
      <selection activeCell="F18" sqref="F18"/>
    </sheetView>
  </sheetViews>
  <sheetFormatPr baseColWidth="10" defaultColWidth="8.83203125" defaultRowHeight="13"/>
  <cols>
    <col min="3" max="3" width="86.83203125" customWidth="1"/>
    <col min="7" max="7" width="20.5" customWidth="1"/>
  </cols>
  <sheetData>
    <row r="1" spans="1:7" ht="16">
      <c r="A1" s="346" t="s">
        <v>6</v>
      </c>
      <c r="B1" s="346"/>
      <c r="C1" s="346"/>
      <c r="D1" s="346"/>
      <c r="E1" s="346"/>
      <c r="F1" s="346"/>
      <c r="G1" s="346"/>
    </row>
    <row r="2" spans="1:7">
      <c r="A2" s="218" t="s">
        <v>7</v>
      </c>
      <c r="B2" s="219"/>
      <c r="C2" s="355" t="s">
        <v>44</v>
      </c>
      <c r="D2" s="356"/>
      <c r="E2" s="356"/>
      <c r="F2" s="356"/>
      <c r="G2" s="357"/>
    </row>
    <row r="3" spans="1:7">
      <c r="A3" s="218" t="s">
        <v>8</v>
      </c>
      <c r="B3" s="219"/>
      <c r="C3" s="355"/>
      <c r="D3" s="356"/>
      <c r="E3" s="356"/>
      <c r="F3" s="356"/>
      <c r="G3" s="357"/>
    </row>
    <row r="4" spans="1:7">
      <c r="A4" s="220" t="s">
        <v>9</v>
      </c>
      <c r="B4" s="221" t="s">
        <v>848</v>
      </c>
      <c r="C4" s="358" t="s">
        <v>849</v>
      </c>
      <c r="D4" s="359"/>
      <c r="E4" s="359"/>
      <c r="F4" s="359"/>
      <c r="G4" s="360"/>
    </row>
    <row r="5" spans="1:7">
      <c r="B5" s="123"/>
      <c r="C5" s="123"/>
      <c r="D5" s="10"/>
    </row>
    <row r="6" spans="1:7">
      <c r="A6" s="222" t="s">
        <v>143</v>
      </c>
      <c r="B6" s="223" t="s">
        <v>144</v>
      </c>
      <c r="C6" s="223" t="s">
        <v>145</v>
      </c>
      <c r="D6" s="224" t="s">
        <v>146</v>
      </c>
      <c r="E6" s="222" t="s">
        <v>850</v>
      </c>
      <c r="F6" s="225" t="s">
        <v>851</v>
      </c>
      <c r="G6" s="222" t="s">
        <v>29</v>
      </c>
    </row>
    <row r="7" spans="1:7">
      <c r="A7" s="3"/>
      <c r="B7" s="4"/>
      <c r="C7" s="4"/>
      <c r="D7" s="6"/>
      <c r="E7" s="151"/>
      <c r="F7" s="152"/>
      <c r="G7" s="152"/>
    </row>
    <row r="8" spans="1:7" ht="14">
      <c r="A8" s="162" t="s">
        <v>165</v>
      </c>
      <c r="B8" s="163" t="s">
        <v>852</v>
      </c>
      <c r="C8" s="184" t="s">
        <v>853</v>
      </c>
      <c r="D8" s="164"/>
      <c r="E8" s="165"/>
      <c r="F8" s="166"/>
      <c r="G8" s="167">
        <v>0</v>
      </c>
    </row>
    <row r="9" spans="1:7" ht="14">
      <c r="A9" s="162" t="s">
        <v>165</v>
      </c>
      <c r="B9" s="163" t="s">
        <v>854</v>
      </c>
      <c r="C9" s="184" t="s">
        <v>855</v>
      </c>
      <c r="D9" s="164"/>
      <c r="E9" s="165"/>
      <c r="F9" s="166"/>
      <c r="G9" s="167">
        <v>0</v>
      </c>
    </row>
    <row r="10" spans="1:7" ht="14">
      <c r="A10" s="162" t="s">
        <v>165</v>
      </c>
      <c r="B10" s="163" t="s">
        <v>856</v>
      </c>
      <c r="C10" s="184" t="s">
        <v>857</v>
      </c>
      <c r="D10" s="164"/>
      <c r="E10" s="165"/>
      <c r="F10" s="166"/>
      <c r="G10" s="167">
        <v>0</v>
      </c>
    </row>
    <row r="11" spans="1:7" ht="14">
      <c r="A11" s="162" t="s">
        <v>165</v>
      </c>
      <c r="B11" s="163" t="s">
        <v>858</v>
      </c>
      <c r="C11" s="184" t="s">
        <v>859</v>
      </c>
      <c r="D11" s="164"/>
      <c r="E11" s="165"/>
      <c r="F11" s="166"/>
      <c r="G11" s="167">
        <v>0</v>
      </c>
    </row>
    <row r="12" spans="1:7" ht="14">
      <c r="A12" s="162" t="s">
        <v>165</v>
      </c>
      <c r="B12" s="163" t="s">
        <v>860</v>
      </c>
      <c r="C12" s="184" t="s">
        <v>861</v>
      </c>
      <c r="D12" s="164"/>
      <c r="E12" s="165"/>
      <c r="F12" s="166"/>
      <c r="G12" s="167">
        <v>0</v>
      </c>
    </row>
    <row r="13" spans="1:7" ht="14">
      <c r="A13" s="162" t="s">
        <v>165</v>
      </c>
      <c r="B13" s="163" t="s">
        <v>862</v>
      </c>
      <c r="C13" s="184" t="s">
        <v>863</v>
      </c>
      <c r="D13" s="164"/>
      <c r="E13" s="165"/>
      <c r="F13" s="166"/>
      <c r="G13" s="167">
        <v>0</v>
      </c>
    </row>
    <row r="14" spans="1:7" ht="14">
      <c r="A14" s="162" t="s">
        <v>165</v>
      </c>
      <c r="B14" s="163" t="s">
        <v>864</v>
      </c>
      <c r="C14" s="184" t="s">
        <v>28</v>
      </c>
      <c r="D14" s="164"/>
      <c r="E14" s="165"/>
      <c r="F14" s="166"/>
      <c r="G14" s="167">
        <f>SUM(G15:G15)</f>
        <v>0</v>
      </c>
    </row>
    <row r="15" spans="1:7">
      <c r="A15" s="226"/>
      <c r="B15" s="227"/>
      <c r="C15" s="186" t="s">
        <v>875</v>
      </c>
      <c r="D15" s="179" t="s">
        <v>874</v>
      </c>
      <c r="E15" s="180">
        <v>1</v>
      </c>
      <c r="F15" s="277">
        <v>0</v>
      </c>
      <c r="G15" s="228">
        <f t="shared" ref="G15" si="0">ROUND(E15*F15,2)</f>
        <v>0</v>
      </c>
    </row>
    <row r="16" spans="1:7">
      <c r="A16" s="229"/>
      <c r="B16" s="230" t="s">
        <v>865</v>
      </c>
      <c r="C16" s="231"/>
      <c r="D16" s="232"/>
      <c r="E16" s="233"/>
      <c r="F16" s="233"/>
      <c r="G16" s="234">
        <f>G14+G13+G12+G11+G10+G9+G8</f>
        <v>0</v>
      </c>
    </row>
    <row r="17" spans="1:7">
      <c r="A17" s="3"/>
      <c r="B17" s="235"/>
      <c r="C17" s="187"/>
      <c r="D17" s="6"/>
      <c r="E17" s="3"/>
      <c r="F17" s="3"/>
      <c r="G17" s="152"/>
    </row>
    <row r="18" spans="1:7">
      <c r="A18" s="3" t="s">
        <v>866</v>
      </c>
      <c r="B18" s="6"/>
      <c r="C18" s="236"/>
      <c r="D18" s="6"/>
      <c r="E18" s="3"/>
      <c r="F18" s="3"/>
      <c r="G18" s="3"/>
    </row>
    <row r="19" spans="1:7">
      <c r="A19" s="361" t="s">
        <v>867</v>
      </c>
      <c r="B19" s="362"/>
      <c r="C19" s="362"/>
      <c r="D19" s="362"/>
      <c r="E19" s="362"/>
      <c r="F19" s="362"/>
      <c r="G19" s="363"/>
    </row>
    <row r="20" spans="1:7">
      <c r="A20" s="237"/>
      <c r="B20" s="238"/>
      <c r="C20" s="239"/>
      <c r="D20" s="240"/>
      <c r="E20" s="240"/>
      <c r="F20" s="240"/>
      <c r="G20" s="241"/>
    </row>
    <row r="21" spans="1:7">
      <c r="A21" s="237"/>
      <c r="B21" s="238"/>
      <c r="C21" s="239"/>
      <c r="D21" s="240"/>
      <c r="E21" s="240"/>
      <c r="F21" s="240"/>
      <c r="G21" s="241"/>
    </row>
    <row r="22" spans="1:7">
      <c r="A22" s="237"/>
      <c r="B22" s="238"/>
      <c r="C22" s="239"/>
      <c r="D22" s="240"/>
      <c r="E22" s="240"/>
      <c r="F22" s="240"/>
      <c r="G22" s="241"/>
    </row>
    <row r="23" spans="1:7">
      <c r="A23" s="242"/>
      <c r="B23" s="243"/>
      <c r="C23" s="244"/>
      <c r="D23" s="245"/>
      <c r="E23" s="245"/>
      <c r="F23" s="245"/>
      <c r="G23" s="246"/>
    </row>
  </sheetData>
  <mergeCells count="5">
    <mergeCell ref="A1:G1"/>
    <mergeCell ref="C2:G2"/>
    <mergeCell ref="C3:G3"/>
    <mergeCell ref="C4:G4"/>
    <mergeCell ref="A19:G19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5BC17-6812-4CB7-A655-C66EE25CB82E}">
  <sheetPr codeName="List8"/>
  <dimension ref="A1:G26"/>
  <sheetViews>
    <sheetView workbookViewId="0">
      <selection sqref="A1:F1"/>
    </sheetView>
  </sheetViews>
  <sheetFormatPr baseColWidth="10" defaultColWidth="8.83203125" defaultRowHeight="13"/>
  <cols>
    <col min="2" max="2" width="62" customWidth="1"/>
    <col min="3" max="3" width="23.83203125" customWidth="1"/>
    <col min="6" max="6" width="16.33203125" customWidth="1"/>
    <col min="7" max="7" width="28.5" customWidth="1"/>
  </cols>
  <sheetData>
    <row r="1" spans="1:7">
      <c r="A1" s="364" t="s">
        <v>868</v>
      </c>
      <c r="B1" s="364"/>
      <c r="C1" s="364"/>
      <c r="D1" s="364"/>
      <c r="E1" s="364"/>
      <c r="F1" s="364"/>
      <c r="G1" s="247"/>
    </row>
    <row r="2" spans="1:7">
      <c r="B2" s="206"/>
      <c r="C2" s="248"/>
      <c r="D2" s="249"/>
      <c r="E2" s="249"/>
      <c r="F2" s="248"/>
      <c r="G2" s="247"/>
    </row>
    <row r="3" spans="1:7" ht="16">
      <c r="B3" s="251" t="s">
        <v>44</v>
      </c>
      <c r="C3" s="250"/>
      <c r="D3" s="250"/>
      <c r="E3" s="250"/>
      <c r="F3" s="252"/>
      <c r="G3" s="252"/>
    </row>
    <row r="4" spans="1:7" ht="15">
      <c r="B4" s="251"/>
      <c r="C4" s="250"/>
      <c r="D4" s="250"/>
      <c r="E4" s="250"/>
      <c r="F4" s="252"/>
      <c r="G4" s="252"/>
    </row>
    <row r="5" spans="1:7" ht="15">
      <c r="B5" s="251"/>
      <c r="C5" s="250"/>
      <c r="D5" s="250"/>
      <c r="E5" s="250"/>
      <c r="F5" s="252"/>
      <c r="G5" s="252"/>
    </row>
    <row r="6" spans="1:7" ht="15">
      <c r="B6" s="254" t="s">
        <v>869</v>
      </c>
      <c r="C6" s="253"/>
      <c r="D6" s="255" t="s">
        <v>870</v>
      </c>
      <c r="E6" s="255" t="s">
        <v>850</v>
      </c>
      <c r="F6" s="255" t="s">
        <v>871</v>
      </c>
      <c r="G6" s="255" t="s">
        <v>872</v>
      </c>
    </row>
    <row r="7" spans="1:7">
      <c r="B7" s="257"/>
      <c r="C7" s="256"/>
      <c r="D7" s="256"/>
      <c r="E7" s="256"/>
      <c r="F7" s="258"/>
      <c r="G7" s="258"/>
    </row>
    <row r="8" spans="1:7" ht="15">
      <c r="B8" s="259"/>
      <c r="C8" s="256"/>
      <c r="D8" s="256"/>
      <c r="E8" s="256"/>
      <c r="F8" s="258"/>
      <c r="G8" s="258">
        <f t="shared" ref="G8:G11" si="0">F8*E8</f>
        <v>0</v>
      </c>
    </row>
    <row r="9" spans="1:7" ht="15">
      <c r="B9" s="260"/>
      <c r="C9" s="261"/>
      <c r="D9" s="255"/>
      <c r="E9" s="256"/>
      <c r="F9" s="258"/>
      <c r="G9" s="258">
        <f t="shared" si="0"/>
        <v>0</v>
      </c>
    </row>
    <row r="10" spans="1:7">
      <c r="B10" s="254"/>
      <c r="C10" s="256"/>
      <c r="D10" s="255"/>
      <c r="E10" s="256"/>
      <c r="F10" s="258"/>
      <c r="G10" s="258">
        <f t="shared" si="0"/>
        <v>0</v>
      </c>
    </row>
    <row r="11" spans="1:7" ht="15">
      <c r="B11" s="259"/>
      <c r="C11" s="256"/>
      <c r="D11" s="255"/>
      <c r="E11" s="256"/>
      <c r="F11" s="258"/>
      <c r="G11" s="258">
        <f t="shared" si="0"/>
        <v>0</v>
      </c>
    </row>
    <row r="12" spans="1:7" ht="15">
      <c r="B12" s="262"/>
      <c r="C12" s="257"/>
      <c r="D12" s="263"/>
      <c r="E12" s="256"/>
      <c r="F12" s="258"/>
      <c r="G12" s="258">
        <f>F12*E12</f>
        <v>0</v>
      </c>
    </row>
    <row r="13" spans="1:7" ht="15">
      <c r="B13" s="262"/>
      <c r="C13" s="257"/>
      <c r="D13" s="263"/>
      <c r="E13" s="256"/>
      <c r="F13" s="258"/>
      <c r="G13" s="258">
        <f t="shared" ref="G13:G24" si="1">F13*E13</f>
        <v>0</v>
      </c>
    </row>
    <row r="14" spans="1:7">
      <c r="B14" s="264"/>
      <c r="C14" s="261"/>
      <c r="D14" s="255"/>
      <c r="E14" s="256"/>
      <c r="F14" s="258"/>
      <c r="G14" s="258">
        <f t="shared" si="1"/>
        <v>0</v>
      </c>
    </row>
    <row r="15" spans="1:7" ht="15">
      <c r="B15" s="260"/>
      <c r="C15" s="256"/>
      <c r="D15" s="255"/>
      <c r="E15" s="256"/>
      <c r="F15" s="258"/>
      <c r="G15" s="258">
        <f t="shared" si="1"/>
        <v>0</v>
      </c>
    </row>
    <row r="16" spans="1:7" ht="15">
      <c r="B16" s="262"/>
      <c r="C16" s="257"/>
      <c r="D16" s="263"/>
      <c r="E16" s="256"/>
      <c r="F16" s="258"/>
      <c r="G16" s="258">
        <f t="shared" si="1"/>
        <v>0</v>
      </c>
    </row>
    <row r="17" spans="2:7" ht="15">
      <c r="B17" s="259"/>
      <c r="C17" s="257"/>
      <c r="D17" s="263"/>
      <c r="E17" s="256"/>
      <c r="F17" s="258"/>
      <c r="G17" s="258">
        <f t="shared" si="1"/>
        <v>0</v>
      </c>
    </row>
    <row r="18" spans="2:7" ht="15">
      <c r="B18" s="262"/>
      <c r="C18" s="257"/>
      <c r="D18" s="263"/>
      <c r="E18" s="256"/>
      <c r="F18" s="258"/>
      <c r="G18" s="258">
        <f t="shared" si="1"/>
        <v>0</v>
      </c>
    </row>
    <row r="19" spans="2:7" ht="15">
      <c r="B19" s="260"/>
      <c r="C19" s="257"/>
      <c r="D19" s="263"/>
      <c r="E19" s="256"/>
      <c r="F19" s="258"/>
      <c r="G19" s="258">
        <f t="shared" si="1"/>
        <v>0</v>
      </c>
    </row>
    <row r="20" spans="2:7" ht="15">
      <c r="B20" s="262"/>
      <c r="C20" s="257"/>
      <c r="D20" s="263"/>
      <c r="E20" s="256"/>
      <c r="F20" s="258"/>
      <c r="G20" s="258">
        <f t="shared" si="1"/>
        <v>0</v>
      </c>
    </row>
    <row r="21" spans="2:7" ht="15">
      <c r="B21" s="262"/>
      <c r="C21" s="257"/>
      <c r="D21" s="263"/>
      <c r="E21" s="256"/>
      <c r="F21" s="258"/>
      <c r="G21" s="258">
        <f t="shared" si="1"/>
        <v>0</v>
      </c>
    </row>
    <row r="22" spans="2:7" ht="15">
      <c r="B22" s="262"/>
      <c r="C22" s="257"/>
      <c r="D22" s="263"/>
      <c r="E22" s="256"/>
      <c r="F22" s="258"/>
      <c r="G22" s="258">
        <f t="shared" si="1"/>
        <v>0</v>
      </c>
    </row>
    <row r="23" spans="2:7" ht="15">
      <c r="B23" s="262"/>
      <c r="C23" s="257"/>
      <c r="D23" s="263"/>
      <c r="E23" s="256"/>
      <c r="F23" s="258"/>
      <c r="G23" s="258">
        <f t="shared" si="1"/>
        <v>0</v>
      </c>
    </row>
    <row r="24" spans="2:7" ht="15">
      <c r="B24" s="262"/>
      <c r="C24" s="257"/>
      <c r="D24" s="263"/>
      <c r="E24" s="256"/>
      <c r="F24" s="258"/>
      <c r="G24" s="258">
        <f t="shared" si="1"/>
        <v>0</v>
      </c>
    </row>
    <row r="25" spans="2:7" ht="16" thickBot="1">
      <c r="B25" s="262"/>
      <c r="C25" s="257"/>
      <c r="D25" s="263"/>
      <c r="E25" s="256"/>
      <c r="F25" s="258"/>
      <c r="G25" s="258"/>
    </row>
    <row r="26" spans="2:7" ht="17" thickBot="1">
      <c r="B26" s="265" t="s">
        <v>873</v>
      </c>
      <c r="C26" s="266"/>
      <c r="D26" s="266"/>
      <c r="E26" s="267"/>
      <c r="F26" s="266"/>
      <c r="G26" s="268">
        <f>SUM(G7:G25)</f>
        <v>0</v>
      </c>
    </row>
  </sheetData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52</vt:i4>
      </vt:variant>
    </vt:vector>
  </HeadingPairs>
  <TitlesOfParts>
    <vt:vector size="61" baseType="lpstr">
      <vt:lpstr>Pokyny pro vyplnění</vt:lpstr>
      <vt:lpstr>REKAPITULACE CELKOVÁ</vt:lpstr>
      <vt:lpstr>A+B REKAPITULACE</vt:lpstr>
      <vt:lpstr>VzorPolozky</vt:lpstr>
      <vt:lpstr>A_VRN</vt:lpstr>
      <vt:lpstr>A_ASR</vt:lpstr>
      <vt:lpstr>B_ZTI</vt:lpstr>
      <vt:lpstr>D_ESI</vt:lpstr>
      <vt:lpstr>H_UT</vt:lpstr>
      <vt:lpstr>'A+B REKAPITULACE'!CelkemDPHVypocet</vt:lpstr>
      <vt:lpstr>CenaCelkem</vt:lpstr>
      <vt:lpstr>CenaCelkemBezDPH</vt:lpstr>
      <vt:lpstr>'A+B REKAPITULACE'!CenaCelkemVypocet</vt:lpstr>
      <vt:lpstr>cisloobjektu</vt:lpstr>
      <vt:lpstr>'A+B REKAPITULACE'!CisloStavby</vt:lpstr>
      <vt:lpstr>CisloStavebnihoRozpoctu</vt:lpstr>
      <vt:lpstr>dadresa</vt:lpstr>
      <vt:lpstr>'A+B REKAPITULACE'!DIČ</vt:lpstr>
      <vt:lpstr>dmisto</vt:lpstr>
      <vt:lpstr>DPHSni</vt:lpstr>
      <vt:lpstr>DPHZakl</vt:lpstr>
      <vt:lpstr>'A+B REKAPITULACE'!dpsc</vt:lpstr>
      <vt:lpstr>'A+B REKAPITULACE'!IČO</vt:lpstr>
      <vt:lpstr>Mena</vt:lpstr>
      <vt:lpstr>MistoStavby</vt:lpstr>
      <vt:lpstr>nazevobjektu</vt:lpstr>
      <vt:lpstr>'A+B REKAPITULACE'!NazevStavby</vt:lpstr>
      <vt:lpstr>NazevStavebnihoRozpoctu</vt:lpstr>
      <vt:lpstr>A_ASR!Názvy_tisku</vt:lpstr>
      <vt:lpstr>A_VRN!Názvy_tisku</vt:lpstr>
      <vt:lpstr>B_ZTI!Názvy_tisku</vt:lpstr>
      <vt:lpstr>oadresa</vt:lpstr>
      <vt:lpstr>'A+B REKAPITULACE'!Objednatel</vt:lpstr>
      <vt:lpstr>'A+B REKAPITULACE'!Objekt</vt:lpstr>
      <vt:lpstr>A_ASR!Oblast_tisku</vt:lpstr>
      <vt:lpstr>A_VRN!Oblast_tisku</vt:lpstr>
      <vt:lpstr>'A+B REKAPITULACE'!Oblast_tisku</vt:lpstr>
      <vt:lpstr>B_ZTI!Oblast_tisku</vt:lpstr>
      <vt:lpstr>'A+B REKAPITULACE'!odic</vt:lpstr>
      <vt:lpstr>'A+B REKAPITULACE'!oico</vt:lpstr>
      <vt:lpstr>'A+B REKAPITULACE'!omisto</vt:lpstr>
      <vt:lpstr>'A+B REKAPITULACE'!onazev</vt:lpstr>
      <vt:lpstr>'A+B REKAPITULACE'!opsc</vt:lpstr>
      <vt:lpstr>padresa</vt:lpstr>
      <vt:lpstr>pdic</vt:lpstr>
      <vt:lpstr>pico</vt:lpstr>
      <vt:lpstr>pmisto</vt:lpstr>
      <vt:lpstr>PoptavkaID</vt:lpstr>
      <vt:lpstr>pPSC</vt:lpstr>
      <vt:lpstr>Projektant</vt:lpstr>
      <vt:lpstr>'A+B REKAPITULACE'!SazbaDPH1</vt:lpstr>
      <vt:lpstr>'A+B REKAPITULACE'!SazbaDPH2</vt:lpstr>
      <vt:lpstr>Vypracoval</vt:lpstr>
      <vt:lpstr>ZakladDPHSni</vt:lpstr>
      <vt:lpstr>'A+B REKAPITULACE'!ZakladDPHSniVypocet</vt:lpstr>
      <vt:lpstr>ZakladDPHZakl</vt:lpstr>
      <vt:lpstr>'A+B REKAPITULACE'!ZakladDPHZaklVypocet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Sadílek</dc:creator>
  <cp:lastModifiedBy>Michal Sedlář, Atelier SECCO</cp:lastModifiedBy>
  <cp:lastPrinted>2019-03-19T12:27:02Z</cp:lastPrinted>
  <dcterms:created xsi:type="dcterms:W3CDTF">2009-04-08T07:15:50Z</dcterms:created>
  <dcterms:modified xsi:type="dcterms:W3CDTF">2024-08-27T06:56:06Z</dcterms:modified>
</cp:coreProperties>
</file>