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.1 - realizace" sheetId="2" r:id="rId2"/>
    <sheet name="SO1.2.1 - následná péče 1..." sheetId="3" r:id="rId3"/>
    <sheet name="SO1.2.2 - následná péče 2..." sheetId="4" r:id="rId4"/>
    <sheet name="SO1.2.3 - následná péče 3..." sheetId="5" r:id="rId5"/>
    <sheet name="SO2.1 - realizace" sheetId="6" r:id="rId6"/>
    <sheet name="SO2.2.1 - následná péče 1..." sheetId="7" r:id="rId7"/>
    <sheet name="SO2.2.2 - následná péče 2..." sheetId="8" r:id="rId8"/>
    <sheet name="SO2.2.3 - následná péče 3..." sheetId="9" r:id="rId9"/>
    <sheet name="VRN - Vedlejší rozpočtové..." sheetId="10" r:id="rId10"/>
  </sheets>
  <definedNames>
    <definedName name="_xlnm.Print_Area" localSheetId="0">'Rekapitulace stavby'!$D$4:$AO$76,'Rekapitulace stavby'!$C$82:$AQ$108</definedName>
    <definedName name="_xlnm._FilterDatabase" localSheetId="1" hidden="1">'SO1.1 - realizace'!$C$122:$K$178</definedName>
    <definedName name="_xlnm.Print_Area" localSheetId="1">'SO1.1 - realizace'!$C$4:$J$76,'SO1.1 - realizace'!$C$82:$J$102,'SO1.1 - realizace'!$C$108:$K$178</definedName>
    <definedName name="_xlnm._FilterDatabase" localSheetId="2" hidden="1">'SO1.2.1 - následná péče 1...'!$C$125:$K$148</definedName>
    <definedName name="_xlnm.Print_Area" localSheetId="2">'SO1.2.1 - následná péče 1...'!$C$4:$J$76,'SO1.2.1 - následná péče 1...'!$C$82:$J$103,'SO1.2.1 - následná péče 1...'!$C$109:$K$148</definedName>
    <definedName name="_xlnm._FilterDatabase" localSheetId="3" hidden="1">'SO1.2.2 - následná péče 2...'!$C$125:$K$148</definedName>
    <definedName name="_xlnm.Print_Area" localSheetId="3">'SO1.2.2 - následná péče 2...'!$C$4:$J$76,'SO1.2.2 - následná péče 2...'!$C$82:$J$103,'SO1.2.2 - následná péče 2...'!$C$109:$K$148</definedName>
    <definedName name="_xlnm._FilterDatabase" localSheetId="4" hidden="1">'SO1.2.3 - následná péče 3...'!$C$125:$K$148</definedName>
    <definedName name="_xlnm.Print_Area" localSheetId="4">'SO1.2.3 - následná péče 3...'!$C$4:$J$76,'SO1.2.3 - následná péče 3...'!$C$82:$J$103,'SO1.2.3 - následná péče 3...'!$C$109:$K$148</definedName>
    <definedName name="_xlnm._FilterDatabase" localSheetId="5" hidden="1">'SO2.1 - realizace'!$C$122:$K$178</definedName>
    <definedName name="_xlnm.Print_Area" localSheetId="5">'SO2.1 - realizace'!$C$4:$J$76,'SO2.1 - realizace'!$C$82:$J$102,'SO2.1 - realizace'!$C$108:$K$178</definedName>
    <definedName name="_xlnm._FilterDatabase" localSheetId="6" hidden="1">'SO2.2.1 - následná péče 1...'!$C$125:$K$148</definedName>
    <definedName name="_xlnm.Print_Area" localSheetId="6">'SO2.2.1 - následná péče 1...'!$C$4:$J$76,'SO2.2.1 - následná péče 1...'!$C$82:$J$103,'SO2.2.1 - následná péče 1...'!$C$109:$K$148</definedName>
    <definedName name="_xlnm._FilterDatabase" localSheetId="7" hidden="1">'SO2.2.2 - následná péče 2...'!$C$125:$K$148</definedName>
    <definedName name="_xlnm.Print_Area" localSheetId="7">'SO2.2.2 - následná péče 2...'!$C$4:$J$76,'SO2.2.2 - následná péče 2...'!$C$82:$J$103,'SO2.2.2 - následná péče 2...'!$C$109:$K$148</definedName>
    <definedName name="_xlnm._FilterDatabase" localSheetId="8" hidden="1">'SO2.2.3 - následná péče 3...'!$C$125:$K$148</definedName>
    <definedName name="_xlnm.Print_Area" localSheetId="8">'SO2.2.3 - následná péče 3...'!$C$4:$J$76,'SO2.2.3 - následná péče 3...'!$C$82:$J$103,'SO2.2.3 - následná péče 3...'!$C$109:$K$148</definedName>
    <definedName name="_xlnm._FilterDatabase" localSheetId="9" hidden="1">'VRN - Vedlejší rozpočtové...'!$C$118:$K$132</definedName>
    <definedName name="_xlnm.Print_Area" localSheetId="9">'VRN - Vedlejší rozpočtové...'!$C$4:$J$76,'VRN - Vedlejší rozpočtové...'!$C$82:$J$100,'VRN - Vedlejší rozpočtové...'!$C$106:$K$132</definedName>
    <definedName name="_xlnm.Print_Titles" localSheetId="0">'Rekapitulace stavby'!$92:$92</definedName>
    <definedName name="_xlnm.Print_Titles" localSheetId="1">'SO1.1 - realizace'!$122:$122</definedName>
    <definedName name="_xlnm.Print_Titles" localSheetId="2">'SO1.2.1 - následná péče 1...'!$125:$125</definedName>
    <definedName name="_xlnm.Print_Titles" localSheetId="3">'SO1.2.2 - následná péče 2...'!$125:$125</definedName>
    <definedName name="_xlnm.Print_Titles" localSheetId="4">'SO1.2.3 - následná péče 3...'!$125:$125</definedName>
    <definedName name="_xlnm.Print_Titles" localSheetId="5">'SO2.1 - realizace'!$122:$122</definedName>
    <definedName name="_xlnm.Print_Titles" localSheetId="6">'SO2.2.1 - následná péče 1...'!$125:$125</definedName>
    <definedName name="_xlnm.Print_Titles" localSheetId="7">'SO2.2.2 - následná péče 2...'!$125:$125</definedName>
    <definedName name="_xlnm.Print_Titles" localSheetId="8">'SO2.2.3 - následná péče 3...'!$125:$125</definedName>
    <definedName name="_xlnm.Print_Titles" localSheetId="9">'VRN - Vedlejší rozpočtové...'!$118:$118</definedName>
  </definedNames>
  <calcPr fullCalcOnLoad="1"/>
</workbook>
</file>

<file path=xl/sharedStrings.xml><?xml version="1.0" encoding="utf-8"?>
<sst xmlns="http://schemas.openxmlformats.org/spreadsheetml/2006/main" count="3577" uniqueCount="425">
  <si>
    <t>Export Komplet</t>
  </si>
  <si>
    <t/>
  </si>
  <si>
    <t>2.0</t>
  </si>
  <si>
    <t>ZAMOK</t>
  </si>
  <si>
    <t>False</t>
  </si>
  <si>
    <t>{40ccc2d4-5dc8-4ea3-b503-26ae600ddf3d}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</si>
  <si>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</si>
  <si>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</si>
  <si>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</si>
  <si>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</si>
  <si>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</si>
  <si>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</si>
  <si>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</si>
  <si>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</si>
  <si>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</si>
  <si>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</si>
  <si>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</si>
  <si>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prvků ÚSES-LBK8</t>
  </si>
  <si>
    <t>KSO:</t>
  </si>
  <si>
    <t>CC-CZ:</t>
  </si>
  <si>
    <t>Místo:</t>
  </si>
  <si>
    <t>k.ú. Buk</t>
  </si>
  <si>
    <t>Datum:</t>
  </si>
  <si>
    <t>9. 7. 2023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</si>
  <si>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</si>
  <si>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</si>
  <si>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</si>
  <si>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</si>
  <si>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</si>
  <si>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</si>
  <si>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</si>
  <si>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</si>
  <si>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</si>
  <si>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</si>
  <si>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</si>
  <si>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</si>
  <si>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</si>
  <si>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</si>
  <si>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</si>
  <si>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</si>
  <si>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</si>
  <si>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</si>
  <si>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</si>
  <si>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</si>
  <si>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</si>
  <si>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</si>
  <si>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</si>
  <si>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</si>
  <si>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</si>
  <si>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</si>
  <si>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</si>
  <si>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</si>
  <si>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</si>
  <si>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</si>
  <si>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</si>
  <si>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</si>
  <si>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</si>
  <si>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</si>
  <si>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</si>
  <si>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</si>
  <si>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</si>
  <si>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</si>
  <si>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</si>
  <si>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</si>
  <si>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</si>
  <si>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</si>
  <si>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</si>
  <si>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</si>
  <si>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</si>
  <si>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</si>
  <si>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</si>
  <si>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</si>
  <si>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</si>
  <si>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</si>
  <si>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</si>
  <si>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</si>
  <si>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</si>
  <si>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</si>
  <si>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SO1</t>
  </si>
  <si>
    <t>LBK8 - 1. část</t>
  </si>
  <si>
    <t>STA</t>
  </si>
  <si>
    <t>1</t>
  </si>
  <si>
    <t>{193d6085-175a-4101-97ee-4a6154ba2ae0}</t>
  </si>
  <si>
    <t>2</t>
  </si>
  <si>
    <t>/</t>
  </si>
  <si>
    <t>SO1.1</t>
  </si>
  <si>
    <t>realizace</t>
  </si>
  <si>
    <t>Soupis</t>
  </si>
  <si>
    <t>{d4f5ca83-48fb-43b0-af9c-82796ab2f227}</t>
  </si>
  <si>
    <t>SO1.2</t>
  </si>
  <si>
    <t>následná péče</t>
  </si>
  <si>
    <t>{96412cbd-0515-4e52-9c22-381d06ef197f}</t>
  </si>
  <si>
    <t>SO1.2.1</t>
  </si>
  <si>
    <t>následná péče 1. rok</t>
  </si>
  <si>
    <t>3</t>
  </si>
  <si>
    <t>{4ff2cb08-d05d-43ad-87a7-6b824440ea37}</t>
  </si>
  <si>
    <t>SO1.2.2</t>
  </si>
  <si>
    <t>následná péče 2. rok</t>
  </si>
  <si>
    <t>{5c61d573-4f90-4389-8b40-0343795aab58}</t>
  </si>
  <si>
    <t>SO1.2.3</t>
  </si>
  <si>
    <t>následná péče 3. rok</t>
  </si>
  <si>
    <t>{3cacb783-50f3-4072-a942-dc8491c3f33e}</t>
  </si>
  <si>
    <t>SO2</t>
  </si>
  <si>
    <t>LBK8 - 2. část</t>
  </si>
  <si>
    <t>{b2e11c4a-7bba-43d1-9800-e8e22c194b79}</t>
  </si>
  <si>
    <t>SO2.1</t>
  </si>
  <si>
    <t>{527293f2-ff4c-4a07-a9d1-3783c446fc96}</t>
  </si>
  <si>
    <t>SO2.2</t>
  </si>
  <si>
    <t>{580db5fb-113d-46f2-9c66-0b5370e36916}</t>
  </si>
  <si>
    <t>SO2.2.1</t>
  </si>
  <si>
    <t>{a005264d-487a-45f0-8954-c4652962b37f}</t>
  </si>
  <si>
    <t>SO2.2.2</t>
  </si>
  <si>
    <t>{ef310fb6-80d6-4a05-8d03-f3d53e03e59a}</t>
  </si>
  <si>
    <t>SO2.2.3</t>
  </si>
  <si>
    <t>{72043a3b-ad50-452f-8323-cafc1e988e7b}</t>
  </si>
  <si>
    <t>VRN</t>
  </si>
  <si>
    <t>Vedlejší rozpočtové náklady</t>
  </si>
  <si>
    <t>{a7d3c52d-07dd-4662-a34f-95c1ed99445b}</t>
  </si>
  <si>
    <t>KRYCÍ LIST SOUPISU PRACÍ</t>
  </si>
  <si>
    <t>Objekt:</t>
  </si>
  <si>
    <t>SO1 - LBK8 - 1. část</t>
  </si>
  <si>
    <t>Soupis:</t>
  </si>
  <si>
    <t>SO1.1 - realizace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</si>
  <si>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</si>
  <si>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</si>
  <si>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</si>
  <si>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</si>
  <si>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</si>
  <si>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</si>
  <si>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</si>
  <si>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</si>
  <si>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</si>
  <si>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</si>
  <si>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</si>
  <si>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</si>
  <si>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</si>
  <si>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</si>
  <si>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</si>
  <si>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</si>
  <si>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</si>
  <si>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</si>
  <si>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</si>
  <si>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</si>
  <si>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</si>
  <si>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</si>
  <si>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</si>
  <si>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</si>
  <si>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</si>
  <si>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</si>
  <si>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111151231</t>
  </si>
  <si>
    <t>Pokosení trávníku lučního pl do 10000 m2 s odvozem do 20 km v rovině a svahu do 1:5</t>
  </si>
  <si>
    <t>m2</t>
  </si>
  <si>
    <t>CS ÚRS 2023 01</t>
  </si>
  <si>
    <t>4</t>
  </si>
  <si>
    <t>-1196162856</t>
  </si>
  <si>
    <t>PP</t>
  </si>
  <si>
    <t>Pokosení trávníku při souvislé ploše přes 1000 do 10000 m2 lučního v rovině nebo svahu do 1:5</t>
  </si>
  <si>
    <t>181451121</t>
  </si>
  <si>
    <t>Založení lučního trávníku výsevem pl přes 1000 m2 v rovině a ve svahu do 1:5</t>
  </si>
  <si>
    <t>-2107245354</t>
  </si>
  <si>
    <t>Založení trávníku na půdě předem připravené plochy přes 1000 m2 výsevem včetně utažení lučního v rovině nebo na svahu do 1:5</t>
  </si>
  <si>
    <t>183101113</t>
  </si>
  <si>
    <t>Hloubení jamek bez výměny půdy zeminy skupiny 1 až 4 obj přes 0,02 do 0,05 m3 v rovině a svahu do 1:5</t>
  </si>
  <si>
    <t>kus</t>
  </si>
  <si>
    <t>-1239033150</t>
  </si>
  <si>
    <t>Hloubení jamek pro vysazování rostlin v zemině skupiny 1 až 4 bez výměny půdy v rovině nebo na svahu do 1:5, objemu přes 0,02 do 0,05 m3</t>
  </si>
  <si>
    <t>183101114</t>
  </si>
  <si>
    <t>Hloubení jamek bez výměny půdy zeminy skupiny 1 až 4 obj přes 0,05 do 0,125 m3 v rovině a svahu do 1:5</t>
  </si>
  <si>
    <t>1608165824</t>
  </si>
  <si>
    <t>Hloubení jamek pro vysazování rostlin v zemině skupiny 1 až 4 bez výměny půdy v rovině nebo na svahu do 1:5, objemu přes 0,05 do 0,125 m3</t>
  </si>
  <si>
    <t>5</t>
  </si>
  <si>
    <t>183403112</t>
  </si>
  <si>
    <t>Obdělání půdy oráním na hl přes 0,1 do 0,2 m v rovině a svahu do 1:5</t>
  </si>
  <si>
    <t>1313699875</t>
  </si>
  <si>
    <t>Obdělání půdy oráním hl. přes 100 do 200 mm v rovině nebo na svahu do 1:5</t>
  </si>
  <si>
    <t>6</t>
  </si>
  <si>
    <t>183403114</t>
  </si>
  <si>
    <t>Obdělání půdy kultivátorováním v rovině a svahu do 1:5</t>
  </si>
  <si>
    <t>495237651</t>
  </si>
  <si>
    <t>Obdělání půdy kultivátorováním v rovině nebo na svahu do 1:5</t>
  </si>
  <si>
    <t>7</t>
  </si>
  <si>
    <t>183403152</t>
  </si>
  <si>
    <t>Obdělání půdy vláčením v rovině a svahu do 1:5</t>
  </si>
  <si>
    <t>513948465</t>
  </si>
  <si>
    <t>Obdělání půdy vláčením v rovině nebo na svahu do 1:5</t>
  </si>
  <si>
    <t>8</t>
  </si>
  <si>
    <t>184102111</t>
  </si>
  <si>
    <t>Výsadba dřeviny s balem D přes 0,1 do 0,2 m do jamky se zalitím v rovině a svahu do 1:5</t>
  </si>
  <si>
    <t>-1147865536</t>
  </si>
  <si>
    <t>Výsadba dřeviny s balem do předem vyhloubené jamky se zalitím v rovině nebo na svahu do 1:5, při průměru balu přes 100 do 200 mm</t>
  </si>
  <si>
    <t>9</t>
  </si>
  <si>
    <t>184102112</t>
  </si>
  <si>
    <t>Výsadba dřeviny s balem D přes 0,2 do 0,3 m do jamky se zalitím v rovině a svahu do 1:5</t>
  </si>
  <si>
    <t>-1440116320</t>
  </si>
  <si>
    <t>Výsadba dřeviny s balem do předem vyhloubené jamky se zalitím v rovině nebo na svahu do 1:5, při průměru balu přes 200 do 300 mm</t>
  </si>
  <si>
    <t>10</t>
  </si>
  <si>
    <t>184815173</t>
  </si>
  <si>
    <t>Ožínání sazenic celoplošné sklon do 1:5 při střední viditelnosti a výšky přes 60 cm</t>
  </si>
  <si>
    <t>ar</t>
  </si>
  <si>
    <t>1132426778</t>
  </si>
  <si>
    <t>Ochrana sazenic ručním ožínáním celoplošné sklon do 1:5 při viditelnosti střední, výšky přes 60 cm</t>
  </si>
  <si>
    <t>11</t>
  </si>
  <si>
    <t>184911431</t>
  </si>
  <si>
    <t>Mulčování rostlin kůrou tl přes 0,1 do 0,15 m v rovině a svahu do 1:5</t>
  </si>
  <si>
    <t>-39936976</t>
  </si>
  <si>
    <t>Mulčování vysazených rostlin mulčovací kůrou, tl. přes 100 do 150 mm v rovině nebo na svahu do 1:5</t>
  </si>
  <si>
    <t>12</t>
  </si>
  <si>
    <t>M</t>
  </si>
  <si>
    <t>10391100</t>
  </si>
  <si>
    <t>kůra mulčovací VL</t>
  </si>
  <si>
    <t>m3</t>
  </si>
  <si>
    <t>-524663741</t>
  </si>
  <si>
    <t>VV</t>
  </si>
  <si>
    <t>2496*0,15 'Přepočtené koeficientem množství</t>
  </si>
  <si>
    <t>13</t>
  </si>
  <si>
    <t>185803211</t>
  </si>
  <si>
    <t>Uválcování trávníku v rovině a svahu do 1:5</t>
  </si>
  <si>
    <t>-2057328145</t>
  </si>
  <si>
    <t>Uválcování trávníku v rovině nebo na svahu do 1:5</t>
  </si>
  <si>
    <t>14</t>
  </si>
  <si>
    <t>185851121</t>
  </si>
  <si>
    <t>Dovoz vody pro zálivku rostlin za vzdálenost do 1000 m</t>
  </si>
  <si>
    <t>1361785022</t>
  </si>
  <si>
    <t>Dovoz vody pro zálivku rostlin na vzdálenost do 1000 m</t>
  </si>
  <si>
    <t>185851129</t>
  </si>
  <si>
    <t>Příplatek k dovozu vody pro zálivku rostlin do 1000 m ZKD 1000 m</t>
  </si>
  <si>
    <t>-966516543</t>
  </si>
  <si>
    <t>Dovoz vody pro zálivku rostlin Příplatek k ceně za každých dalších i započatých 1000 m</t>
  </si>
  <si>
    <t>16</t>
  </si>
  <si>
    <t>R1</t>
  </si>
  <si>
    <t>Přidání půdního kondicionéru k jedné sazenici</t>
  </si>
  <si>
    <t>ks</t>
  </si>
  <si>
    <t>357338301</t>
  </si>
  <si>
    <t>17</t>
  </si>
  <si>
    <t>Pol32</t>
  </si>
  <si>
    <t>standartní drátěná oplocenka výšky 160 cm - práce včetně materiálu</t>
  </si>
  <si>
    <t>m</t>
  </si>
  <si>
    <t>-961386882</t>
  </si>
  <si>
    <t>Zakládání</t>
  </si>
  <si>
    <t>18</t>
  </si>
  <si>
    <t>Pol11</t>
  </si>
  <si>
    <t>dub (Quercus petraea a robur), školkovaný obalovaný vys. 1,3-1,5 m</t>
  </si>
  <si>
    <t>1282003930</t>
  </si>
  <si>
    <t>19</t>
  </si>
  <si>
    <t>Pol13</t>
  </si>
  <si>
    <t>habr obecný (Carpinus betulus), školkovaný obalovaný vys. 1,3-1,5 m</t>
  </si>
  <si>
    <t>-1946862769</t>
  </si>
  <si>
    <t>20</t>
  </si>
  <si>
    <t>Pol12</t>
  </si>
  <si>
    <t>lípa srdčitá (Tilia cordata), školkovaná obalovaná vys.1,3-1,5 m</t>
  </si>
  <si>
    <t>-358896662</t>
  </si>
  <si>
    <t>Pol16</t>
  </si>
  <si>
    <t>javor babyka (Acer campestre), školkovaný obalovaný vys. 1,3-1,5 m</t>
  </si>
  <si>
    <t>-1647234315</t>
  </si>
  <si>
    <t>22</t>
  </si>
  <si>
    <t>Pol21.1</t>
  </si>
  <si>
    <t>brslen evropský (Euonymus europaeus), školkovaný s balem vys. 0,6-1 m</t>
  </si>
  <si>
    <t>-1399392107</t>
  </si>
  <si>
    <t>23</t>
  </si>
  <si>
    <t>Pol24.1</t>
  </si>
  <si>
    <t>dřín obecný (Cornus mas), školkovaný s balem vys. 0,6-1 m</t>
  </si>
  <si>
    <t>-1121655691</t>
  </si>
  <si>
    <t>24</t>
  </si>
  <si>
    <t>Pol30</t>
  </si>
  <si>
    <t>kalina tušalaj (Viburnum lantana), školkovaný s balem vys. 0,6-1 m</t>
  </si>
  <si>
    <t>-421838714</t>
  </si>
  <si>
    <t xml:space="preserve">kalina tušalaj (Viburnum lantana), školkovaný s balem vys. 0,6-1 m </t>
  </si>
  <si>
    <t>25</t>
  </si>
  <si>
    <t>Pol25.2</t>
  </si>
  <si>
    <t>ptačí zob obecný (Ligustrum vulgare), školkovaný s balem vys. 0,6-1 m</t>
  </si>
  <si>
    <t>-1548989958</t>
  </si>
  <si>
    <t>26</t>
  </si>
  <si>
    <t>Pol27.2</t>
  </si>
  <si>
    <t>svída krvavá (Cornus sanguinea), školkovaný s balem vys. 0,6-1 m</t>
  </si>
  <si>
    <t>825199937</t>
  </si>
  <si>
    <t>27</t>
  </si>
  <si>
    <t>Pol28</t>
  </si>
  <si>
    <t>zimolez obecný (Lonicera xylosteum), školkovaný s balem vys. 0,6-1 m</t>
  </si>
  <si>
    <t>79443032</t>
  </si>
  <si>
    <t>28</t>
  </si>
  <si>
    <t>Pol31</t>
  </si>
  <si>
    <t>půdní kondicionér</t>
  </si>
  <si>
    <t>kg</t>
  </si>
  <si>
    <t>-1776669293</t>
  </si>
  <si>
    <t>29</t>
  </si>
  <si>
    <t>00572470</t>
  </si>
  <si>
    <t>osivo směs travní univerzál</t>
  </si>
  <si>
    <t>-253878554</t>
  </si>
  <si>
    <t>15682</t>
  </si>
  <si>
    <t>Součet</t>
  </si>
  <si>
    <t>15682*0,005 'Přepočtené koeficientem množství</t>
  </si>
  <si>
    <t>SO1.2 - následná péče</t>
  </si>
  <si>
    <t>Úroveň 3:</t>
  </si>
  <si>
    <t>SO1.2.1 - následná péče 1. rok</t>
  </si>
  <si>
    <t>1919371743</t>
  </si>
  <si>
    <t>1512003983</t>
  </si>
  <si>
    <t>Pol31.1</t>
  </si>
  <si>
    <t>zálivka vysázených stromů i keřů - 6x ročně</t>
  </si>
  <si>
    <t>1489926659</t>
  </si>
  <si>
    <t>P</t>
  </si>
  <si>
    <t>Poznámka k položce:
Položka obsahuje:
Dopravu vody na lokalitu
Dopravu na staveništi
Cenu za nákup vody
Samotné zalití</t>
  </si>
  <si>
    <t>R001</t>
  </si>
  <si>
    <t>Doplnění odrostků</t>
  </si>
  <si>
    <t>-1535775958</t>
  </si>
  <si>
    <t>Doplnění stromů</t>
  </si>
  <si>
    <t xml:space="preserve">Poznámka k položce:
V rámci položky je zahrnuto: 
Dodávka + výsadba 
Hloubení jamky
Přidání kondicionéru 
Výsadba
Materiál (sazenice + kondicionér)
+ zálivka v potřebném množství </t>
  </si>
  <si>
    <t>R002</t>
  </si>
  <si>
    <t>Doplnění keřů</t>
  </si>
  <si>
    <t>916275579</t>
  </si>
  <si>
    <t>R003</t>
  </si>
  <si>
    <t>Doplnění mulče</t>
  </si>
  <si>
    <t>-249066732</t>
  </si>
  <si>
    <t>doplnění mulče</t>
  </si>
  <si>
    <t>10391100-R</t>
  </si>
  <si>
    <t>-2061042074</t>
  </si>
  <si>
    <t>250*0,1 'Přepočtené koeficientem množství</t>
  </si>
  <si>
    <t>R004</t>
  </si>
  <si>
    <t>opravy oplocenky</t>
  </si>
  <si>
    <t>bm</t>
  </si>
  <si>
    <t>-302050944</t>
  </si>
  <si>
    <t>SO1.2.2 - následná péče 2. rok</t>
  </si>
  <si>
    <t>774815478</t>
  </si>
  <si>
    <t>-1309339074</t>
  </si>
  <si>
    <t>-1176244990</t>
  </si>
  <si>
    <t>1369930972</t>
  </si>
  <si>
    <t>1452428584</t>
  </si>
  <si>
    <t>-584838223</t>
  </si>
  <si>
    <t>-1340086913</t>
  </si>
  <si>
    <t>-656323079</t>
  </si>
  <si>
    <t>SO1.2.3 - následná péče 3. rok</t>
  </si>
  <si>
    <t>-879107258</t>
  </si>
  <si>
    <t>1828941726</t>
  </si>
  <si>
    <t>-716523819</t>
  </si>
  <si>
    <t>-755724349</t>
  </si>
  <si>
    <t>2110337730</t>
  </si>
  <si>
    <t>-2135591673</t>
  </si>
  <si>
    <t>944837937</t>
  </si>
  <si>
    <t>-1139130236</t>
  </si>
  <si>
    <t>SO2 - LBK8 - 2. část</t>
  </si>
  <si>
    <t>SO2.1 - realizace</t>
  </si>
  <si>
    <t>516685595</t>
  </si>
  <si>
    <t>-1111229592</t>
  </si>
  <si>
    <t>411183283</t>
  </si>
  <si>
    <t>1392001969</t>
  </si>
  <si>
    <t>-1418875334</t>
  </si>
  <si>
    <t>-308423973</t>
  </si>
  <si>
    <t>1768897878</t>
  </si>
  <si>
    <t>-127860873</t>
  </si>
  <si>
    <t>270752664</t>
  </si>
  <si>
    <t>1568372830</t>
  </si>
  <si>
    <t>1776898940</t>
  </si>
  <si>
    <t>663488918</t>
  </si>
  <si>
    <t>2166*0,15 'Přepočtené koeficientem množství</t>
  </si>
  <si>
    <t>1741621579</t>
  </si>
  <si>
    <t>642518873</t>
  </si>
  <si>
    <t>-261960252</t>
  </si>
  <si>
    <t>-1992510399</t>
  </si>
  <si>
    <t>-1518351354</t>
  </si>
  <si>
    <t>722960128</t>
  </si>
  <si>
    <t>-290962908</t>
  </si>
  <si>
    <t>1646420861</t>
  </si>
  <si>
    <t>1411149568</t>
  </si>
  <si>
    <t>-533900981</t>
  </si>
  <si>
    <t>-998454385</t>
  </si>
  <si>
    <t>1102940965</t>
  </si>
  <si>
    <t>-1545918233</t>
  </si>
  <si>
    <t>1719016157</t>
  </si>
  <si>
    <t>-174509444</t>
  </si>
  <si>
    <t>947432046</t>
  </si>
  <si>
    <t>-2082731953</t>
  </si>
  <si>
    <t>6589</t>
  </si>
  <si>
    <t>6589*0,005 'Přepočtené koeficientem množství</t>
  </si>
  <si>
    <t>SO2.2 - následná péče</t>
  </si>
  <si>
    <t>SO2.2.1 - následná péče 1. rok</t>
  </si>
  <si>
    <t>545914079</t>
  </si>
  <si>
    <t>-1885503238</t>
  </si>
  <si>
    <t>-1631801883</t>
  </si>
  <si>
    <t>1397173681</t>
  </si>
  <si>
    <t>1400994394</t>
  </si>
  <si>
    <t>-1824019922</t>
  </si>
  <si>
    <t>-375586663</t>
  </si>
  <si>
    <t>217*0,1 'Přepočtené koeficientem množství</t>
  </si>
  <si>
    <t>559821010</t>
  </si>
  <si>
    <t>SO2.2.2 - následná péče 2. rok</t>
  </si>
  <si>
    <t>86006906</t>
  </si>
  <si>
    <t>112876401</t>
  </si>
  <si>
    <t>-796528135</t>
  </si>
  <si>
    <t>-1739352486</t>
  </si>
  <si>
    <t>1226489041</t>
  </si>
  <si>
    <t>206032511</t>
  </si>
  <si>
    <t>-433611768</t>
  </si>
  <si>
    <t>-187609356</t>
  </si>
  <si>
    <t>SO2.2.3 - následná péče 3. rok</t>
  </si>
  <si>
    <t>843273001</t>
  </si>
  <si>
    <t>-1595959900</t>
  </si>
  <si>
    <t>1592172271</t>
  </si>
  <si>
    <t>799521059</t>
  </si>
  <si>
    <t>-2106920316</t>
  </si>
  <si>
    <t>1885736909</t>
  </si>
  <si>
    <t>-624348692</t>
  </si>
  <si>
    <t>-845621194</t>
  </si>
  <si>
    <t>VRN - Vedlejší rozpočtové náklady</t>
  </si>
  <si>
    <t xml:space="preserve">    VRN - Vedlejší rozpočtové náklady</t>
  </si>
  <si>
    <t xml:space="preserve">      VRN1 - Průzkumné, geodetické a projektové práce</t>
  </si>
  <si>
    <t>VRN1</t>
  </si>
  <si>
    <t>Průzkumné, geodetické a projektové práce</t>
  </si>
  <si>
    <t>011002000.1</t>
  </si>
  <si>
    <t>Vytyčení inženýrských sítí a splnění požadavků správců sítí</t>
  </si>
  <si>
    <t>kpl</t>
  </si>
  <si>
    <t>1024</t>
  </si>
  <si>
    <t>409482808</t>
  </si>
  <si>
    <t>Průzkumné práce</t>
  </si>
  <si>
    <t>Poznámka k položce:
Náklady na přezkoumání podkladů objednatele o stavu inženýrských sítí na staveništi nebo dotčených stavbou i mimo území staveniště, kontrola a vytyčení jejich skutečné trasy a provedení ochranných opatření pro zabezpečení stávajících inženýrských sítí(např. chráničky, panely apod.)</t>
  </si>
  <si>
    <t>012103000.1</t>
  </si>
  <si>
    <t>Geodetické práce před výstavbou (vytyčení) a geodetické práce po výstavbě (zaměření)</t>
  </si>
  <si>
    <t>-1306251751</t>
  </si>
  <si>
    <t>Geodetické práce před výstavbou</t>
  </si>
  <si>
    <t>Poznámka k položce:
Zaměření před stavbou, vytyčení stavby, vytyčení lomových bodů parcel</t>
  </si>
  <si>
    <t>013254000.1</t>
  </si>
  <si>
    <t>Dokumentace skutečného provedení stavby</t>
  </si>
  <si>
    <t>…</t>
  </si>
  <si>
    <t>-129672346</t>
  </si>
  <si>
    <t>030001000</t>
  </si>
  <si>
    <t>Zařízení staveniště</t>
  </si>
  <si>
    <t>521716595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</si>
</sst>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2023/034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Realizace prvků ÚSES-LBK8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k.ú. Buk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9. 7. 2023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ROUND(AG95+AG101+AG107,2)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ROUND(AS95+AS101+AS107,2)</f>
        <v>0</v>
      </c>
      <c r="AT94" s="113">
        <f>ROUND(SUM(AV94:AW94),2)</f>
        <v>0</v>
      </c>
      <c r="AU94" s="114">
        <f>ROUND(AU95+AU101+AU107,5)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ROUND(AZ95+AZ101+AZ107,2)</f>
        <v>0</v>
      </c>
      <c r="BA94" s="113">
        <f>ROUND(BA95+BA101+BA107,2)</f>
        <v>0</v>
      </c>
      <c r="BB94" s="113">
        <f>ROUND(BB95+BB101+BB107,2)</f>
        <v>0</v>
      </c>
      <c r="BC94" s="113">
        <f>ROUND(BC95+BC101+BC107,2)</f>
        <v>0</v>
      </c>
      <c r="BD94" s="115">
        <f>ROUND(BD95+BD101+BD107,2)</f>
        <v>0</v>
      </c>
      <c r="BE94" s="6"/>
      <c r="BS94" s="116" t="s">
        <v>73</v>
      </c>
      <c r="BT94" s="116" t="s">
        <v>74</v>
      </c>
      <c r="BU94" s="117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ROUND(AG96+AG97,2)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80</v>
      </c>
      <c r="AR95" s="125"/>
      <c r="AS95" s="126">
        <f>ROUND(AS96+AS97,2)</f>
        <v>0</v>
      </c>
      <c r="AT95" s="127">
        <f>ROUND(SUM(AV95:AW95),2)</f>
        <v>0</v>
      </c>
      <c r="AU95" s="128">
        <f>ROUND(AU96+AU97,5)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ROUND(AZ96+AZ97,2)</f>
        <v>0</v>
      </c>
      <c r="BA95" s="127">
        <f>ROUND(BA96+BA97,2)</f>
        <v>0</v>
      </c>
      <c r="BB95" s="127">
        <f>ROUND(BB96+BB97,2)</f>
        <v>0</v>
      </c>
      <c r="BC95" s="127">
        <f>ROUND(BC96+BC97,2)</f>
        <v>0</v>
      </c>
      <c r="BD95" s="129">
        <f>ROUND(BD96+BD97,2)</f>
        <v>0</v>
      </c>
      <c r="BE95" s="7"/>
      <c r="BS95" s="130" t="s">
        <v>73</v>
      </c>
      <c r="BT95" s="130" t="s">
        <v>81</v>
      </c>
      <c r="BU95" s="130" t="s">
        <v>75</v>
      </c>
      <c r="BV95" s="130" t="s">
        <v>76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0" s="4" customFormat="1" ht="16.5" customHeight="1">
      <c r="A96" s="131" t="s">
        <v>84</v>
      </c>
      <c r="B96" s="69"/>
      <c r="C96" s="132"/>
      <c r="D96" s="132"/>
      <c r="E96" s="133" t="s">
        <v>85</v>
      </c>
      <c r="F96" s="133"/>
      <c r="G96" s="133"/>
      <c r="H96" s="133"/>
      <c r="I96" s="133"/>
      <c r="J96" s="132"/>
      <c r="K96" s="133" t="s">
        <v>86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'SO1.1 - realizace'!J32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87</v>
      </c>
      <c r="AR96" s="71"/>
      <c r="AS96" s="136">
        <v>0</v>
      </c>
      <c r="AT96" s="137">
        <f>ROUND(SUM(AV96:AW96),2)</f>
        <v>0</v>
      </c>
      <c r="AU96" s="138">
        <f>'SO1.1 - realizace'!P123</f>
        <v>0</v>
      </c>
      <c r="AV96" s="137">
        <f>'SO1.1 - realizace'!J35</f>
        <v>0</v>
      </c>
      <c r="AW96" s="137">
        <f>'SO1.1 - realizace'!J36</f>
        <v>0</v>
      </c>
      <c r="AX96" s="137">
        <f>'SO1.1 - realizace'!J37</f>
        <v>0</v>
      </c>
      <c r="AY96" s="137">
        <f>'SO1.1 - realizace'!J38</f>
        <v>0</v>
      </c>
      <c r="AZ96" s="137">
        <f>'SO1.1 - realizace'!F35</f>
        <v>0</v>
      </c>
      <c r="BA96" s="137">
        <f>'SO1.1 - realizace'!F36</f>
        <v>0</v>
      </c>
      <c r="BB96" s="137">
        <f>'SO1.1 - realizace'!F37</f>
        <v>0</v>
      </c>
      <c r="BC96" s="137">
        <f>'SO1.1 - realizace'!F38</f>
        <v>0</v>
      </c>
      <c r="BD96" s="139">
        <f>'SO1.1 - realizace'!F39</f>
        <v>0</v>
      </c>
      <c r="BE96" s="4"/>
      <c r="BT96" s="140" t="s">
        <v>83</v>
      </c>
      <c r="BV96" s="140" t="s">
        <v>76</v>
      </c>
      <c r="BW96" s="140" t="s">
        <v>88</v>
      </c>
      <c r="BX96" s="140" t="s">
        <v>82</v>
      </c>
      <c r="CL96" s="140" t="s">
        <v>1</v>
      </c>
    </row>
    <row r="97" spans="1:90" s="4" customFormat="1" ht="16.5" customHeight="1">
      <c r="A97" s="4"/>
      <c r="B97" s="69"/>
      <c r="C97" s="132"/>
      <c r="D97" s="132"/>
      <c r="E97" s="133" t="s">
        <v>89</v>
      </c>
      <c r="F97" s="133"/>
      <c r="G97" s="133"/>
      <c r="H97" s="133"/>
      <c r="I97" s="133"/>
      <c r="J97" s="132"/>
      <c r="K97" s="133" t="s">
        <v>90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41">
        <f>ROUND(SUM(AG98:AG100),2)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87</v>
      </c>
      <c r="AR97" s="71"/>
      <c r="AS97" s="136">
        <f>ROUND(SUM(AS98:AS100),2)</f>
        <v>0</v>
      </c>
      <c r="AT97" s="137">
        <f>ROUND(SUM(AV97:AW97),2)</f>
        <v>0</v>
      </c>
      <c r="AU97" s="138">
        <f>ROUND(SUM(AU98:AU100),5)</f>
        <v>0</v>
      </c>
      <c r="AV97" s="137">
        <f>ROUND(AZ97*L29,2)</f>
        <v>0</v>
      </c>
      <c r="AW97" s="137">
        <f>ROUND(BA97*L30,2)</f>
        <v>0</v>
      </c>
      <c r="AX97" s="137">
        <f>ROUND(BB97*L29,2)</f>
        <v>0</v>
      </c>
      <c r="AY97" s="137">
        <f>ROUND(BC97*L30,2)</f>
        <v>0</v>
      </c>
      <c r="AZ97" s="137">
        <f>ROUND(SUM(AZ98:AZ100),2)</f>
        <v>0</v>
      </c>
      <c r="BA97" s="137">
        <f>ROUND(SUM(BA98:BA100),2)</f>
        <v>0</v>
      </c>
      <c r="BB97" s="137">
        <f>ROUND(SUM(BB98:BB100),2)</f>
        <v>0</v>
      </c>
      <c r="BC97" s="137">
        <f>ROUND(SUM(BC98:BC100),2)</f>
        <v>0</v>
      </c>
      <c r="BD97" s="139">
        <f>ROUND(SUM(BD98:BD100),2)</f>
        <v>0</v>
      </c>
      <c r="BE97" s="4"/>
      <c r="BS97" s="140" t="s">
        <v>73</v>
      </c>
      <c r="BT97" s="140" t="s">
        <v>83</v>
      </c>
      <c r="BU97" s="140" t="s">
        <v>75</v>
      </c>
      <c r="BV97" s="140" t="s">
        <v>76</v>
      </c>
      <c r="BW97" s="140" t="s">
        <v>91</v>
      </c>
      <c r="BX97" s="140" t="s">
        <v>82</v>
      </c>
      <c r="CL97" s="140" t="s">
        <v>1</v>
      </c>
    </row>
    <row r="98" spans="1:90" s="4" customFormat="1" ht="16.5" customHeight="1">
      <c r="A98" s="131" t="s">
        <v>84</v>
      </c>
      <c r="B98" s="69"/>
      <c r="C98" s="132"/>
      <c r="D98" s="132"/>
      <c r="E98" s="132"/>
      <c r="F98" s="133" t="s">
        <v>92</v>
      </c>
      <c r="G98" s="133"/>
      <c r="H98" s="133"/>
      <c r="I98" s="133"/>
      <c r="J98" s="133"/>
      <c r="K98" s="132"/>
      <c r="L98" s="133" t="s">
        <v>93</v>
      </c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'SO1.2.1 - následná péče 1...'!J34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87</v>
      </c>
      <c r="AR98" s="71"/>
      <c r="AS98" s="136">
        <v>0</v>
      </c>
      <c r="AT98" s="137">
        <f>ROUND(SUM(AV98:AW98),2)</f>
        <v>0</v>
      </c>
      <c r="AU98" s="138">
        <f>'SO1.2.1 - následná péče 1...'!P126</f>
        <v>0</v>
      </c>
      <c r="AV98" s="137">
        <f>'SO1.2.1 - následná péče 1...'!J37</f>
        <v>0</v>
      </c>
      <c r="AW98" s="137">
        <f>'SO1.2.1 - následná péče 1...'!J38</f>
        <v>0</v>
      </c>
      <c r="AX98" s="137">
        <f>'SO1.2.1 - následná péče 1...'!J39</f>
        <v>0</v>
      </c>
      <c r="AY98" s="137">
        <f>'SO1.2.1 - následná péče 1...'!J40</f>
        <v>0</v>
      </c>
      <c r="AZ98" s="137">
        <f>'SO1.2.1 - následná péče 1...'!F37</f>
        <v>0</v>
      </c>
      <c r="BA98" s="137">
        <f>'SO1.2.1 - následná péče 1...'!F38</f>
        <v>0</v>
      </c>
      <c r="BB98" s="137">
        <f>'SO1.2.1 - následná péče 1...'!F39</f>
        <v>0</v>
      </c>
      <c r="BC98" s="137">
        <f>'SO1.2.1 - následná péče 1...'!F40</f>
        <v>0</v>
      </c>
      <c r="BD98" s="139">
        <f>'SO1.2.1 - následná péče 1...'!F41</f>
        <v>0</v>
      </c>
      <c r="BE98" s="4"/>
      <c r="BT98" s="140" t="s">
        <v>94</v>
      </c>
      <c r="BV98" s="140" t="s">
        <v>76</v>
      </c>
      <c r="BW98" s="140" t="s">
        <v>95</v>
      </c>
      <c r="BX98" s="140" t="s">
        <v>91</v>
      </c>
      <c r="CL98" s="140" t="s">
        <v>1</v>
      </c>
    </row>
    <row r="99" spans="1:90" s="4" customFormat="1" ht="16.5" customHeight="1">
      <c r="A99" s="131" t="s">
        <v>84</v>
      </c>
      <c r="B99" s="69"/>
      <c r="C99" s="132"/>
      <c r="D99" s="132"/>
      <c r="E99" s="132"/>
      <c r="F99" s="133" t="s">
        <v>96</v>
      </c>
      <c r="G99" s="133"/>
      <c r="H99" s="133"/>
      <c r="I99" s="133"/>
      <c r="J99" s="133"/>
      <c r="K99" s="132"/>
      <c r="L99" s="133" t="s">
        <v>97</v>
      </c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'SO1.2.2 - následná péče 2...'!J34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87</v>
      </c>
      <c r="AR99" s="71"/>
      <c r="AS99" s="136">
        <v>0</v>
      </c>
      <c r="AT99" s="137">
        <f>ROUND(SUM(AV99:AW99),2)</f>
        <v>0</v>
      </c>
      <c r="AU99" s="138">
        <f>'SO1.2.2 - následná péče 2...'!P126</f>
        <v>0</v>
      </c>
      <c r="AV99" s="137">
        <f>'SO1.2.2 - následná péče 2...'!J37</f>
        <v>0</v>
      </c>
      <c r="AW99" s="137">
        <f>'SO1.2.2 - následná péče 2...'!J38</f>
        <v>0</v>
      </c>
      <c r="AX99" s="137">
        <f>'SO1.2.2 - následná péče 2...'!J39</f>
        <v>0</v>
      </c>
      <c r="AY99" s="137">
        <f>'SO1.2.2 - následná péče 2...'!J40</f>
        <v>0</v>
      </c>
      <c r="AZ99" s="137">
        <f>'SO1.2.2 - následná péče 2...'!F37</f>
        <v>0</v>
      </c>
      <c r="BA99" s="137">
        <f>'SO1.2.2 - následná péče 2...'!F38</f>
        <v>0</v>
      </c>
      <c r="BB99" s="137">
        <f>'SO1.2.2 - následná péče 2...'!F39</f>
        <v>0</v>
      </c>
      <c r="BC99" s="137">
        <f>'SO1.2.2 - následná péče 2...'!F40</f>
        <v>0</v>
      </c>
      <c r="BD99" s="139">
        <f>'SO1.2.2 - následná péče 2...'!F41</f>
        <v>0</v>
      </c>
      <c r="BE99" s="4"/>
      <c r="BT99" s="140" t="s">
        <v>94</v>
      </c>
      <c r="BV99" s="140" t="s">
        <v>76</v>
      </c>
      <c r="BW99" s="140" t="s">
        <v>98</v>
      </c>
      <c r="BX99" s="140" t="s">
        <v>91</v>
      </c>
      <c r="CL99" s="140" t="s">
        <v>1</v>
      </c>
    </row>
    <row r="100" spans="1:90" s="4" customFormat="1" ht="16.5" customHeight="1">
      <c r="A100" s="131" t="s">
        <v>84</v>
      </c>
      <c r="B100" s="69"/>
      <c r="C100" s="132"/>
      <c r="D100" s="132"/>
      <c r="E100" s="132"/>
      <c r="F100" s="133" t="s">
        <v>99</v>
      </c>
      <c r="G100" s="133"/>
      <c r="H100" s="133"/>
      <c r="I100" s="133"/>
      <c r="J100" s="133"/>
      <c r="K100" s="132"/>
      <c r="L100" s="133" t="s">
        <v>100</v>
      </c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'SO1.2.3 - následná péče 3...'!J34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87</v>
      </c>
      <c r="AR100" s="71"/>
      <c r="AS100" s="136">
        <v>0</v>
      </c>
      <c r="AT100" s="137">
        <f>ROUND(SUM(AV100:AW100),2)</f>
        <v>0</v>
      </c>
      <c r="AU100" s="138">
        <f>'SO1.2.3 - následná péče 3...'!P126</f>
        <v>0</v>
      </c>
      <c r="AV100" s="137">
        <f>'SO1.2.3 - následná péče 3...'!J37</f>
        <v>0</v>
      </c>
      <c r="AW100" s="137">
        <f>'SO1.2.3 - následná péče 3...'!J38</f>
        <v>0</v>
      </c>
      <c r="AX100" s="137">
        <f>'SO1.2.3 - následná péče 3...'!J39</f>
        <v>0</v>
      </c>
      <c r="AY100" s="137">
        <f>'SO1.2.3 - následná péče 3...'!J40</f>
        <v>0</v>
      </c>
      <c r="AZ100" s="137">
        <f>'SO1.2.3 - následná péče 3...'!F37</f>
        <v>0</v>
      </c>
      <c r="BA100" s="137">
        <f>'SO1.2.3 - následná péče 3...'!F38</f>
        <v>0</v>
      </c>
      <c r="BB100" s="137">
        <f>'SO1.2.3 - následná péče 3...'!F39</f>
        <v>0</v>
      </c>
      <c r="BC100" s="137">
        <f>'SO1.2.3 - následná péče 3...'!F40</f>
        <v>0</v>
      </c>
      <c r="BD100" s="139">
        <f>'SO1.2.3 - následná péče 3...'!F41</f>
        <v>0</v>
      </c>
      <c r="BE100" s="4"/>
      <c r="BT100" s="140" t="s">
        <v>94</v>
      </c>
      <c r="BV100" s="140" t="s">
        <v>76</v>
      </c>
      <c r="BW100" s="140" t="s">
        <v>101</v>
      </c>
      <c r="BX100" s="140" t="s">
        <v>91</v>
      </c>
      <c r="CL100" s="140" t="s">
        <v>1</v>
      </c>
    </row>
    <row r="101" spans="1:91" s="7" customFormat="1" ht="16.5" customHeight="1">
      <c r="A101" s="7"/>
      <c r="B101" s="118"/>
      <c r="C101" s="119"/>
      <c r="D101" s="120" t="s">
        <v>102</v>
      </c>
      <c r="E101" s="120"/>
      <c r="F101" s="120"/>
      <c r="G101" s="120"/>
      <c r="H101" s="120"/>
      <c r="I101" s="121"/>
      <c r="J101" s="120" t="s">
        <v>103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ROUND(AG102+AG103,2)</f>
        <v>0</v>
      </c>
      <c r="AH101" s="121"/>
      <c r="AI101" s="121"/>
      <c r="AJ101" s="121"/>
      <c r="AK101" s="121"/>
      <c r="AL101" s="121"/>
      <c r="AM101" s="121"/>
      <c r="AN101" s="123">
        <f>SUM(AG101,AT101)</f>
        <v>0</v>
      </c>
      <c r="AO101" s="121"/>
      <c r="AP101" s="121"/>
      <c r="AQ101" s="124" t="s">
        <v>80</v>
      </c>
      <c r="AR101" s="125"/>
      <c r="AS101" s="126">
        <f>ROUND(AS102+AS103,2)</f>
        <v>0</v>
      </c>
      <c r="AT101" s="127">
        <f>ROUND(SUM(AV101:AW101),2)</f>
        <v>0</v>
      </c>
      <c r="AU101" s="128">
        <f>ROUND(AU102+AU103,5)</f>
        <v>0</v>
      </c>
      <c r="AV101" s="127">
        <f>ROUND(AZ101*L29,2)</f>
        <v>0</v>
      </c>
      <c r="AW101" s="127">
        <f>ROUND(BA101*L30,2)</f>
        <v>0</v>
      </c>
      <c r="AX101" s="127">
        <f>ROUND(BB101*L29,2)</f>
        <v>0</v>
      </c>
      <c r="AY101" s="127">
        <f>ROUND(BC101*L30,2)</f>
        <v>0</v>
      </c>
      <c r="AZ101" s="127">
        <f>ROUND(AZ102+AZ103,2)</f>
        <v>0</v>
      </c>
      <c r="BA101" s="127">
        <f>ROUND(BA102+BA103,2)</f>
        <v>0</v>
      </c>
      <c r="BB101" s="127">
        <f>ROUND(BB102+BB103,2)</f>
        <v>0</v>
      </c>
      <c r="BC101" s="127">
        <f>ROUND(BC102+BC103,2)</f>
        <v>0</v>
      </c>
      <c r="BD101" s="129">
        <f>ROUND(BD102+BD103,2)</f>
        <v>0</v>
      </c>
      <c r="BE101" s="7"/>
      <c r="BS101" s="130" t="s">
        <v>73</v>
      </c>
      <c r="BT101" s="130" t="s">
        <v>81</v>
      </c>
      <c r="BU101" s="130" t="s">
        <v>75</v>
      </c>
      <c r="BV101" s="130" t="s">
        <v>76</v>
      </c>
      <c r="BW101" s="130" t="s">
        <v>104</v>
      </c>
      <c r="BX101" s="130" t="s">
        <v>5</v>
      </c>
      <c r="CL101" s="130" t="s">
        <v>1</v>
      </c>
      <c r="CM101" s="130" t="s">
        <v>83</v>
      </c>
    </row>
    <row r="102" spans="1:90" s="4" customFormat="1" ht="16.5" customHeight="1">
      <c r="A102" s="131" t="s">
        <v>84</v>
      </c>
      <c r="B102" s="69"/>
      <c r="C102" s="132"/>
      <c r="D102" s="132"/>
      <c r="E102" s="133" t="s">
        <v>105</v>
      </c>
      <c r="F102" s="133"/>
      <c r="G102" s="133"/>
      <c r="H102" s="133"/>
      <c r="I102" s="133"/>
      <c r="J102" s="132"/>
      <c r="K102" s="133" t="s">
        <v>86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'SO2.1 - realizace'!J32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87</v>
      </c>
      <c r="AR102" s="71"/>
      <c r="AS102" s="136">
        <v>0</v>
      </c>
      <c r="AT102" s="137">
        <f>ROUND(SUM(AV102:AW102),2)</f>
        <v>0</v>
      </c>
      <c r="AU102" s="138">
        <f>'SO2.1 - realizace'!P123</f>
        <v>0</v>
      </c>
      <c r="AV102" s="137">
        <f>'SO2.1 - realizace'!J35</f>
        <v>0</v>
      </c>
      <c r="AW102" s="137">
        <f>'SO2.1 - realizace'!J36</f>
        <v>0</v>
      </c>
      <c r="AX102" s="137">
        <f>'SO2.1 - realizace'!J37</f>
        <v>0</v>
      </c>
      <c r="AY102" s="137">
        <f>'SO2.1 - realizace'!J38</f>
        <v>0</v>
      </c>
      <c r="AZ102" s="137">
        <f>'SO2.1 - realizace'!F35</f>
        <v>0</v>
      </c>
      <c r="BA102" s="137">
        <f>'SO2.1 - realizace'!F36</f>
        <v>0</v>
      </c>
      <c r="BB102" s="137">
        <f>'SO2.1 - realizace'!F37</f>
        <v>0</v>
      </c>
      <c r="BC102" s="137">
        <f>'SO2.1 - realizace'!F38</f>
        <v>0</v>
      </c>
      <c r="BD102" s="139">
        <f>'SO2.1 - realizace'!F39</f>
        <v>0</v>
      </c>
      <c r="BE102" s="4"/>
      <c r="BT102" s="140" t="s">
        <v>83</v>
      </c>
      <c r="BV102" s="140" t="s">
        <v>76</v>
      </c>
      <c r="BW102" s="140" t="s">
        <v>106</v>
      </c>
      <c r="BX102" s="140" t="s">
        <v>104</v>
      </c>
      <c r="CL102" s="140" t="s">
        <v>1</v>
      </c>
    </row>
    <row r="103" spans="1:90" s="4" customFormat="1" ht="16.5" customHeight="1">
      <c r="A103" s="4"/>
      <c r="B103" s="69"/>
      <c r="C103" s="132"/>
      <c r="D103" s="132"/>
      <c r="E103" s="133" t="s">
        <v>107</v>
      </c>
      <c r="F103" s="133"/>
      <c r="G103" s="133"/>
      <c r="H103" s="133"/>
      <c r="I103" s="133"/>
      <c r="J103" s="132"/>
      <c r="K103" s="133" t="s">
        <v>90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41">
        <f>ROUND(SUM(AG104:AG106),2)</f>
        <v>0</v>
      </c>
      <c r="AH103" s="132"/>
      <c r="AI103" s="132"/>
      <c r="AJ103" s="132"/>
      <c r="AK103" s="132"/>
      <c r="AL103" s="132"/>
      <c r="AM103" s="132"/>
      <c r="AN103" s="134">
        <f>SUM(AG103,AT103)</f>
        <v>0</v>
      </c>
      <c r="AO103" s="132"/>
      <c r="AP103" s="132"/>
      <c r="AQ103" s="135" t="s">
        <v>87</v>
      </c>
      <c r="AR103" s="71"/>
      <c r="AS103" s="136">
        <f>ROUND(SUM(AS104:AS106),2)</f>
        <v>0</v>
      </c>
      <c r="AT103" s="137">
        <f>ROUND(SUM(AV103:AW103),2)</f>
        <v>0</v>
      </c>
      <c r="AU103" s="138">
        <f>ROUND(SUM(AU104:AU106),5)</f>
        <v>0</v>
      </c>
      <c r="AV103" s="137">
        <f>ROUND(AZ103*L29,2)</f>
        <v>0</v>
      </c>
      <c r="AW103" s="137">
        <f>ROUND(BA103*L30,2)</f>
        <v>0</v>
      </c>
      <c r="AX103" s="137">
        <f>ROUND(BB103*L29,2)</f>
        <v>0</v>
      </c>
      <c r="AY103" s="137">
        <f>ROUND(BC103*L30,2)</f>
        <v>0</v>
      </c>
      <c r="AZ103" s="137">
        <f>ROUND(SUM(AZ104:AZ106),2)</f>
        <v>0</v>
      </c>
      <c r="BA103" s="137">
        <f>ROUND(SUM(BA104:BA106),2)</f>
        <v>0</v>
      </c>
      <c r="BB103" s="137">
        <f>ROUND(SUM(BB104:BB106),2)</f>
        <v>0</v>
      </c>
      <c r="BC103" s="137">
        <f>ROUND(SUM(BC104:BC106),2)</f>
        <v>0</v>
      </c>
      <c r="BD103" s="139">
        <f>ROUND(SUM(BD104:BD106),2)</f>
        <v>0</v>
      </c>
      <c r="BE103" s="4"/>
      <c r="BS103" s="140" t="s">
        <v>73</v>
      </c>
      <c r="BT103" s="140" t="s">
        <v>83</v>
      </c>
      <c r="BU103" s="140" t="s">
        <v>75</v>
      </c>
      <c r="BV103" s="140" t="s">
        <v>76</v>
      </c>
      <c r="BW103" s="140" t="s">
        <v>108</v>
      </c>
      <c r="BX103" s="140" t="s">
        <v>104</v>
      </c>
      <c r="CL103" s="140" t="s">
        <v>1</v>
      </c>
    </row>
    <row r="104" spans="1:90" s="4" customFormat="1" ht="16.5" customHeight="1">
      <c r="A104" s="131" t="s">
        <v>84</v>
      </c>
      <c r="B104" s="69"/>
      <c r="C104" s="132"/>
      <c r="D104" s="132"/>
      <c r="E104" s="132"/>
      <c r="F104" s="133" t="s">
        <v>109</v>
      </c>
      <c r="G104" s="133"/>
      <c r="H104" s="133"/>
      <c r="I104" s="133"/>
      <c r="J104" s="133"/>
      <c r="K104" s="132"/>
      <c r="L104" s="133" t="s">
        <v>93</v>
      </c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4">
        <f>'SO2.2.1 - následná péče 1...'!J34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87</v>
      </c>
      <c r="AR104" s="71"/>
      <c r="AS104" s="136">
        <v>0</v>
      </c>
      <c r="AT104" s="137">
        <f>ROUND(SUM(AV104:AW104),2)</f>
        <v>0</v>
      </c>
      <c r="AU104" s="138">
        <f>'SO2.2.1 - následná péče 1...'!P126</f>
        <v>0</v>
      </c>
      <c r="AV104" s="137">
        <f>'SO2.2.1 - následná péče 1...'!J37</f>
        <v>0</v>
      </c>
      <c r="AW104" s="137">
        <f>'SO2.2.1 - následná péče 1...'!J38</f>
        <v>0</v>
      </c>
      <c r="AX104" s="137">
        <f>'SO2.2.1 - následná péče 1...'!J39</f>
        <v>0</v>
      </c>
      <c r="AY104" s="137">
        <f>'SO2.2.1 - následná péče 1...'!J40</f>
        <v>0</v>
      </c>
      <c r="AZ104" s="137">
        <f>'SO2.2.1 - následná péče 1...'!F37</f>
        <v>0</v>
      </c>
      <c r="BA104" s="137">
        <f>'SO2.2.1 - následná péče 1...'!F38</f>
        <v>0</v>
      </c>
      <c r="BB104" s="137">
        <f>'SO2.2.1 - následná péče 1...'!F39</f>
        <v>0</v>
      </c>
      <c r="BC104" s="137">
        <f>'SO2.2.1 - následná péče 1...'!F40</f>
        <v>0</v>
      </c>
      <c r="BD104" s="139">
        <f>'SO2.2.1 - následná péče 1...'!F41</f>
        <v>0</v>
      </c>
      <c r="BE104" s="4"/>
      <c r="BT104" s="140" t="s">
        <v>94</v>
      </c>
      <c r="BV104" s="140" t="s">
        <v>76</v>
      </c>
      <c r="BW104" s="140" t="s">
        <v>110</v>
      </c>
      <c r="BX104" s="140" t="s">
        <v>108</v>
      </c>
      <c r="CL104" s="140" t="s">
        <v>1</v>
      </c>
    </row>
    <row r="105" spans="1:90" s="4" customFormat="1" ht="16.5" customHeight="1">
      <c r="A105" s="131" t="s">
        <v>84</v>
      </c>
      <c r="B105" s="69"/>
      <c r="C105" s="132"/>
      <c r="D105" s="132"/>
      <c r="E105" s="132"/>
      <c r="F105" s="133" t="s">
        <v>111</v>
      </c>
      <c r="G105" s="133"/>
      <c r="H105" s="133"/>
      <c r="I105" s="133"/>
      <c r="J105" s="133"/>
      <c r="K105" s="132"/>
      <c r="L105" s="133" t="s">
        <v>97</v>
      </c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4">
        <f>'SO2.2.2 - následná péče 2...'!J34</f>
        <v>0</v>
      </c>
      <c r="AH105" s="132"/>
      <c r="AI105" s="132"/>
      <c r="AJ105" s="132"/>
      <c r="AK105" s="132"/>
      <c r="AL105" s="132"/>
      <c r="AM105" s="132"/>
      <c r="AN105" s="134">
        <f>SUM(AG105,AT105)</f>
        <v>0</v>
      </c>
      <c r="AO105" s="132"/>
      <c r="AP105" s="132"/>
      <c r="AQ105" s="135" t="s">
        <v>87</v>
      </c>
      <c r="AR105" s="71"/>
      <c r="AS105" s="136">
        <v>0</v>
      </c>
      <c r="AT105" s="137">
        <f>ROUND(SUM(AV105:AW105),2)</f>
        <v>0</v>
      </c>
      <c r="AU105" s="138">
        <f>'SO2.2.2 - následná péče 2...'!P126</f>
        <v>0</v>
      </c>
      <c r="AV105" s="137">
        <f>'SO2.2.2 - následná péče 2...'!J37</f>
        <v>0</v>
      </c>
      <c r="AW105" s="137">
        <f>'SO2.2.2 - následná péče 2...'!J38</f>
        <v>0</v>
      </c>
      <c r="AX105" s="137">
        <f>'SO2.2.2 - následná péče 2...'!J39</f>
        <v>0</v>
      </c>
      <c r="AY105" s="137">
        <f>'SO2.2.2 - následná péče 2...'!J40</f>
        <v>0</v>
      </c>
      <c r="AZ105" s="137">
        <f>'SO2.2.2 - následná péče 2...'!F37</f>
        <v>0</v>
      </c>
      <c r="BA105" s="137">
        <f>'SO2.2.2 - následná péče 2...'!F38</f>
        <v>0</v>
      </c>
      <c r="BB105" s="137">
        <f>'SO2.2.2 - následná péče 2...'!F39</f>
        <v>0</v>
      </c>
      <c r="BC105" s="137">
        <f>'SO2.2.2 - následná péče 2...'!F40</f>
        <v>0</v>
      </c>
      <c r="BD105" s="139">
        <f>'SO2.2.2 - následná péče 2...'!F41</f>
        <v>0</v>
      </c>
      <c r="BE105" s="4"/>
      <c r="BT105" s="140" t="s">
        <v>94</v>
      </c>
      <c r="BV105" s="140" t="s">
        <v>76</v>
      </c>
      <c r="BW105" s="140" t="s">
        <v>112</v>
      </c>
      <c r="BX105" s="140" t="s">
        <v>108</v>
      </c>
      <c r="CL105" s="140" t="s">
        <v>1</v>
      </c>
    </row>
    <row r="106" spans="1:90" s="4" customFormat="1" ht="16.5" customHeight="1">
      <c r="A106" s="131" t="s">
        <v>84</v>
      </c>
      <c r="B106" s="69"/>
      <c r="C106" s="132"/>
      <c r="D106" s="132"/>
      <c r="E106" s="132"/>
      <c r="F106" s="133" t="s">
        <v>113</v>
      </c>
      <c r="G106" s="133"/>
      <c r="H106" s="133"/>
      <c r="I106" s="133"/>
      <c r="J106" s="133"/>
      <c r="K106" s="132"/>
      <c r="L106" s="133" t="s">
        <v>100</v>
      </c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4">
        <f>'SO2.2.3 - následná péče 3...'!J34</f>
        <v>0</v>
      </c>
      <c r="AH106" s="132"/>
      <c r="AI106" s="132"/>
      <c r="AJ106" s="132"/>
      <c r="AK106" s="132"/>
      <c r="AL106" s="132"/>
      <c r="AM106" s="132"/>
      <c r="AN106" s="134">
        <f>SUM(AG106,AT106)</f>
        <v>0</v>
      </c>
      <c r="AO106" s="132"/>
      <c r="AP106" s="132"/>
      <c r="AQ106" s="135" t="s">
        <v>87</v>
      </c>
      <c r="AR106" s="71"/>
      <c r="AS106" s="136">
        <v>0</v>
      </c>
      <c r="AT106" s="137">
        <f>ROUND(SUM(AV106:AW106),2)</f>
        <v>0</v>
      </c>
      <c r="AU106" s="138">
        <f>'SO2.2.3 - následná péče 3...'!P126</f>
        <v>0</v>
      </c>
      <c r="AV106" s="137">
        <f>'SO2.2.3 - následná péče 3...'!J37</f>
        <v>0</v>
      </c>
      <c r="AW106" s="137">
        <f>'SO2.2.3 - následná péče 3...'!J38</f>
        <v>0</v>
      </c>
      <c r="AX106" s="137">
        <f>'SO2.2.3 - následná péče 3...'!J39</f>
        <v>0</v>
      </c>
      <c r="AY106" s="137">
        <f>'SO2.2.3 - následná péče 3...'!J40</f>
        <v>0</v>
      </c>
      <c r="AZ106" s="137">
        <f>'SO2.2.3 - následná péče 3...'!F37</f>
        <v>0</v>
      </c>
      <c r="BA106" s="137">
        <f>'SO2.2.3 - následná péče 3...'!F38</f>
        <v>0</v>
      </c>
      <c r="BB106" s="137">
        <f>'SO2.2.3 - následná péče 3...'!F39</f>
        <v>0</v>
      </c>
      <c r="BC106" s="137">
        <f>'SO2.2.3 - následná péče 3...'!F40</f>
        <v>0</v>
      </c>
      <c r="BD106" s="139">
        <f>'SO2.2.3 - následná péče 3...'!F41</f>
        <v>0</v>
      </c>
      <c r="BE106" s="4"/>
      <c r="BT106" s="140" t="s">
        <v>94</v>
      </c>
      <c r="BV106" s="140" t="s">
        <v>76</v>
      </c>
      <c r="BW106" s="140" t="s">
        <v>114</v>
      </c>
      <c r="BX106" s="140" t="s">
        <v>108</v>
      </c>
      <c r="CL106" s="140" t="s">
        <v>1</v>
      </c>
    </row>
    <row r="107" spans="1:91" s="7" customFormat="1" ht="16.5" customHeight="1">
      <c r="A107" s="131" t="s">
        <v>84</v>
      </c>
      <c r="B107" s="118"/>
      <c r="C107" s="119"/>
      <c r="D107" s="120" t="s">
        <v>115</v>
      </c>
      <c r="E107" s="120"/>
      <c r="F107" s="120"/>
      <c r="G107" s="120"/>
      <c r="H107" s="120"/>
      <c r="I107" s="121"/>
      <c r="J107" s="120" t="s">
        <v>116</v>
      </c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3">
        <f>'VRN - Vedlejší rozpočtové...'!J30</f>
        <v>0</v>
      </c>
      <c r="AH107" s="121"/>
      <c r="AI107" s="121"/>
      <c r="AJ107" s="121"/>
      <c r="AK107" s="121"/>
      <c r="AL107" s="121"/>
      <c r="AM107" s="121"/>
      <c r="AN107" s="123">
        <f>SUM(AG107,AT107)</f>
        <v>0</v>
      </c>
      <c r="AO107" s="121"/>
      <c r="AP107" s="121"/>
      <c r="AQ107" s="124" t="s">
        <v>80</v>
      </c>
      <c r="AR107" s="125"/>
      <c r="AS107" s="142">
        <v>0</v>
      </c>
      <c r="AT107" s="143">
        <f>ROUND(SUM(AV107:AW107),2)</f>
        <v>0</v>
      </c>
      <c r="AU107" s="144">
        <f>'VRN - Vedlejší rozpočtové...'!P119</f>
        <v>0</v>
      </c>
      <c r="AV107" s="143">
        <f>'VRN - Vedlejší rozpočtové...'!J33</f>
        <v>0</v>
      </c>
      <c r="AW107" s="143">
        <f>'VRN - Vedlejší rozpočtové...'!J34</f>
        <v>0</v>
      </c>
      <c r="AX107" s="143">
        <f>'VRN - Vedlejší rozpočtové...'!J35</f>
        <v>0</v>
      </c>
      <c r="AY107" s="143">
        <f>'VRN - Vedlejší rozpočtové...'!J36</f>
        <v>0</v>
      </c>
      <c r="AZ107" s="143">
        <f>'VRN - Vedlejší rozpočtové...'!F33</f>
        <v>0</v>
      </c>
      <c r="BA107" s="143">
        <f>'VRN - Vedlejší rozpočtové...'!F34</f>
        <v>0</v>
      </c>
      <c r="BB107" s="143">
        <f>'VRN - Vedlejší rozpočtové...'!F35</f>
        <v>0</v>
      </c>
      <c r="BC107" s="143">
        <f>'VRN - Vedlejší rozpočtové...'!F36</f>
        <v>0</v>
      </c>
      <c r="BD107" s="145">
        <f>'VRN - Vedlejší rozpočtové...'!F37</f>
        <v>0</v>
      </c>
      <c r="BE107" s="7"/>
      <c r="BT107" s="130" t="s">
        <v>81</v>
      </c>
      <c r="BV107" s="130" t="s">
        <v>76</v>
      </c>
      <c r="BW107" s="130" t="s">
        <v>117</v>
      </c>
      <c r="BX107" s="130" t="s">
        <v>5</v>
      </c>
      <c r="CL107" s="130" t="s">
        <v>1</v>
      </c>
      <c r="CM107" s="130" t="s">
        <v>83</v>
      </c>
    </row>
    <row r="108" spans="1:57" s="2" customFormat="1" ht="30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43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</sheetData>
  <sheetProtection password="CC35" sheet="1" objects="1" scenarios="1" formatColumns="0" formatRows="0"/>
  <mergeCells count="90">
    <mergeCell ref="C92:G92"/>
    <mergeCell ref="D95:H95"/>
    <mergeCell ref="D101:H101"/>
    <mergeCell ref="E96:I96"/>
    <mergeCell ref="E103:I103"/>
    <mergeCell ref="E102:I102"/>
    <mergeCell ref="E97:I97"/>
    <mergeCell ref="F104:J104"/>
    <mergeCell ref="F99:J99"/>
    <mergeCell ref="F100:J100"/>
    <mergeCell ref="F98:J98"/>
    <mergeCell ref="I92:AF92"/>
    <mergeCell ref="J95:AF95"/>
    <mergeCell ref="J101:AF101"/>
    <mergeCell ref="K102:AF102"/>
    <mergeCell ref="K103:AF103"/>
    <mergeCell ref="K96:AF96"/>
    <mergeCell ref="K97:AF97"/>
    <mergeCell ref="L104:AF104"/>
    <mergeCell ref="L99:AF99"/>
    <mergeCell ref="L98:AF98"/>
    <mergeCell ref="L100:AF100"/>
    <mergeCell ref="L85:AJ85"/>
    <mergeCell ref="F105:J105"/>
    <mergeCell ref="L105:AF105"/>
    <mergeCell ref="F106:J106"/>
    <mergeCell ref="L106:AF106"/>
    <mergeCell ref="D107:H107"/>
    <mergeCell ref="J107:AF107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3:AM103"/>
    <mergeCell ref="AG102:AM102"/>
    <mergeCell ref="AG101:AM101"/>
    <mergeCell ref="AG92:AM92"/>
    <mergeCell ref="AG100:AM100"/>
    <mergeCell ref="AG95:AM95"/>
    <mergeCell ref="AG98:AM98"/>
    <mergeCell ref="AG97:AM97"/>
    <mergeCell ref="AG104:AM104"/>
    <mergeCell ref="AG96:AM96"/>
    <mergeCell ref="AG99:AM99"/>
    <mergeCell ref="AM87:AN87"/>
    <mergeCell ref="AM89:AP89"/>
    <mergeCell ref="AM90:AP90"/>
    <mergeCell ref="AN99:AP99"/>
    <mergeCell ref="AN104:AP104"/>
    <mergeCell ref="AN103:AP103"/>
    <mergeCell ref="AN102:AP102"/>
    <mergeCell ref="AN96:AP96"/>
    <mergeCell ref="AN97:AP97"/>
    <mergeCell ref="AN101:AP101"/>
    <mergeCell ref="AN100:AP100"/>
    <mergeCell ref="AN95:AP95"/>
    <mergeCell ref="AN92:AP9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</mergeCells>
  <hyperlinks>
    <hyperlink ref="A96" location="'SO1.1 - realizace'!C2" display="/"/>
    <hyperlink ref="A98" location="'SO1.2.1 - následná péče 1...'!C2" display="/"/>
    <hyperlink ref="A99" location="'SO1.2.2 - následná péče 2...'!C2" display="/"/>
    <hyperlink ref="A100" location="'SO1.2.3 - následná péče 3...'!C2" display="/"/>
    <hyperlink ref="A102" location="'SO2.1 - realizace'!C2" display="/"/>
    <hyperlink ref="A104" location="'SO2.2.1 - následná péče 1...'!C2" display="/"/>
    <hyperlink ref="A105" location="'SO2.2.2 - následná péče 2...'!C2" display="/"/>
    <hyperlink ref="A106" location="'SO2.2.3 - následná péče 3...'!C2" display="/"/>
    <hyperlink ref="A10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1:31" s="2" customFormat="1" ht="12" customHeight="1">
      <c r="A8" s="37"/>
      <c r="B8" s="43"/>
      <c r="C8" s="37"/>
      <c r="D8" s="150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2" t="s">
        <v>401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0" t="s">
        <v>18</v>
      </c>
      <c r="E11" s="37"/>
      <c r="F11" s="140" t="s">
        <v>1</v>
      </c>
      <c r="G11" s="37"/>
      <c r="H11" s="37"/>
      <c r="I11" s="150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20</v>
      </c>
      <c r="E12" s="37"/>
      <c r="F12" s="140" t="s">
        <v>26</v>
      </c>
      <c r="G12" s="37"/>
      <c r="H12" s="37"/>
      <c r="I12" s="150" t="s">
        <v>22</v>
      </c>
      <c r="J12" s="153" t="str">
        <f>'Rekapitulace stavby'!AN8</f>
        <v>9. 7. 2023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24</v>
      </c>
      <c r="E14" s="37"/>
      <c r="F14" s="37"/>
      <c r="G14" s="37"/>
      <c r="H14" s="37"/>
      <c r="I14" s="150" t="s">
        <v>25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50" t="s">
        <v>27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0" t="s">
        <v>28</v>
      </c>
      <c r="E17" s="37"/>
      <c r="F17" s="37"/>
      <c r="G17" s="37"/>
      <c r="H17" s="37"/>
      <c r="I17" s="15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0" t="s">
        <v>30</v>
      </c>
      <c r="E20" s="37"/>
      <c r="F20" s="37"/>
      <c r="G20" s="37"/>
      <c r="H20" s="37"/>
      <c r="I20" s="150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 xml:space="preserve"> </v>
      </c>
      <c r="F21" s="37"/>
      <c r="G21" s="37"/>
      <c r="H21" s="37"/>
      <c r="I21" s="150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0" t="s">
        <v>32</v>
      </c>
      <c r="E23" s="37"/>
      <c r="F23" s="37"/>
      <c r="G23" s="37"/>
      <c r="H23" s="37"/>
      <c r="I23" s="150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50" t="s">
        <v>27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0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8"/>
      <c r="E29" s="158"/>
      <c r="F29" s="158"/>
      <c r="G29" s="158"/>
      <c r="H29" s="158"/>
      <c r="I29" s="158"/>
      <c r="J29" s="158"/>
      <c r="K29" s="15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9" t="s">
        <v>34</v>
      </c>
      <c r="E30" s="37"/>
      <c r="F30" s="37"/>
      <c r="G30" s="37"/>
      <c r="H30" s="37"/>
      <c r="I30" s="37"/>
      <c r="J30" s="16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1" t="s">
        <v>36</v>
      </c>
      <c r="G32" s="37"/>
      <c r="H32" s="37"/>
      <c r="I32" s="161" t="s">
        <v>35</v>
      </c>
      <c r="J32" s="16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2" t="s">
        <v>38</v>
      </c>
      <c r="E33" s="150" t="s">
        <v>39</v>
      </c>
      <c r="F33" s="163">
        <f>ROUND((SUM(BE119:BE132)),2)</f>
        <v>0</v>
      </c>
      <c r="G33" s="37"/>
      <c r="H33" s="37"/>
      <c r="I33" s="164">
        <v>0.21</v>
      </c>
      <c r="J33" s="163">
        <f>ROUND(((SUM(BE119:BE132))*I33),2)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0" t="s">
        <v>40</v>
      </c>
      <c r="F34" s="163">
        <f>ROUND((SUM(BF119:BF132)),2)</f>
        <v>0</v>
      </c>
      <c r="G34" s="37"/>
      <c r="H34" s="37"/>
      <c r="I34" s="164">
        <v>0.15</v>
      </c>
      <c r="J34" s="163">
        <f>ROUND(((SUM(BF119:BF132))*I34),2)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0" t="s">
        <v>41</v>
      </c>
      <c r="F35" s="163">
        <f>ROUND((SUM(BG119:BG132)),2)</f>
        <v>0</v>
      </c>
      <c r="G35" s="37"/>
      <c r="H35" s="37"/>
      <c r="I35" s="164">
        <v>0.21</v>
      </c>
      <c r="J35" s="16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0" t="s">
        <v>42</v>
      </c>
      <c r="F36" s="163">
        <f>ROUND((SUM(BH119:BH132)),2)</f>
        <v>0</v>
      </c>
      <c r="G36" s="37"/>
      <c r="H36" s="37"/>
      <c r="I36" s="164">
        <v>0.15</v>
      </c>
      <c r="J36" s="16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43</v>
      </c>
      <c r="F37" s="163">
        <f>ROUND((SUM(BI119:BI132)),2)</f>
        <v>0</v>
      </c>
      <c r="G37" s="37"/>
      <c r="H37" s="37"/>
      <c r="I37" s="164">
        <v>0</v>
      </c>
      <c r="J37" s="16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5"/>
      <c r="D39" s="166" t="s">
        <v>44</v>
      </c>
      <c r="E39" s="167"/>
      <c r="F39" s="167"/>
      <c r="G39" s="168" t="s">
        <v>45</v>
      </c>
      <c r="H39" s="169" t="s">
        <v>46</v>
      </c>
      <c r="I39" s="167"/>
      <c r="J39" s="170">
        <f>SUM(J30:J37)</f>
        <v>0</v>
      </c>
      <c r="K39" s="17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9. 7. 2023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4" t="s">
        <v>124</v>
      </c>
      <c r="D94" s="185"/>
      <c r="E94" s="185"/>
      <c r="F94" s="185"/>
      <c r="G94" s="185"/>
      <c r="H94" s="185"/>
      <c r="I94" s="185"/>
      <c r="J94" s="186" t="s">
        <v>125</v>
      </c>
      <c r="K94" s="18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7" t="s">
        <v>126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127</v>
      </c>
    </row>
    <row r="97" spans="1:31" s="9" customFormat="1" ht="24.95" customHeight="1">
      <c r="A97" s="9"/>
      <c r="B97" s="188"/>
      <c r="C97" s="189"/>
      <c r="D97" s="190" t="s">
        <v>128</v>
      </c>
      <c r="E97" s="191"/>
      <c r="F97" s="191"/>
      <c r="G97" s="191"/>
      <c r="H97" s="191"/>
      <c r="I97" s="191"/>
      <c r="J97" s="192">
        <f>J120</f>
        <v>0</v>
      </c>
      <c r="K97" s="189"/>
      <c r="L97" s="19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4"/>
      <c r="C98" s="132"/>
      <c r="D98" s="195" t="s">
        <v>402</v>
      </c>
      <c r="E98" s="196"/>
      <c r="F98" s="196"/>
      <c r="G98" s="196"/>
      <c r="H98" s="196"/>
      <c r="I98" s="196"/>
      <c r="J98" s="197">
        <f>J121</f>
        <v>0</v>
      </c>
      <c r="K98" s="132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94"/>
      <c r="C99" s="132"/>
      <c r="D99" s="195" t="s">
        <v>403</v>
      </c>
      <c r="E99" s="196"/>
      <c r="F99" s="196"/>
      <c r="G99" s="196"/>
      <c r="H99" s="196"/>
      <c r="I99" s="196"/>
      <c r="J99" s="197">
        <f>J122</f>
        <v>0</v>
      </c>
      <c r="K99" s="132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131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3" t="str">
        <f>E7</f>
        <v>Realizace prvků ÚSES-LBK8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119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VRN - Vedlejší rozpočtové náklady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31" t="s">
        <v>22</v>
      </c>
      <c r="J113" s="78" t="str">
        <f>IF(J12="","",J12)</f>
        <v>9. 7. 2023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 xml:space="preserve"> </v>
      </c>
      <c r="G115" s="39"/>
      <c r="H115" s="39"/>
      <c r="I115" s="31" t="s">
        <v>30</v>
      </c>
      <c r="J115" s="35" t="str">
        <f>E21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32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9"/>
      <c r="B118" s="200"/>
      <c r="C118" s="201" t="s">
        <v>132</v>
      </c>
      <c r="D118" s="202" t="s">
        <v>59</v>
      </c>
      <c r="E118" s="202" t="s">
        <v>55</v>
      </c>
      <c r="F118" s="202" t="s">
        <v>56</v>
      </c>
      <c r="G118" s="202" t="s">
        <v>133</v>
      </c>
      <c r="H118" s="202" t="s">
        <v>134</v>
      </c>
      <c r="I118" s="202" t="s">
        <v>135</v>
      </c>
      <c r="J118" s="202" t="s">
        <v>125</v>
      </c>
      <c r="K118" s="203" t="s">
        <v>136</v>
      </c>
      <c r="L118" s="204"/>
      <c r="M118" s="99" t="s">
        <v>1</v>
      </c>
      <c r="N118" s="100" t="s">
        <v>38</v>
      </c>
      <c r="O118" s="100" t="s">
        <v>137</v>
      </c>
      <c r="P118" s="100" t="s">
        <v>138</v>
      </c>
      <c r="Q118" s="100" t="s">
        <v>139</v>
      </c>
      <c r="R118" s="100" t="s">
        <v>140</v>
      </c>
      <c r="S118" s="100" t="s">
        <v>141</v>
      </c>
      <c r="T118" s="101" t="s">
        <v>142</v>
      </c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</row>
    <row r="119" spans="1:63" s="2" customFormat="1" ht="22.8" customHeight="1">
      <c r="A119" s="37"/>
      <c r="B119" s="38"/>
      <c r="C119" s="106" t="s">
        <v>143</v>
      </c>
      <c r="D119" s="39"/>
      <c r="E119" s="39"/>
      <c r="F119" s="39"/>
      <c r="G119" s="39"/>
      <c r="H119" s="39"/>
      <c r="I119" s="39"/>
      <c r="J119" s="205">
        <f>BK119</f>
        <v>0</v>
      </c>
      <c r="K119" s="39"/>
      <c r="L119" s="43"/>
      <c r="M119" s="102"/>
      <c r="N119" s="206"/>
      <c r="O119" s="103"/>
      <c r="P119" s="207">
        <f>P120</f>
        <v>0</v>
      </c>
      <c r="Q119" s="103"/>
      <c r="R119" s="207">
        <f>R120</f>
        <v>0</v>
      </c>
      <c r="S119" s="103"/>
      <c r="T119" s="208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73</v>
      </c>
      <c r="AU119" s="16" t="s">
        <v>127</v>
      </c>
      <c r="BK119" s="209">
        <f>BK120</f>
        <v>0</v>
      </c>
    </row>
    <row r="120" spans="1:63" s="12" customFormat="1" ht="25.9" customHeight="1">
      <c r="A120" s="12"/>
      <c r="B120" s="210"/>
      <c r="C120" s="211"/>
      <c r="D120" s="212" t="s">
        <v>73</v>
      </c>
      <c r="E120" s="213" t="s">
        <v>144</v>
      </c>
      <c r="F120" s="213" t="s">
        <v>145</v>
      </c>
      <c r="G120" s="211"/>
      <c r="H120" s="211"/>
      <c r="I120" s="214"/>
      <c r="J120" s="215">
        <f>BK120</f>
        <v>0</v>
      </c>
      <c r="K120" s="211"/>
      <c r="L120" s="216"/>
      <c r="M120" s="217"/>
      <c r="N120" s="218"/>
      <c r="O120" s="218"/>
      <c r="P120" s="219">
        <f>P121</f>
        <v>0</v>
      </c>
      <c r="Q120" s="218"/>
      <c r="R120" s="219">
        <f>R121</f>
        <v>0</v>
      </c>
      <c r="S120" s="218"/>
      <c r="T120" s="220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170</v>
      </c>
      <c r="AT120" s="222" t="s">
        <v>73</v>
      </c>
      <c r="AU120" s="222" t="s">
        <v>74</v>
      </c>
      <c r="AY120" s="221" t="s">
        <v>146</v>
      </c>
      <c r="BK120" s="223">
        <f>BK121</f>
        <v>0</v>
      </c>
    </row>
    <row r="121" spans="1:63" s="12" customFormat="1" ht="22.8" customHeight="1">
      <c r="A121" s="12"/>
      <c r="B121" s="210"/>
      <c r="C121" s="211"/>
      <c r="D121" s="212" t="s">
        <v>73</v>
      </c>
      <c r="E121" s="224" t="s">
        <v>115</v>
      </c>
      <c r="F121" s="224" t="s">
        <v>116</v>
      </c>
      <c r="G121" s="211"/>
      <c r="H121" s="211"/>
      <c r="I121" s="214"/>
      <c r="J121" s="225">
        <f>BK121</f>
        <v>0</v>
      </c>
      <c r="K121" s="211"/>
      <c r="L121" s="216"/>
      <c r="M121" s="217"/>
      <c r="N121" s="218"/>
      <c r="O121" s="218"/>
      <c r="P121" s="219">
        <f>P122</f>
        <v>0</v>
      </c>
      <c r="Q121" s="218"/>
      <c r="R121" s="219">
        <f>R122</f>
        <v>0</v>
      </c>
      <c r="S121" s="218"/>
      <c r="T121" s="22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170</v>
      </c>
      <c r="AT121" s="222" t="s">
        <v>73</v>
      </c>
      <c r="AU121" s="222" t="s">
        <v>81</v>
      </c>
      <c r="AY121" s="221" t="s">
        <v>146</v>
      </c>
      <c r="BK121" s="223">
        <f>BK122</f>
        <v>0</v>
      </c>
    </row>
    <row r="122" spans="1:63" s="12" customFormat="1" ht="20.85" customHeight="1">
      <c r="A122" s="12"/>
      <c r="B122" s="210"/>
      <c r="C122" s="211"/>
      <c r="D122" s="212" t="s">
        <v>73</v>
      </c>
      <c r="E122" s="224" t="s">
        <v>404</v>
      </c>
      <c r="F122" s="224" t="s">
        <v>405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SUM(P123:P132)</f>
        <v>0</v>
      </c>
      <c r="Q122" s="218"/>
      <c r="R122" s="219">
        <f>SUM(R123:R132)</f>
        <v>0</v>
      </c>
      <c r="S122" s="218"/>
      <c r="T122" s="220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170</v>
      </c>
      <c r="AT122" s="222" t="s">
        <v>73</v>
      </c>
      <c r="AU122" s="222" t="s">
        <v>83</v>
      </c>
      <c r="AY122" s="221" t="s">
        <v>146</v>
      </c>
      <c r="BK122" s="223">
        <f>SUM(BK123:BK132)</f>
        <v>0</v>
      </c>
    </row>
    <row r="123" spans="1:65" s="2" customFormat="1" ht="24.15" customHeight="1">
      <c r="A123" s="37"/>
      <c r="B123" s="38"/>
      <c r="C123" s="226" t="s">
        <v>81</v>
      </c>
      <c r="D123" s="226" t="s">
        <v>148</v>
      </c>
      <c r="E123" s="227" t="s">
        <v>406</v>
      </c>
      <c r="F123" s="228" t="s">
        <v>407</v>
      </c>
      <c r="G123" s="229" t="s">
        <v>408</v>
      </c>
      <c r="H123" s="230">
        <v>1</v>
      </c>
      <c r="I123" s="231"/>
      <c r="J123" s="232">
        <f>ROUND(I123*H123,2)</f>
        <v>0</v>
      </c>
      <c r="K123" s="228" t="s">
        <v>1</v>
      </c>
      <c r="L123" s="43"/>
      <c r="M123" s="233" t="s">
        <v>1</v>
      </c>
      <c r="N123" s="234" t="s">
        <v>39</v>
      </c>
      <c r="O123" s="90"/>
      <c r="P123" s="235">
        <f>O123*H123</f>
        <v>0</v>
      </c>
      <c r="Q123" s="235">
        <v>0</v>
      </c>
      <c r="R123" s="235">
        <f>Q123*H123</f>
        <v>0</v>
      </c>
      <c r="S123" s="235">
        <v>0</v>
      </c>
      <c r="T123" s="23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7" t="s">
        <v>409</v>
      </c>
      <c r="AT123" s="237" t="s">
        <v>148</v>
      </c>
      <c r="AU123" s="237" t="s">
        <v>94</v>
      </c>
      <c r="AY123" s="16" t="s">
        <v>146</v>
      </c>
      <c r="BE123" s="238">
        <f>IF(N123="základní",J123,0)</f>
        <v>0</v>
      </c>
      <c r="BF123" s="238">
        <f>IF(N123="snížená",J123,0)</f>
        <v>0</v>
      </c>
      <c r="BG123" s="238">
        <f>IF(N123="zákl. přenesená",J123,0)</f>
        <v>0</v>
      </c>
      <c r="BH123" s="238">
        <f>IF(N123="sníž. přenesená",J123,0)</f>
        <v>0</v>
      </c>
      <c r="BI123" s="238">
        <f>IF(N123="nulová",J123,0)</f>
        <v>0</v>
      </c>
      <c r="BJ123" s="16" t="s">
        <v>81</v>
      </c>
      <c r="BK123" s="238">
        <f>ROUND(I123*H123,2)</f>
        <v>0</v>
      </c>
      <c r="BL123" s="16" t="s">
        <v>409</v>
      </c>
      <c r="BM123" s="237" t="s">
        <v>410</v>
      </c>
    </row>
    <row r="124" spans="1:47" s="2" customFormat="1" ht="12">
      <c r="A124" s="37"/>
      <c r="B124" s="38"/>
      <c r="C124" s="39"/>
      <c r="D124" s="239" t="s">
        <v>155</v>
      </c>
      <c r="E124" s="39"/>
      <c r="F124" s="240" t="s">
        <v>411</v>
      </c>
      <c r="G124" s="39"/>
      <c r="H124" s="39"/>
      <c r="I124" s="241"/>
      <c r="J124" s="39"/>
      <c r="K124" s="39"/>
      <c r="L124" s="43"/>
      <c r="M124" s="242"/>
      <c r="N124" s="243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155</v>
      </c>
      <c r="AU124" s="16" t="s">
        <v>94</v>
      </c>
    </row>
    <row r="125" spans="1:47" s="2" customFormat="1" ht="12">
      <c r="A125" s="37"/>
      <c r="B125" s="38"/>
      <c r="C125" s="39"/>
      <c r="D125" s="239" t="s">
        <v>299</v>
      </c>
      <c r="E125" s="39"/>
      <c r="F125" s="280" t="s">
        <v>412</v>
      </c>
      <c r="G125" s="39"/>
      <c r="H125" s="39"/>
      <c r="I125" s="241"/>
      <c r="J125" s="39"/>
      <c r="K125" s="39"/>
      <c r="L125" s="43"/>
      <c r="M125" s="242"/>
      <c r="N125" s="243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299</v>
      </c>
      <c r="AU125" s="16" t="s">
        <v>94</v>
      </c>
    </row>
    <row r="126" spans="1:65" s="2" customFormat="1" ht="24.15" customHeight="1">
      <c r="A126" s="37"/>
      <c r="B126" s="38"/>
      <c r="C126" s="226" t="s">
        <v>83</v>
      </c>
      <c r="D126" s="226" t="s">
        <v>148</v>
      </c>
      <c r="E126" s="227" t="s">
        <v>413</v>
      </c>
      <c r="F126" s="228" t="s">
        <v>414</v>
      </c>
      <c r="G126" s="229" t="s">
        <v>408</v>
      </c>
      <c r="H126" s="230">
        <v>1</v>
      </c>
      <c r="I126" s="231"/>
      <c r="J126" s="232">
        <f>ROUND(I126*H126,2)</f>
        <v>0</v>
      </c>
      <c r="K126" s="228" t="s">
        <v>1</v>
      </c>
      <c r="L126" s="43"/>
      <c r="M126" s="233" t="s">
        <v>1</v>
      </c>
      <c r="N126" s="234" t="s">
        <v>39</v>
      </c>
      <c r="O126" s="90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7" t="s">
        <v>409</v>
      </c>
      <c r="AT126" s="237" t="s">
        <v>148</v>
      </c>
      <c r="AU126" s="237" t="s">
        <v>94</v>
      </c>
      <c r="AY126" s="16" t="s">
        <v>146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6" t="s">
        <v>81</v>
      </c>
      <c r="BK126" s="238">
        <f>ROUND(I126*H126,2)</f>
        <v>0</v>
      </c>
      <c r="BL126" s="16" t="s">
        <v>409</v>
      </c>
      <c r="BM126" s="237" t="s">
        <v>415</v>
      </c>
    </row>
    <row r="127" spans="1:47" s="2" customFormat="1" ht="12">
      <c r="A127" s="37"/>
      <c r="B127" s="38"/>
      <c r="C127" s="39"/>
      <c r="D127" s="239" t="s">
        <v>155</v>
      </c>
      <c r="E127" s="39"/>
      <c r="F127" s="240" t="s">
        <v>416</v>
      </c>
      <c r="G127" s="39"/>
      <c r="H127" s="39"/>
      <c r="I127" s="241"/>
      <c r="J127" s="39"/>
      <c r="K127" s="39"/>
      <c r="L127" s="43"/>
      <c r="M127" s="242"/>
      <c r="N127" s="243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155</v>
      </c>
      <c r="AU127" s="16" t="s">
        <v>94</v>
      </c>
    </row>
    <row r="128" spans="1:47" s="2" customFormat="1" ht="12">
      <c r="A128" s="37"/>
      <c r="B128" s="38"/>
      <c r="C128" s="39"/>
      <c r="D128" s="239" t="s">
        <v>299</v>
      </c>
      <c r="E128" s="39"/>
      <c r="F128" s="280" t="s">
        <v>417</v>
      </c>
      <c r="G128" s="39"/>
      <c r="H128" s="39"/>
      <c r="I128" s="241"/>
      <c r="J128" s="39"/>
      <c r="K128" s="39"/>
      <c r="L128" s="43"/>
      <c r="M128" s="242"/>
      <c r="N128" s="243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299</v>
      </c>
      <c r="AU128" s="16" t="s">
        <v>94</v>
      </c>
    </row>
    <row r="129" spans="1:65" s="2" customFormat="1" ht="16.5" customHeight="1">
      <c r="A129" s="37"/>
      <c r="B129" s="38"/>
      <c r="C129" s="226" t="s">
        <v>94</v>
      </c>
      <c r="D129" s="226" t="s">
        <v>148</v>
      </c>
      <c r="E129" s="227" t="s">
        <v>418</v>
      </c>
      <c r="F129" s="228" t="s">
        <v>419</v>
      </c>
      <c r="G129" s="229" t="s">
        <v>420</v>
      </c>
      <c r="H129" s="230">
        <v>1</v>
      </c>
      <c r="I129" s="231"/>
      <c r="J129" s="232">
        <f>ROUND(I129*H129,2)</f>
        <v>0</v>
      </c>
      <c r="K129" s="228" t="s">
        <v>152</v>
      </c>
      <c r="L129" s="43"/>
      <c r="M129" s="233" t="s">
        <v>1</v>
      </c>
      <c r="N129" s="234" t="s">
        <v>39</v>
      </c>
      <c r="O129" s="90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7" t="s">
        <v>409</v>
      </c>
      <c r="AT129" s="237" t="s">
        <v>148</v>
      </c>
      <c r="AU129" s="237" t="s">
        <v>94</v>
      </c>
      <c r="AY129" s="16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6" t="s">
        <v>81</v>
      </c>
      <c r="BK129" s="238">
        <f>ROUND(I129*H129,2)</f>
        <v>0</v>
      </c>
      <c r="BL129" s="16" t="s">
        <v>409</v>
      </c>
      <c r="BM129" s="237" t="s">
        <v>421</v>
      </c>
    </row>
    <row r="130" spans="1:47" s="2" customFormat="1" ht="12">
      <c r="A130" s="37"/>
      <c r="B130" s="38"/>
      <c r="C130" s="39"/>
      <c r="D130" s="239" t="s">
        <v>155</v>
      </c>
      <c r="E130" s="39"/>
      <c r="F130" s="240" t="s">
        <v>419</v>
      </c>
      <c r="G130" s="39"/>
      <c r="H130" s="39"/>
      <c r="I130" s="241"/>
      <c r="J130" s="39"/>
      <c r="K130" s="39"/>
      <c r="L130" s="43"/>
      <c r="M130" s="242"/>
      <c r="N130" s="243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94</v>
      </c>
    </row>
    <row r="131" spans="1:65" s="2" customFormat="1" ht="16.5" customHeight="1">
      <c r="A131" s="37"/>
      <c r="B131" s="38"/>
      <c r="C131" s="226" t="s">
        <v>153</v>
      </c>
      <c r="D131" s="226" t="s">
        <v>148</v>
      </c>
      <c r="E131" s="227" t="s">
        <v>422</v>
      </c>
      <c r="F131" s="228" t="s">
        <v>423</v>
      </c>
      <c r="G131" s="229" t="s">
        <v>420</v>
      </c>
      <c r="H131" s="230">
        <v>1</v>
      </c>
      <c r="I131" s="231"/>
      <c r="J131" s="232">
        <f>ROUND(I131*H131,2)</f>
        <v>0</v>
      </c>
      <c r="K131" s="228" t="s">
        <v>152</v>
      </c>
      <c r="L131" s="43"/>
      <c r="M131" s="233" t="s">
        <v>1</v>
      </c>
      <c r="N131" s="234" t="s">
        <v>39</v>
      </c>
      <c r="O131" s="90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7" t="s">
        <v>409</v>
      </c>
      <c r="AT131" s="237" t="s">
        <v>148</v>
      </c>
      <c r="AU131" s="237" t="s">
        <v>94</v>
      </c>
      <c r="AY131" s="16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81</v>
      </c>
      <c r="BK131" s="238">
        <f>ROUND(I131*H131,2)</f>
        <v>0</v>
      </c>
      <c r="BL131" s="16" t="s">
        <v>409</v>
      </c>
      <c r="BM131" s="237" t="s">
        <v>424</v>
      </c>
    </row>
    <row r="132" spans="1:47" s="2" customFormat="1" ht="12">
      <c r="A132" s="37"/>
      <c r="B132" s="38"/>
      <c r="C132" s="39"/>
      <c r="D132" s="239" t="s">
        <v>155</v>
      </c>
      <c r="E132" s="39"/>
      <c r="F132" s="240" t="s">
        <v>423</v>
      </c>
      <c r="G132" s="39"/>
      <c r="H132" s="39"/>
      <c r="I132" s="241"/>
      <c r="J132" s="39"/>
      <c r="K132" s="39"/>
      <c r="L132" s="43"/>
      <c r="M132" s="281"/>
      <c r="N132" s="282"/>
      <c r="O132" s="283"/>
      <c r="P132" s="283"/>
      <c r="Q132" s="283"/>
      <c r="R132" s="283"/>
      <c r="S132" s="283"/>
      <c r="T132" s="2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94</v>
      </c>
    </row>
    <row r="133" spans="1:31" s="2" customFormat="1" ht="6.95" customHeight="1">
      <c r="A133" s="37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43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s="1" customFormat="1" ht="12" customHeight="1">
      <c r="B8" s="19"/>
      <c r="D8" s="150" t="s">
        <v>119</v>
      </c>
      <c r="L8" s="19"/>
    </row>
    <row r="9" spans="1:31" s="2" customFormat="1" ht="16.5" customHeight="1">
      <c r="A9" s="37"/>
      <c r="B9" s="43"/>
      <c r="C9" s="37"/>
      <c r="D9" s="37"/>
      <c r="E9" s="151" t="s">
        <v>120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0" t="s">
        <v>121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2" t="s">
        <v>122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20</v>
      </c>
      <c r="E14" s="37"/>
      <c r="F14" s="140" t="s">
        <v>26</v>
      </c>
      <c r="G14" s="37"/>
      <c r="H14" s="37"/>
      <c r="I14" s="150" t="s">
        <v>22</v>
      </c>
      <c r="J14" s="153" t="str">
        <f>'Rekapitulace stavby'!AN8</f>
        <v>9. 7. 2023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27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0" t="s">
        <v>28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0" t="s">
        <v>30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0" t="s">
        <v>32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0" t="s">
        <v>33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9" t="s">
        <v>34</v>
      </c>
      <c r="E32" s="37"/>
      <c r="F32" s="37"/>
      <c r="G32" s="37"/>
      <c r="H32" s="37"/>
      <c r="I32" s="37"/>
      <c r="J32" s="160">
        <f>ROUND(J123,2)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1" t="s">
        <v>36</v>
      </c>
      <c r="G34" s="37"/>
      <c r="H34" s="37"/>
      <c r="I34" s="161" t="s">
        <v>35</v>
      </c>
      <c r="J34" s="161" t="s">
        <v>37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2" t="s">
        <v>38</v>
      </c>
      <c r="E35" s="150" t="s">
        <v>39</v>
      </c>
      <c r="F35" s="163">
        <f>ROUND((SUM(BE123:BE178)),2)</f>
        <v>0</v>
      </c>
      <c r="G35" s="37"/>
      <c r="H35" s="37"/>
      <c r="I35" s="164">
        <v>0.21</v>
      </c>
      <c r="J35" s="163">
        <f>ROUND(((SUM(BE123:BE178))*I35),2)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0" t="s">
        <v>40</v>
      </c>
      <c r="F36" s="163">
        <f>ROUND((SUM(BF123:BF178)),2)</f>
        <v>0</v>
      </c>
      <c r="G36" s="37"/>
      <c r="H36" s="37"/>
      <c r="I36" s="164">
        <v>0.15</v>
      </c>
      <c r="J36" s="163">
        <f>ROUND(((SUM(BF123:BF178))*I36),2)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41</v>
      </c>
      <c r="F37" s="163">
        <f>ROUND((SUM(BG123:BG178)),2)</f>
        <v>0</v>
      </c>
      <c r="G37" s="37"/>
      <c r="H37" s="37"/>
      <c r="I37" s="164">
        <v>0.21</v>
      </c>
      <c r="J37" s="16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0" t="s">
        <v>42</v>
      </c>
      <c r="F38" s="163">
        <f>ROUND((SUM(BH123:BH178)),2)</f>
        <v>0</v>
      </c>
      <c r="G38" s="37"/>
      <c r="H38" s="37"/>
      <c r="I38" s="164">
        <v>0.15</v>
      </c>
      <c r="J38" s="163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43</v>
      </c>
      <c r="F39" s="163">
        <f>ROUND((SUM(BI123:BI178)),2)</f>
        <v>0</v>
      </c>
      <c r="G39" s="37"/>
      <c r="H39" s="37"/>
      <c r="I39" s="164">
        <v>0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5"/>
      <c r="D41" s="166" t="s">
        <v>44</v>
      </c>
      <c r="E41" s="167"/>
      <c r="F41" s="167"/>
      <c r="G41" s="168" t="s">
        <v>45</v>
      </c>
      <c r="H41" s="169" t="s">
        <v>46</v>
      </c>
      <c r="I41" s="167"/>
      <c r="J41" s="170">
        <f>SUM(J32:J39)</f>
        <v>0</v>
      </c>
      <c r="K41" s="171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3" t="s">
        <v>120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121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SO1.1 - realizace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9. 7. 2023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7" t="s">
        <v>126</v>
      </c>
      <c r="D98" s="39"/>
      <c r="E98" s="39"/>
      <c r="F98" s="39"/>
      <c r="G98" s="39"/>
      <c r="H98" s="39"/>
      <c r="I98" s="39"/>
      <c r="J98" s="109">
        <f>J123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2"/>
      <c r="D100" s="195" t="s">
        <v>129</v>
      </c>
      <c r="E100" s="196"/>
      <c r="F100" s="196"/>
      <c r="G100" s="196"/>
      <c r="H100" s="196"/>
      <c r="I100" s="196"/>
      <c r="J100" s="197">
        <f>J125</f>
        <v>0</v>
      </c>
      <c r="K100" s="132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2"/>
      <c r="D101" s="195" t="s">
        <v>130</v>
      </c>
      <c r="E101" s="196"/>
      <c r="F101" s="196"/>
      <c r="G101" s="196"/>
      <c r="H101" s="196"/>
      <c r="I101" s="196"/>
      <c r="J101" s="197">
        <f>J159</f>
        <v>0</v>
      </c>
      <c r="K101" s="132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3" t="str">
        <f>E7</f>
        <v>Realizace prvků ÚSES-LBK8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12" s="1" customFormat="1" ht="12" customHeight="1">
      <c r="B112" s="20"/>
      <c r="C112" s="31" t="s">
        <v>119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31" s="2" customFormat="1" ht="16.5" customHeight="1">
      <c r="A113" s="37"/>
      <c r="B113" s="38"/>
      <c r="C113" s="39"/>
      <c r="D113" s="39"/>
      <c r="E113" s="183" t="s">
        <v>120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121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E11</f>
        <v>SO1.1 - realizace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F14</f>
        <v xml:space="preserve"> </v>
      </c>
      <c r="G117" s="39"/>
      <c r="H117" s="39"/>
      <c r="I117" s="31" t="s">
        <v>22</v>
      </c>
      <c r="J117" s="78" t="str">
        <f>IF(J14="","",J14)</f>
        <v>9. 7. 2023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E17</f>
        <v xml:space="preserve"> </v>
      </c>
      <c r="G119" s="39"/>
      <c r="H119" s="39"/>
      <c r="I119" s="31" t="s">
        <v>30</v>
      </c>
      <c r="J119" s="35" t="str">
        <f>E23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IF(E20="","",E20)</f>
        <v>Vyplň údaj</v>
      </c>
      <c r="G120" s="39"/>
      <c r="H120" s="39"/>
      <c r="I120" s="31" t="s">
        <v>32</v>
      </c>
      <c r="J120" s="35" t="str">
        <f>E26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9"/>
      <c r="B122" s="200"/>
      <c r="C122" s="201" t="s">
        <v>132</v>
      </c>
      <c r="D122" s="202" t="s">
        <v>59</v>
      </c>
      <c r="E122" s="202" t="s">
        <v>55</v>
      </c>
      <c r="F122" s="202" t="s">
        <v>56</v>
      </c>
      <c r="G122" s="202" t="s">
        <v>133</v>
      </c>
      <c r="H122" s="202" t="s">
        <v>134</v>
      </c>
      <c r="I122" s="202" t="s">
        <v>135</v>
      </c>
      <c r="J122" s="202" t="s">
        <v>125</v>
      </c>
      <c r="K122" s="203" t="s">
        <v>136</v>
      </c>
      <c r="L122" s="204"/>
      <c r="M122" s="99" t="s">
        <v>1</v>
      </c>
      <c r="N122" s="100" t="s">
        <v>38</v>
      </c>
      <c r="O122" s="100" t="s">
        <v>137</v>
      </c>
      <c r="P122" s="100" t="s">
        <v>138</v>
      </c>
      <c r="Q122" s="100" t="s">
        <v>139</v>
      </c>
      <c r="R122" s="100" t="s">
        <v>140</v>
      </c>
      <c r="S122" s="100" t="s">
        <v>141</v>
      </c>
      <c r="T122" s="101" t="s">
        <v>142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7"/>
      <c r="B123" s="38"/>
      <c r="C123" s="106" t="s">
        <v>143</v>
      </c>
      <c r="D123" s="39"/>
      <c r="E123" s="39"/>
      <c r="F123" s="39"/>
      <c r="G123" s="39"/>
      <c r="H123" s="39"/>
      <c r="I123" s="39"/>
      <c r="J123" s="205">
        <f>BK123</f>
        <v>0</v>
      </c>
      <c r="K123" s="39"/>
      <c r="L123" s="43"/>
      <c r="M123" s="102"/>
      <c r="N123" s="206"/>
      <c r="O123" s="103"/>
      <c r="P123" s="207">
        <f>P124</f>
        <v>0</v>
      </c>
      <c r="Q123" s="103"/>
      <c r="R123" s="207">
        <f>R124</f>
        <v>107.06196</v>
      </c>
      <c r="S123" s="103"/>
      <c r="T123" s="208">
        <f>T124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127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73</v>
      </c>
      <c r="E124" s="213" t="s">
        <v>144</v>
      </c>
      <c r="F124" s="213" t="s">
        <v>145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P125+P159</f>
        <v>0</v>
      </c>
      <c r="Q124" s="218"/>
      <c r="R124" s="219">
        <f>R125+R159</f>
        <v>107.06196</v>
      </c>
      <c r="S124" s="218"/>
      <c r="T124" s="220">
        <f>T125+T159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81</v>
      </c>
      <c r="AT124" s="222" t="s">
        <v>73</v>
      </c>
      <c r="AU124" s="222" t="s">
        <v>74</v>
      </c>
      <c r="AY124" s="221" t="s">
        <v>146</v>
      </c>
      <c r="BK124" s="223">
        <f>BK125+BK159</f>
        <v>0</v>
      </c>
    </row>
    <row r="125" spans="1:63" s="12" customFormat="1" ht="22.8" customHeight="1">
      <c r="A125" s="12"/>
      <c r="B125" s="210"/>
      <c r="C125" s="211"/>
      <c r="D125" s="212" t="s">
        <v>73</v>
      </c>
      <c r="E125" s="224" t="s">
        <v>81</v>
      </c>
      <c r="F125" s="224" t="s">
        <v>147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SUM(P126:P158)</f>
        <v>0</v>
      </c>
      <c r="Q125" s="218"/>
      <c r="R125" s="219">
        <f>SUM(R126:R158)</f>
        <v>78.464</v>
      </c>
      <c r="S125" s="218"/>
      <c r="T125" s="220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81</v>
      </c>
      <c r="AT125" s="222" t="s">
        <v>73</v>
      </c>
      <c r="AU125" s="222" t="s">
        <v>81</v>
      </c>
      <c r="AY125" s="221" t="s">
        <v>146</v>
      </c>
      <c r="BK125" s="223">
        <f>SUM(BK126:BK158)</f>
        <v>0</v>
      </c>
    </row>
    <row r="126" spans="1:65" s="2" customFormat="1" ht="24.15" customHeight="1">
      <c r="A126" s="37"/>
      <c r="B126" s="38"/>
      <c r="C126" s="226" t="s">
        <v>81</v>
      </c>
      <c r="D126" s="226" t="s">
        <v>148</v>
      </c>
      <c r="E126" s="227" t="s">
        <v>149</v>
      </c>
      <c r="F126" s="228" t="s">
        <v>150</v>
      </c>
      <c r="G126" s="229" t="s">
        <v>151</v>
      </c>
      <c r="H126" s="230">
        <v>10125</v>
      </c>
      <c r="I126" s="231"/>
      <c r="J126" s="232">
        <f>ROUND(I126*H126,2)</f>
        <v>0</v>
      </c>
      <c r="K126" s="228" t="s">
        <v>152</v>
      </c>
      <c r="L126" s="43"/>
      <c r="M126" s="233" t="s">
        <v>1</v>
      </c>
      <c r="N126" s="234" t="s">
        <v>39</v>
      </c>
      <c r="O126" s="90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7" t="s">
        <v>153</v>
      </c>
      <c r="AT126" s="237" t="s">
        <v>148</v>
      </c>
      <c r="AU126" s="237" t="s">
        <v>83</v>
      </c>
      <c r="AY126" s="16" t="s">
        <v>146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6" t="s">
        <v>81</v>
      </c>
      <c r="BK126" s="238">
        <f>ROUND(I126*H126,2)</f>
        <v>0</v>
      </c>
      <c r="BL126" s="16" t="s">
        <v>153</v>
      </c>
      <c r="BM126" s="237" t="s">
        <v>154</v>
      </c>
    </row>
    <row r="127" spans="1:47" s="2" customFormat="1" ht="12">
      <c r="A127" s="37"/>
      <c r="B127" s="38"/>
      <c r="C127" s="39"/>
      <c r="D127" s="239" t="s">
        <v>155</v>
      </c>
      <c r="E127" s="39"/>
      <c r="F127" s="240" t="s">
        <v>156</v>
      </c>
      <c r="G127" s="39"/>
      <c r="H127" s="39"/>
      <c r="I127" s="241"/>
      <c r="J127" s="39"/>
      <c r="K127" s="39"/>
      <c r="L127" s="43"/>
      <c r="M127" s="242"/>
      <c r="N127" s="243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155</v>
      </c>
      <c r="AU127" s="16" t="s">
        <v>83</v>
      </c>
    </row>
    <row r="128" spans="1:65" s="2" customFormat="1" ht="24.15" customHeight="1">
      <c r="A128" s="37"/>
      <c r="B128" s="38"/>
      <c r="C128" s="226" t="s">
        <v>83</v>
      </c>
      <c r="D128" s="226" t="s">
        <v>148</v>
      </c>
      <c r="E128" s="227" t="s">
        <v>157</v>
      </c>
      <c r="F128" s="228" t="s">
        <v>158</v>
      </c>
      <c r="G128" s="229" t="s">
        <v>151</v>
      </c>
      <c r="H128" s="230">
        <v>15682</v>
      </c>
      <c r="I128" s="231"/>
      <c r="J128" s="232">
        <f>ROUND(I128*H128,2)</f>
        <v>0</v>
      </c>
      <c r="K128" s="228" t="s">
        <v>152</v>
      </c>
      <c r="L128" s="43"/>
      <c r="M128" s="233" t="s">
        <v>1</v>
      </c>
      <c r="N128" s="234" t="s">
        <v>39</v>
      </c>
      <c r="O128" s="90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7" t="s">
        <v>153</v>
      </c>
      <c r="AT128" s="237" t="s">
        <v>148</v>
      </c>
      <c r="AU128" s="237" t="s">
        <v>83</v>
      </c>
      <c r="AY128" s="16" t="s">
        <v>146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6" t="s">
        <v>81</v>
      </c>
      <c r="BK128" s="238">
        <f>ROUND(I128*H128,2)</f>
        <v>0</v>
      </c>
      <c r="BL128" s="16" t="s">
        <v>153</v>
      </c>
      <c r="BM128" s="237" t="s">
        <v>159</v>
      </c>
    </row>
    <row r="129" spans="1:47" s="2" customFormat="1" ht="12">
      <c r="A129" s="37"/>
      <c r="B129" s="38"/>
      <c r="C129" s="39"/>
      <c r="D129" s="239" t="s">
        <v>155</v>
      </c>
      <c r="E129" s="39"/>
      <c r="F129" s="240" t="s">
        <v>160</v>
      </c>
      <c r="G129" s="39"/>
      <c r="H129" s="39"/>
      <c r="I129" s="241"/>
      <c r="J129" s="39"/>
      <c r="K129" s="39"/>
      <c r="L129" s="43"/>
      <c r="M129" s="242"/>
      <c r="N129" s="243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155</v>
      </c>
      <c r="AU129" s="16" t="s">
        <v>83</v>
      </c>
    </row>
    <row r="130" spans="1:65" s="2" customFormat="1" ht="33" customHeight="1">
      <c r="A130" s="37"/>
      <c r="B130" s="38"/>
      <c r="C130" s="226" t="s">
        <v>94</v>
      </c>
      <c r="D130" s="226" t="s">
        <v>148</v>
      </c>
      <c r="E130" s="227" t="s">
        <v>161</v>
      </c>
      <c r="F130" s="228" t="s">
        <v>162</v>
      </c>
      <c r="G130" s="229" t="s">
        <v>163</v>
      </c>
      <c r="H130" s="230">
        <v>2496</v>
      </c>
      <c r="I130" s="231"/>
      <c r="J130" s="232">
        <f>ROUND(I130*H130,2)</f>
        <v>0</v>
      </c>
      <c r="K130" s="228" t="s">
        <v>152</v>
      </c>
      <c r="L130" s="43"/>
      <c r="M130" s="233" t="s">
        <v>1</v>
      </c>
      <c r="N130" s="234" t="s">
        <v>39</v>
      </c>
      <c r="O130" s="90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7" t="s">
        <v>153</v>
      </c>
      <c r="AT130" s="237" t="s">
        <v>148</v>
      </c>
      <c r="AU130" s="237" t="s">
        <v>83</v>
      </c>
      <c r="AY130" s="16" t="s">
        <v>146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6" t="s">
        <v>81</v>
      </c>
      <c r="BK130" s="238">
        <f>ROUND(I130*H130,2)</f>
        <v>0</v>
      </c>
      <c r="BL130" s="16" t="s">
        <v>153</v>
      </c>
      <c r="BM130" s="237" t="s">
        <v>164</v>
      </c>
    </row>
    <row r="131" spans="1:47" s="2" customFormat="1" ht="12">
      <c r="A131" s="37"/>
      <c r="B131" s="38"/>
      <c r="C131" s="39"/>
      <c r="D131" s="239" t="s">
        <v>155</v>
      </c>
      <c r="E131" s="39"/>
      <c r="F131" s="240" t="s">
        <v>165</v>
      </c>
      <c r="G131" s="39"/>
      <c r="H131" s="39"/>
      <c r="I131" s="241"/>
      <c r="J131" s="39"/>
      <c r="K131" s="39"/>
      <c r="L131" s="43"/>
      <c r="M131" s="242"/>
      <c r="N131" s="243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83</v>
      </c>
    </row>
    <row r="132" spans="1:65" s="2" customFormat="1" ht="33" customHeight="1">
      <c r="A132" s="37"/>
      <c r="B132" s="38"/>
      <c r="C132" s="226" t="s">
        <v>153</v>
      </c>
      <c r="D132" s="226" t="s">
        <v>148</v>
      </c>
      <c r="E132" s="227" t="s">
        <v>166</v>
      </c>
      <c r="F132" s="228" t="s">
        <v>167</v>
      </c>
      <c r="G132" s="229" t="s">
        <v>163</v>
      </c>
      <c r="H132" s="230">
        <v>3706</v>
      </c>
      <c r="I132" s="231"/>
      <c r="J132" s="232">
        <f>ROUND(I132*H132,2)</f>
        <v>0</v>
      </c>
      <c r="K132" s="228" t="s">
        <v>152</v>
      </c>
      <c r="L132" s="43"/>
      <c r="M132" s="233" t="s">
        <v>1</v>
      </c>
      <c r="N132" s="234" t="s">
        <v>39</v>
      </c>
      <c r="O132" s="90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7" t="s">
        <v>153</v>
      </c>
      <c r="AT132" s="237" t="s">
        <v>148</v>
      </c>
      <c r="AU132" s="237" t="s">
        <v>83</v>
      </c>
      <c r="AY132" s="16" t="s">
        <v>146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6" t="s">
        <v>81</v>
      </c>
      <c r="BK132" s="238">
        <f>ROUND(I132*H132,2)</f>
        <v>0</v>
      </c>
      <c r="BL132" s="16" t="s">
        <v>153</v>
      </c>
      <c r="BM132" s="237" t="s">
        <v>168</v>
      </c>
    </row>
    <row r="133" spans="1:47" s="2" customFormat="1" ht="12">
      <c r="A133" s="37"/>
      <c r="B133" s="38"/>
      <c r="C133" s="39"/>
      <c r="D133" s="239" t="s">
        <v>155</v>
      </c>
      <c r="E133" s="39"/>
      <c r="F133" s="240" t="s">
        <v>169</v>
      </c>
      <c r="G133" s="39"/>
      <c r="H133" s="39"/>
      <c r="I133" s="241"/>
      <c r="J133" s="39"/>
      <c r="K133" s="39"/>
      <c r="L133" s="43"/>
      <c r="M133" s="242"/>
      <c r="N133" s="243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155</v>
      </c>
      <c r="AU133" s="16" t="s">
        <v>83</v>
      </c>
    </row>
    <row r="134" spans="1:65" s="2" customFormat="1" ht="24.15" customHeight="1">
      <c r="A134" s="37"/>
      <c r="B134" s="38"/>
      <c r="C134" s="226" t="s">
        <v>170</v>
      </c>
      <c r="D134" s="226" t="s">
        <v>148</v>
      </c>
      <c r="E134" s="227" t="s">
        <v>171</v>
      </c>
      <c r="F134" s="228" t="s">
        <v>172</v>
      </c>
      <c r="G134" s="229" t="s">
        <v>151</v>
      </c>
      <c r="H134" s="230">
        <v>15682</v>
      </c>
      <c r="I134" s="231"/>
      <c r="J134" s="232">
        <f>ROUND(I134*H134,2)</f>
        <v>0</v>
      </c>
      <c r="K134" s="228" t="s">
        <v>152</v>
      </c>
      <c r="L134" s="43"/>
      <c r="M134" s="233" t="s">
        <v>1</v>
      </c>
      <c r="N134" s="234" t="s">
        <v>39</v>
      </c>
      <c r="O134" s="90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7" t="s">
        <v>153</v>
      </c>
      <c r="AT134" s="237" t="s">
        <v>148</v>
      </c>
      <c r="AU134" s="237" t="s">
        <v>83</v>
      </c>
      <c r="AY134" s="16" t="s">
        <v>146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6" t="s">
        <v>81</v>
      </c>
      <c r="BK134" s="238">
        <f>ROUND(I134*H134,2)</f>
        <v>0</v>
      </c>
      <c r="BL134" s="16" t="s">
        <v>153</v>
      </c>
      <c r="BM134" s="237" t="s">
        <v>173</v>
      </c>
    </row>
    <row r="135" spans="1:47" s="2" customFormat="1" ht="12">
      <c r="A135" s="37"/>
      <c r="B135" s="38"/>
      <c r="C135" s="39"/>
      <c r="D135" s="239" t="s">
        <v>155</v>
      </c>
      <c r="E135" s="39"/>
      <c r="F135" s="240" t="s">
        <v>174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155</v>
      </c>
      <c r="AU135" s="16" t="s">
        <v>83</v>
      </c>
    </row>
    <row r="136" spans="1:65" s="2" customFormat="1" ht="21.75" customHeight="1">
      <c r="A136" s="37"/>
      <c r="B136" s="38"/>
      <c r="C136" s="226" t="s">
        <v>175</v>
      </c>
      <c r="D136" s="226" t="s">
        <v>148</v>
      </c>
      <c r="E136" s="227" t="s">
        <v>176</v>
      </c>
      <c r="F136" s="228" t="s">
        <v>177</v>
      </c>
      <c r="G136" s="229" t="s">
        <v>151</v>
      </c>
      <c r="H136" s="230">
        <v>15682</v>
      </c>
      <c r="I136" s="231"/>
      <c r="J136" s="232">
        <f>ROUND(I136*H136,2)</f>
        <v>0</v>
      </c>
      <c r="K136" s="228" t="s">
        <v>152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178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179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65" s="2" customFormat="1" ht="21.75" customHeight="1">
      <c r="A138" s="37"/>
      <c r="B138" s="38"/>
      <c r="C138" s="226" t="s">
        <v>180</v>
      </c>
      <c r="D138" s="226" t="s">
        <v>148</v>
      </c>
      <c r="E138" s="227" t="s">
        <v>181</v>
      </c>
      <c r="F138" s="228" t="s">
        <v>182</v>
      </c>
      <c r="G138" s="229" t="s">
        <v>151</v>
      </c>
      <c r="H138" s="230">
        <v>15682</v>
      </c>
      <c r="I138" s="231"/>
      <c r="J138" s="232">
        <f>ROUND(I138*H138,2)</f>
        <v>0</v>
      </c>
      <c r="K138" s="228" t="s">
        <v>152</v>
      </c>
      <c r="L138" s="43"/>
      <c r="M138" s="233" t="s">
        <v>1</v>
      </c>
      <c r="N138" s="234" t="s">
        <v>39</v>
      </c>
      <c r="O138" s="90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7" t="s">
        <v>153</v>
      </c>
      <c r="AT138" s="237" t="s">
        <v>148</v>
      </c>
      <c r="AU138" s="237" t="s">
        <v>83</v>
      </c>
      <c r="AY138" s="16" t="s">
        <v>146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6" t="s">
        <v>81</v>
      </c>
      <c r="BK138" s="238">
        <f>ROUND(I138*H138,2)</f>
        <v>0</v>
      </c>
      <c r="BL138" s="16" t="s">
        <v>153</v>
      </c>
      <c r="BM138" s="237" t="s">
        <v>183</v>
      </c>
    </row>
    <row r="139" spans="1:47" s="2" customFormat="1" ht="12">
      <c r="A139" s="37"/>
      <c r="B139" s="38"/>
      <c r="C139" s="39"/>
      <c r="D139" s="239" t="s">
        <v>155</v>
      </c>
      <c r="E139" s="39"/>
      <c r="F139" s="240" t="s">
        <v>184</v>
      </c>
      <c r="G139" s="39"/>
      <c r="H139" s="39"/>
      <c r="I139" s="241"/>
      <c r="J139" s="39"/>
      <c r="K139" s="39"/>
      <c r="L139" s="43"/>
      <c r="M139" s="242"/>
      <c r="N139" s="243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155</v>
      </c>
      <c r="AU139" s="16" t="s">
        <v>83</v>
      </c>
    </row>
    <row r="140" spans="1:65" s="2" customFormat="1" ht="24.15" customHeight="1">
      <c r="A140" s="37"/>
      <c r="B140" s="38"/>
      <c r="C140" s="226" t="s">
        <v>185</v>
      </c>
      <c r="D140" s="226" t="s">
        <v>148</v>
      </c>
      <c r="E140" s="227" t="s">
        <v>186</v>
      </c>
      <c r="F140" s="228" t="s">
        <v>187</v>
      </c>
      <c r="G140" s="229" t="s">
        <v>163</v>
      </c>
      <c r="H140" s="230">
        <v>2496</v>
      </c>
      <c r="I140" s="231"/>
      <c r="J140" s="232">
        <f>ROUND(I140*H140,2)</f>
        <v>0</v>
      </c>
      <c r="K140" s="228" t="s">
        <v>152</v>
      </c>
      <c r="L140" s="43"/>
      <c r="M140" s="233" t="s">
        <v>1</v>
      </c>
      <c r="N140" s="234" t="s">
        <v>39</v>
      </c>
      <c r="O140" s="90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7" t="s">
        <v>153</v>
      </c>
      <c r="AT140" s="237" t="s">
        <v>148</v>
      </c>
      <c r="AU140" s="237" t="s">
        <v>83</v>
      </c>
      <c r="AY140" s="16" t="s">
        <v>146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6" t="s">
        <v>81</v>
      </c>
      <c r="BK140" s="238">
        <f>ROUND(I140*H140,2)</f>
        <v>0</v>
      </c>
      <c r="BL140" s="16" t="s">
        <v>153</v>
      </c>
      <c r="BM140" s="237" t="s">
        <v>188</v>
      </c>
    </row>
    <row r="141" spans="1:47" s="2" customFormat="1" ht="12">
      <c r="A141" s="37"/>
      <c r="B141" s="38"/>
      <c r="C141" s="39"/>
      <c r="D141" s="239" t="s">
        <v>155</v>
      </c>
      <c r="E141" s="39"/>
      <c r="F141" s="240" t="s">
        <v>189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155</v>
      </c>
      <c r="AU141" s="16" t="s">
        <v>83</v>
      </c>
    </row>
    <row r="142" spans="1:65" s="2" customFormat="1" ht="24.15" customHeight="1">
      <c r="A142" s="37"/>
      <c r="B142" s="38"/>
      <c r="C142" s="226" t="s">
        <v>190</v>
      </c>
      <c r="D142" s="226" t="s">
        <v>148</v>
      </c>
      <c r="E142" s="227" t="s">
        <v>191</v>
      </c>
      <c r="F142" s="228" t="s">
        <v>192</v>
      </c>
      <c r="G142" s="229" t="s">
        <v>163</v>
      </c>
      <c r="H142" s="230">
        <v>3706</v>
      </c>
      <c r="I142" s="231"/>
      <c r="J142" s="232">
        <f>ROUND(I142*H142,2)</f>
        <v>0</v>
      </c>
      <c r="K142" s="228" t="s">
        <v>152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193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194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24.15" customHeight="1">
      <c r="A144" s="37"/>
      <c r="B144" s="38"/>
      <c r="C144" s="226" t="s">
        <v>195</v>
      </c>
      <c r="D144" s="226" t="s">
        <v>148</v>
      </c>
      <c r="E144" s="227" t="s">
        <v>196</v>
      </c>
      <c r="F144" s="228" t="s">
        <v>197</v>
      </c>
      <c r="G144" s="229" t="s">
        <v>198</v>
      </c>
      <c r="H144" s="230">
        <v>55.6</v>
      </c>
      <c r="I144" s="231"/>
      <c r="J144" s="232">
        <f>ROUND(I144*H144,2)</f>
        <v>0</v>
      </c>
      <c r="K144" s="228" t="s">
        <v>152</v>
      </c>
      <c r="L144" s="43"/>
      <c r="M144" s="233" t="s">
        <v>1</v>
      </c>
      <c r="N144" s="234" t="s">
        <v>39</v>
      </c>
      <c r="O144" s="90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153</v>
      </c>
      <c r="AT144" s="237" t="s">
        <v>148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199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200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65" s="2" customFormat="1" ht="24.15" customHeight="1">
      <c r="A146" s="37"/>
      <c r="B146" s="38"/>
      <c r="C146" s="226" t="s">
        <v>201</v>
      </c>
      <c r="D146" s="226" t="s">
        <v>148</v>
      </c>
      <c r="E146" s="227" t="s">
        <v>202</v>
      </c>
      <c r="F146" s="228" t="s">
        <v>203</v>
      </c>
      <c r="G146" s="229" t="s">
        <v>151</v>
      </c>
      <c r="H146" s="230">
        <v>2496</v>
      </c>
      <c r="I146" s="231"/>
      <c r="J146" s="232">
        <f>ROUND(I146*H146,2)</f>
        <v>0</v>
      </c>
      <c r="K146" s="228" t="s">
        <v>152</v>
      </c>
      <c r="L146" s="43"/>
      <c r="M146" s="233" t="s">
        <v>1</v>
      </c>
      <c r="N146" s="234" t="s">
        <v>39</v>
      </c>
      <c r="O146" s="90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7" t="s">
        <v>153</v>
      </c>
      <c r="AT146" s="237" t="s">
        <v>148</v>
      </c>
      <c r="AU146" s="237" t="s">
        <v>83</v>
      </c>
      <c r="AY146" s="16" t="s">
        <v>146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6" t="s">
        <v>81</v>
      </c>
      <c r="BK146" s="238">
        <f>ROUND(I146*H146,2)</f>
        <v>0</v>
      </c>
      <c r="BL146" s="16" t="s">
        <v>153</v>
      </c>
      <c r="BM146" s="237" t="s">
        <v>204</v>
      </c>
    </row>
    <row r="147" spans="1:47" s="2" customFormat="1" ht="12">
      <c r="A147" s="37"/>
      <c r="B147" s="38"/>
      <c r="C147" s="39"/>
      <c r="D147" s="239" t="s">
        <v>155</v>
      </c>
      <c r="E147" s="39"/>
      <c r="F147" s="240" t="s">
        <v>205</v>
      </c>
      <c r="G147" s="39"/>
      <c r="H147" s="39"/>
      <c r="I147" s="241"/>
      <c r="J147" s="39"/>
      <c r="K147" s="39"/>
      <c r="L147" s="43"/>
      <c r="M147" s="242"/>
      <c r="N147" s="243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155</v>
      </c>
      <c r="AU147" s="16" t="s">
        <v>83</v>
      </c>
    </row>
    <row r="148" spans="1:65" s="2" customFormat="1" ht="16.5" customHeight="1">
      <c r="A148" s="37"/>
      <c r="B148" s="38"/>
      <c r="C148" s="244" t="s">
        <v>206</v>
      </c>
      <c r="D148" s="244" t="s">
        <v>207</v>
      </c>
      <c r="E148" s="245" t="s">
        <v>208</v>
      </c>
      <c r="F148" s="246" t="s">
        <v>209</v>
      </c>
      <c r="G148" s="247" t="s">
        <v>210</v>
      </c>
      <c r="H148" s="248">
        <v>374.4</v>
      </c>
      <c r="I148" s="249"/>
      <c r="J148" s="250">
        <f>ROUND(I148*H148,2)</f>
        <v>0</v>
      </c>
      <c r="K148" s="246" t="s">
        <v>152</v>
      </c>
      <c r="L148" s="251"/>
      <c r="M148" s="252" t="s">
        <v>1</v>
      </c>
      <c r="N148" s="253" t="s">
        <v>39</v>
      </c>
      <c r="O148" s="90"/>
      <c r="P148" s="235">
        <f>O148*H148</f>
        <v>0</v>
      </c>
      <c r="Q148" s="235">
        <v>0.2</v>
      </c>
      <c r="R148" s="235">
        <f>Q148*H148</f>
        <v>74.88</v>
      </c>
      <c r="S148" s="235">
        <v>0</v>
      </c>
      <c r="T148" s="23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7" t="s">
        <v>185</v>
      </c>
      <c r="AT148" s="237" t="s">
        <v>207</v>
      </c>
      <c r="AU148" s="237" t="s">
        <v>83</v>
      </c>
      <c r="AY148" s="16" t="s">
        <v>146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6" t="s">
        <v>81</v>
      </c>
      <c r="BK148" s="238">
        <f>ROUND(I148*H148,2)</f>
        <v>0</v>
      </c>
      <c r="BL148" s="16" t="s">
        <v>153</v>
      </c>
      <c r="BM148" s="237" t="s">
        <v>211</v>
      </c>
    </row>
    <row r="149" spans="1:47" s="2" customFormat="1" ht="12">
      <c r="A149" s="37"/>
      <c r="B149" s="38"/>
      <c r="C149" s="39"/>
      <c r="D149" s="239" t="s">
        <v>155</v>
      </c>
      <c r="E149" s="39"/>
      <c r="F149" s="240" t="s">
        <v>209</v>
      </c>
      <c r="G149" s="39"/>
      <c r="H149" s="39"/>
      <c r="I149" s="241"/>
      <c r="J149" s="39"/>
      <c r="K149" s="39"/>
      <c r="L149" s="43"/>
      <c r="M149" s="242"/>
      <c r="N149" s="243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155</v>
      </c>
      <c r="AU149" s="16" t="s">
        <v>83</v>
      </c>
    </row>
    <row r="150" spans="1:51" s="13" customFormat="1" ht="12">
      <c r="A150" s="13"/>
      <c r="B150" s="254"/>
      <c r="C150" s="255"/>
      <c r="D150" s="239" t="s">
        <v>212</v>
      </c>
      <c r="E150" s="255"/>
      <c r="F150" s="256" t="s">
        <v>213</v>
      </c>
      <c r="G150" s="255"/>
      <c r="H150" s="257">
        <v>374.4</v>
      </c>
      <c r="I150" s="258"/>
      <c r="J150" s="255"/>
      <c r="K150" s="255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212</v>
      </c>
      <c r="AU150" s="263" t="s">
        <v>83</v>
      </c>
      <c r="AV150" s="13" t="s">
        <v>83</v>
      </c>
      <c r="AW150" s="13" t="s">
        <v>4</v>
      </c>
      <c r="AX150" s="13" t="s">
        <v>81</v>
      </c>
      <c r="AY150" s="263" t="s">
        <v>146</v>
      </c>
    </row>
    <row r="151" spans="1:65" s="2" customFormat="1" ht="16.5" customHeight="1">
      <c r="A151" s="37"/>
      <c r="B151" s="38"/>
      <c r="C151" s="226" t="s">
        <v>214</v>
      </c>
      <c r="D151" s="226" t="s">
        <v>148</v>
      </c>
      <c r="E151" s="227" t="s">
        <v>215</v>
      </c>
      <c r="F151" s="228" t="s">
        <v>216</v>
      </c>
      <c r="G151" s="229" t="s">
        <v>151</v>
      </c>
      <c r="H151" s="230">
        <v>15682</v>
      </c>
      <c r="I151" s="231"/>
      <c r="J151" s="232">
        <f>ROUND(I151*H151,2)</f>
        <v>0</v>
      </c>
      <c r="K151" s="228" t="s">
        <v>152</v>
      </c>
      <c r="L151" s="43"/>
      <c r="M151" s="233" t="s">
        <v>1</v>
      </c>
      <c r="N151" s="234" t="s">
        <v>39</v>
      </c>
      <c r="O151" s="90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7" t="s">
        <v>81</v>
      </c>
      <c r="AT151" s="237" t="s">
        <v>148</v>
      </c>
      <c r="AU151" s="237" t="s">
        <v>83</v>
      </c>
      <c r="AY151" s="16" t="s">
        <v>146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6" t="s">
        <v>81</v>
      </c>
      <c r="BK151" s="238">
        <f>ROUND(I151*H151,2)</f>
        <v>0</v>
      </c>
      <c r="BL151" s="16" t="s">
        <v>81</v>
      </c>
      <c r="BM151" s="237" t="s">
        <v>217</v>
      </c>
    </row>
    <row r="152" spans="1:47" s="2" customFormat="1" ht="12">
      <c r="A152" s="37"/>
      <c r="B152" s="38"/>
      <c r="C152" s="39"/>
      <c r="D152" s="239" t="s">
        <v>155</v>
      </c>
      <c r="E152" s="39"/>
      <c r="F152" s="240" t="s">
        <v>218</v>
      </c>
      <c r="G152" s="39"/>
      <c r="H152" s="39"/>
      <c r="I152" s="241"/>
      <c r="J152" s="39"/>
      <c r="K152" s="39"/>
      <c r="L152" s="43"/>
      <c r="M152" s="242"/>
      <c r="N152" s="243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155</v>
      </c>
      <c r="AU152" s="16" t="s">
        <v>83</v>
      </c>
    </row>
    <row r="153" spans="1:65" s="2" customFormat="1" ht="21.75" customHeight="1">
      <c r="A153" s="37"/>
      <c r="B153" s="38"/>
      <c r="C153" s="226" t="s">
        <v>219</v>
      </c>
      <c r="D153" s="226" t="s">
        <v>148</v>
      </c>
      <c r="E153" s="227" t="s">
        <v>220</v>
      </c>
      <c r="F153" s="228" t="s">
        <v>221</v>
      </c>
      <c r="G153" s="229" t="s">
        <v>210</v>
      </c>
      <c r="H153" s="230">
        <v>112.65</v>
      </c>
      <c r="I153" s="231"/>
      <c r="J153" s="232">
        <f>ROUND(I153*H153,2)</f>
        <v>0</v>
      </c>
      <c r="K153" s="228" t="s">
        <v>152</v>
      </c>
      <c r="L153" s="43"/>
      <c r="M153" s="233" t="s">
        <v>1</v>
      </c>
      <c r="N153" s="234" t="s">
        <v>39</v>
      </c>
      <c r="O153" s="90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7" t="s">
        <v>153</v>
      </c>
      <c r="AT153" s="237" t="s">
        <v>148</v>
      </c>
      <c r="AU153" s="237" t="s">
        <v>83</v>
      </c>
      <c r="AY153" s="16" t="s">
        <v>146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6" t="s">
        <v>81</v>
      </c>
      <c r="BK153" s="238">
        <f>ROUND(I153*H153,2)</f>
        <v>0</v>
      </c>
      <c r="BL153" s="16" t="s">
        <v>153</v>
      </c>
      <c r="BM153" s="237" t="s">
        <v>222</v>
      </c>
    </row>
    <row r="154" spans="1:47" s="2" customFormat="1" ht="12">
      <c r="A154" s="37"/>
      <c r="B154" s="38"/>
      <c r="C154" s="39"/>
      <c r="D154" s="239" t="s">
        <v>155</v>
      </c>
      <c r="E154" s="39"/>
      <c r="F154" s="240" t="s">
        <v>223</v>
      </c>
      <c r="G154" s="39"/>
      <c r="H154" s="39"/>
      <c r="I154" s="241"/>
      <c r="J154" s="39"/>
      <c r="K154" s="39"/>
      <c r="L154" s="43"/>
      <c r="M154" s="242"/>
      <c r="N154" s="243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155</v>
      </c>
      <c r="AU154" s="16" t="s">
        <v>83</v>
      </c>
    </row>
    <row r="155" spans="1:65" s="2" customFormat="1" ht="24.15" customHeight="1">
      <c r="A155" s="37"/>
      <c r="B155" s="38"/>
      <c r="C155" s="226" t="s">
        <v>8</v>
      </c>
      <c r="D155" s="226" t="s">
        <v>148</v>
      </c>
      <c r="E155" s="227" t="s">
        <v>224</v>
      </c>
      <c r="F155" s="228" t="s">
        <v>225</v>
      </c>
      <c r="G155" s="229" t="s">
        <v>210</v>
      </c>
      <c r="H155" s="230">
        <v>112.65</v>
      </c>
      <c r="I155" s="231"/>
      <c r="J155" s="232">
        <f>ROUND(I155*H155,2)</f>
        <v>0</v>
      </c>
      <c r="K155" s="228" t="s">
        <v>152</v>
      </c>
      <c r="L155" s="43"/>
      <c r="M155" s="233" t="s">
        <v>1</v>
      </c>
      <c r="N155" s="234" t="s">
        <v>39</v>
      </c>
      <c r="O155" s="90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7" t="s">
        <v>153</v>
      </c>
      <c r="AT155" s="237" t="s">
        <v>148</v>
      </c>
      <c r="AU155" s="237" t="s">
        <v>83</v>
      </c>
      <c r="AY155" s="16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6" t="s">
        <v>81</v>
      </c>
      <c r="BK155" s="238">
        <f>ROUND(I155*H155,2)</f>
        <v>0</v>
      </c>
      <c r="BL155" s="16" t="s">
        <v>153</v>
      </c>
      <c r="BM155" s="237" t="s">
        <v>226</v>
      </c>
    </row>
    <row r="156" spans="1:47" s="2" customFormat="1" ht="12">
      <c r="A156" s="37"/>
      <c r="B156" s="38"/>
      <c r="C156" s="39"/>
      <c r="D156" s="239" t="s">
        <v>155</v>
      </c>
      <c r="E156" s="39"/>
      <c r="F156" s="240" t="s">
        <v>227</v>
      </c>
      <c r="G156" s="39"/>
      <c r="H156" s="39"/>
      <c r="I156" s="241"/>
      <c r="J156" s="39"/>
      <c r="K156" s="39"/>
      <c r="L156" s="43"/>
      <c r="M156" s="242"/>
      <c r="N156" s="243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155</v>
      </c>
      <c r="AU156" s="16" t="s">
        <v>83</v>
      </c>
    </row>
    <row r="157" spans="1:65" s="2" customFormat="1" ht="16.5" customHeight="1">
      <c r="A157" s="37"/>
      <c r="B157" s="38"/>
      <c r="C157" s="226" t="s">
        <v>228</v>
      </c>
      <c r="D157" s="226" t="s">
        <v>148</v>
      </c>
      <c r="E157" s="227" t="s">
        <v>229</v>
      </c>
      <c r="F157" s="228" t="s">
        <v>230</v>
      </c>
      <c r="G157" s="229" t="s">
        <v>231</v>
      </c>
      <c r="H157" s="230">
        <v>6202</v>
      </c>
      <c r="I157" s="231"/>
      <c r="J157" s="232">
        <f>ROUND(I157*H157,2)</f>
        <v>0</v>
      </c>
      <c r="K157" s="228" t="s">
        <v>1</v>
      </c>
      <c r="L157" s="43"/>
      <c r="M157" s="233" t="s">
        <v>1</v>
      </c>
      <c r="N157" s="234" t="s">
        <v>39</v>
      </c>
      <c r="O157" s="90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7" t="s">
        <v>153</v>
      </c>
      <c r="AT157" s="237" t="s">
        <v>148</v>
      </c>
      <c r="AU157" s="237" t="s">
        <v>83</v>
      </c>
      <c r="AY157" s="16" t="s">
        <v>146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6" t="s">
        <v>81</v>
      </c>
      <c r="BK157" s="238">
        <f>ROUND(I157*H157,2)</f>
        <v>0</v>
      </c>
      <c r="BL157" s="16" t="s">
        <v>153</v>
      </c>
      <c r="BM157" s="237" t="s">
        <v>232</v>
      </c>
    </row>
    <row r="158" spans="1:65" s="2" customFormat="1" ht="24.15" customHeight="1">
      <c r="A158" s="37"/>
      <c r="B158" s="38"/>
      <c r="C158" s="244" t="s">
        <v>233</v>
      </c>
      <c r="D158" s="244" t="s">
        <v>207</v>
      </c>
      <c r="E158" s="245" t="s">
        <v>234</v>
      </c>
      <c r="F158" s="246" t="s">
        <v>235</v>
      </c>
      <c r="G158" s="247" t="s">
        <v>236</v>
      </c>
      <c r="H158" s="248">
        <v>1792</v>
      </c>
      <c r="I158" s="249"/>
      <c r="J158" s="250">
        <f>ROUND(I158*H158,2)</f>
        <v>0</v>
      </c>
      <c r="K158" s="246" t="s">
        <v>1</v>
      </c>
      <c r="L158" s="251"/>
      <c r="M158" s="252" t="s">
        <v>1</v>
      </c>
      <c r="N158" s="253" t="s">
        <v>39</v>
      </c>
      <c r="O158" s="90"/>
      <c r="P158" s="235">
        <f>O158*H158</f>
        <v>0</v>
      </c>
      <c r="Q158" s="235">
        <v>0.002</v>
      </c>
      <c r="R158" s="235">
        <f>Q158*H158</f>
        <v>3.584</v>
      </c>
      <c r="S158" s="235">
        <v>0</v>
      </c>
      <c r="T158" s="23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7" t="s">
        <v>185</v>
      </c>
      <c r="AT158" s="237" t="s">
        <v>207</v>
      </c>
      <c r="AU158" s="237" t="s">
        <v>83</v>
      </c>
      <c r="AY158" s="16" t="s">
        <v>146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6" t="s">
        <v>81</v>
      </c>
      <c r="BK158" s="238">
        <f>ROUND(I158*H158,2)</f>
        <v>0</v>
      </c>
      <c r="BL158" s="16" t="s">
        <v>153</v>
      </c>
      <c r="BM158" s="237" t="s">
        <v>237</v>
      </c>
    </row>
    <row r="159" spans="1:63" s="12" customFormat="1" ht="22.8" customHeight="1">
      <c r="A159" s="12"/>
      <c r="B159" s="210"/>
      <c r="C159" s="211"/>
      <c r="D159" s="212" t="s">
        <v>73</v>
      </c>
      <c r="E159" s="224" t="s">
        <v>83</v>
      </c>
      <c r="F159" s="224" t="s">
        <v>238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SUM(P160:P178)</f>
        <v>0</v>
      </c>
      <c r="Q159" s="218"/>
      <c r="R159" s="219">
        <f>SUM(R160:R178)</f>
        <v>28.59796</v>
      </c>
      <c r="S159" s="218"/>
      <c r="T159" s="220">
        <f>SUM(T160:T178)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81</v>
      </c>
      <c r="AT159" s="222" t="s">
        <v>73</v>
      </c>
      <c r="AU159" s="222" t="s">
        <v>81</v>
      </c>
      <c r="AY159" s="221" t="s">
        <v>146</v>
      </c>
      <c r="BK159" s="223">
        <f>SUM(BK160:BK178)</f>
        <v>0</v>
      </c>
    </row>
    <row r="160" spans="1:65" s="2" customFormat="1" ht="24.15" customHeight="1">
      <c r="A160" s="37"/>
      <c r="B160" s="38"/>
      <c r="C160" s="244" t="s">
        <v>239</v>
      </c>
      <c r="D160" s="244" t="s">
        <v>207</v>
      </c>
      <c r="E160" s="245" t="s">
        <v>240</v>
      </c>
      <c r="F160" s="246" t="s">
        <v>241</v>
      </c>
      <c r="G160" s="247" t="s">
        <v>231</v>
      </c>
      <c r="H160" s="248">
        <v>1596</v>
      </c>
      <c r="I160" s="249"/>
      <c r="J160" s="250">
        <f>ROUND(I160*H160,2)</f>
        <v>0</v>
      </c>
      <c r="K160" s="246" t="s">
        <v>1</v>
      </c>
      <c r="L160" s="251"/>
      <c r="M160" s="252" t="s">
        <v>1</v>
      </c>
      <c r="N160" s="253" t="s">
        <v>39</v>
      </c>
      <c r="O160" s="90"/>
      <c r="P160" s="235">
        <f>O160*H160</f>
        <v>0</v>
      </c>
      <c r="Q160" s="235">
        <v>0.01</v>
      </c>
      <c r="R160" s="235">
        <f>Q160*H160</f>
        <v>15.96</v>
      </c>
      <c r="S160" s="235">
        <v>0</v>
      </c>
      <c r="T160" s="23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7" t="s">
        <v>185</v>
      </c>
      <c r="AT160" s="237" t="s">
        <v>207</v>
      </c>
      <c r="AU160" s="237" t="s">
        <v>83</v>
      </c>
      <c r="AY160" s="16" t="s">
        <v>146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6" t="s">
        <v>81</v>
      </c>
      <c r="BK160" s="238">
        <f>ROUND(I160*H160,2)</f>
        <v>0</v>
      </c>
      <c r="BL160" s="16" t="s">
        <v>153</v>
      </c>
      <c r="BM160" s="237" t="s">
        <v>242</v>
      </c>
    </row>
    <row r="161" spans="1:65" s="2" customFormat="1" ht="24.15" customHeight="1">
      <c r="A161" s="37"/>
      <c r="B161" s="38"/>
      <c r="C161" s="244" t="s">
        <v>243</v>
      </c>
      <c r="D161" s="244" t="s">
        <v>207</v>
      </c>
      <c r="E161" s="245" t="s">
        <v>244</v>
      </c>
      <c r="F161" s="246" t="s">
        <v>245</v>
      </c>
      <c r="G161" s="247" t="s">
        <v>231</v>
      </c>
      <c r="H161" s="248">
        <v>547</v>
      </c>
      <c r="I161" s="249"/>
      <c r="J161" s="250">
        <f>ROUND(I161*H161,2)</f>
        <v>0</v>
      </c>
      <c r="K161" s="246" t="s">
        <v>1</v>
      </c>
      <c r="L161" s="251"/>
      <c r="M161" s="252" t="s">
        <v>1</v>
      </c>
      <c r="N161" s="253" t="s">
        <v>39</v>
      </c>
      <c r="O161" s="90"/>
      <c r="P161" s="235">
        <f>O161*H161</f>
        <v>0</v>
      </c>
      <c r="Q161" s="235">
        <v>0.002</v>
      </c>
      <c r="R161" s="235">
        <f>Q161*H161</f>
        <v>1.094</v>
      </c>
      <c r="S161" s="235">
        <v>0</v>
      </c>
      <c r="T161" s="23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7" t="s">
        <v>185</v>
      </c>
      <c r="AT161" s="237" t="s">
        <v>207</v>
      </c>
      <c r="AU161" s="237" t="s">
        <v>83</v>
      </c>
      <c r="AY161" s="16" t="s">
        <v>146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6" t="s">
        <v>81</v>
      </c>
      <c r="BK161" s="238">
        <f>ROUND(I161*H161,2)</f>
        <v>0</v>
      </c>
      <c r="BL161" s="16" t="s">
        <v>153</v>
      </c>
      <c r="BM161" s="237" t="s">
        <v>246</v>
      </c>
    </row>
    <row r="162" spans="1:65" s="2" customFormat="1" ht="24.15" customHeight="1">
      <c r="A162" s="37"/>
      <c r="B162" s="38"/>
      <c r="C162" s="244" t="s">
        <v>247</v>
      </c>
      <c r="D162" s="244" t="s">
        <v>207</v>
      </c>
      <c r="E162" s="245" t="s">
        <v>248</v>
      </c>
      <c r="F162" s="246" t="s">
        <v>249</v>
      </c>
      <c r="G162" s="247" t="s">
        <v>231</v>
      </c>
      <c r="H162" s="248">
        <v>1064</v>
      </c>
      <c r="I162" s="249"/>
      <c r="J162" s="250">
        <f>ROUND(I162*H162,2)</f>
        <v>0</v>
      </c>
      <c r="K162" s="246" t="s">
        <v>1</v>
      </c>
      <c r="L162" s="251"/>
      <c r="M162" s="252" t="s">
        <v>1</v>
      </c>
      <c r="N162" s="253" t="s">
        <v>39</v>
      </c>
      <c r="O162" s="90"/>
      <c r="P162" s="235">
        <f>O162*H162</f>
        <v>0</v>
      </c>
      <c r="Q162" s="235">
        <v>0.002</v>
      </c>
      <c r="R162" s="235">
        <f>Q162*H162</f>
        <v>2.128</v>
      </c>
      <c r="S162" s="235">
        <v>0</v>
      </c>
      <c r="T162" s="23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7" t="s">
        <v>185</v>
      </c>
      <c r="AT162" s="237" t="s">
        <v>207</v>
      </c>
      <c r="AU162" s="237" t="s">
        <v>83</v>
      </c>
      <c r="AY162" s="16" t="s">
        <v>146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6" t="s">
        <v>81</v>
      </c>
      <c r="BK162" s="238">
        <f>ROUND(I162*H162,2)</f>
        <v>0</v>
      </c>
      <c r="BL162" s="16" t="s">
        <v>153</v>
      </c>
      <c r="BM162" s="237" t="s">
        <v>250</v>
      </c>
    </row>
    <row r="163" spans="1:65" s="2" customFormat="1" ht="24.15" customHeight="1">
      <c r="A163" s="37"/>
      <c r="B163" s="38"/>
      <c r="C163" s="244" t="s">
        <v>7</v>
      </c>
      <c r="D163" s="244" t="s">
        <v>207</v>
      </c>
      <c r="E163" s="245" t="s">
        <v>251</v>
      </c>
      <c r="F163" s="246" t="s">
        <v>252</v>
      </c>
      <c r="G163" s="247" t="s">
        <v>231</v>
      </c>
      <c r="H163" s="248">
        <v>499</v>
      </c>
      <c r="I163" s="249"/>
      <c r="J163" s="250">
        <f>ROUND(I163*H163,2)</f>
        <v>0</v>
      </c>
      <c r="K163" s="246" t="s">
        <v>1</v>
      </c>
      <c r="L163" s="251"/>
      <c r="M163" s="252" t="s">
        <v>1</v>
      </c>
      <c r="N163" s="253" t="s">
        <v>39</v>
      </c>
      <c r="O163" s="90"/>
      <c r="P163" s="235">
        <f>O163*H163</f>
        <v>0</v>
      </c>
      <c r="Q163" s="235">
        <v>0.002</v>
      </c>
      <c r="R163" s="235">
        <f>Q163*H163</f>
        <v>0.998</v>
      </c>
      <c r="S163" s="235">
        <v>0</v>
      </c>
      <c r="T163" s="23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7" t="s">
        <v>185</v>
      </c>
      <c r="AT163" s="237" t="s">
        <v>207</v>
      </c>
      <c r="AU163" s="237" t="s">
        <v>83</v>
      </c>
      <c r="AY163" s="16" t="s">
        <v>146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6" t="s">
        <v>81</v>
      </c>
      <c r="BK163" s="238">
        <f>ROUND(I163*H163,2)</f>
        <v>0</v>
      </c>
      <c r="BL163" s="16" t="s">
        <v>153</v>
      </c>
      <c r="BM163" s="237" t="s">
        <v>253</v>
      </c>
    </row>
    <row r="164" spans="1:65" s="2" customFormat="1" ht="24.15" customHeight="1">
      <c r="A164" s="37"/>
      <c r="B164" s="38"/>
      <c r="C164" s="244" t="s">
        <v>254</v>
      </c>
      <c r="D164" s="244" t="s">
        <v>207</v>
      </c>
      <c r="E164" s="245" t="s">
        <v>255</v>
      </c>
      <c r="F164" s="246" t="s">
        <v>256</v>
      </c>
      <c r="G164" s="247" t="s">
        <v>231</v>
      </c>
      <c r="H164" s="248">
        <v>416</v>
      </c>
      <c r="I164" s="249"/>
      <c r="J164" s="250">
        <f>ROUND(I164*H164,2)</f>
        <v>0</v>
      </c>
      <c r="K164" s="246" t="s">
        <v>1</v>
      </c>
      <c r="L164" s="251"/>
      <c r="M164" s="252" t="s">
        <v>1</v>
      </c>
      <c r="N164" s="253" t="s">
        <v>39</v>
      </c>
      <c r="O164" s="90"/>
      <c r="P164" s="235">
        <f>O164*H164</f>
        <v>0</v>
      </c>
      <c r="Q164" s="235">
        <v>0.0015</v>
      </c>
      <c r="R164" s="235">
        <f>Q164*H164</f>
        <v>0.624</v>
      </c>
      <c r="S164" s="235">
        <v>0</v>
      </c>
      <c r="T164" s="23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7" t="s">
        <v>185</v>
      </c>
      <c r="AT164" s="237" t="s">
        <v>207</v>
      </c>
      <c r="AU164" s="237" t="s">
        <v>83</v>
      </c>
      <c r="AY164" s="16" t="s">
        <v>146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6" t="s">
        <v>81</v>
      </c>
      <c r="BK164" s="238">
        <f>ROUND(I164*H164,2)</f>
        <v>0</v>
      </c>
      <c r="BL164" s="16" t="s">
        <v>153</v>
      </c>
      <c r="BM164" s="237" t="s">
        <v>257</v>
      </c>
    </row>
    <row r="165" spans="1:65" s="2" customFormat="1" ht="24.15" customHeight="1">
      <c r="A165" s="37"/>
      <c r="B165" s="38"/>
      <c r="C165" s="244" t="s">
        <v>258</v>
      </c>
      <c r="D165" s="244" t="s">
        <v>207</v>
      </c>
      <c r="E165" s="245" t="s">
        <v>259</v>
      </c>
      <c r="F165" s="246" t="s">
        <v>260</v>
      </c>
      <c r="G165" s="247" t="s">
        <v>231</v>
      </c>
      <c r="H165" s="248">
        <v>416</v>
      </c>
      <c r="I165" s="249"/>
      <c r="J165" s="250">
        <f>ROUND(I165*H165,2)</f>
        <v>0</v>
      </c>
      <c r="K165" s="246" t="s">
        <v>1</v>
      </c>
      <c r="L165" s="251"/>
      <c r="M165" s="252" t="s">
        <v>1</v>
      </c>
      <c r="N165" s="253" t="s">
        <v>39</v>
      </c>
      <c r="O165" s="90"/>
      <c r="P165" s="235">
        <f>O165*H165</f>
        <v>0</v>
      </c>
      <c r="Q165" s="235">
        <v>0.007</v>
      </c>
      <c r="R165" s="235">
        <f>Q165*H165</f>
        <v>2.912</v>
      </c>
      <c r="S165" s="235">
        <v>0</v>
      </c>
      <c r="T165" s="23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7" t="s">
        <v>185</v>
      </c>
      <c r="AT165" s="237" t="s">
        <v>207</v>
      </c>
      <c r="AU165" s="237" t="s">
        <v>83</v>
      </c>
      <c r="AY165" s="16" t="s">
        <v>146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6" t="s">
        <v>81</v>
      </c>
      <c r="BK165" s="238">
        <f>ROUND(I165*H165,2)</f>
        <v>0</v>
      </c>
      <c r="BL165" s="16" t="s">
        <v>153</v>
      </c>
      <c r="BM165" s="237" t="s">
        <v>261</v>
      </c>
    </row>
    <row r="166" spans="1:47" s="2" customFormat="1" ht="12">
      <c r="A166" s="37"/>
      <c r="B166" s="38"/>
      <c r="C166" s="39"/>
      <c r="D166" s="239" t="s">
        <v>155</v>
      </c>
      <c r="E166" s="39"/>
      <c r="F166" s="240" t="s">
        <v>260</v>
      </c>
      <c r="G166" s="39"/>
      <c r="H166" s="39"/>
      <c r="I166" s="241"/>
      <c r="J166" s="39"/>
      <c r="K166" s="39"/>
      <c r="L166" s="43"/>
      <c r="M166" s="242"/>
      <c r="N166" s="243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155</v>
      </c>
      <c r="AU166" s="16" t="s">
        <v>83</v>
      </c>
    </row>
    <row r="167" spans="1:65" s="2" customFormat="1" ht="24.15" customHeight="1">
      <c r="A167" s="37"/>
      <c r="B167" s="38"/>
      <c r="C167" s="244" t="s">
        <v>262</v>
      </c>
      <c r="D167" s="244" t="s">
        <v>207</v>
      </c>
      <c r="E167" s="245" t="s">
        <v>263</v>
      </c>
      <c r="F167" s="246" t="s">
        <v>264</v>
      </c>
      <c r="G167" s="247" t="s">
        <v>231</v>
      </c>
      <c r="H167" s="248">
        <v>416</v>
      </c>
      <c r="I167" s="249"/>
      <c r="J167" s="250">
        <f>ROUND(I167*H167,2)</f>
        <v>0</v>
      </c>
      <c r="K167" s="246" t="s">
        <v>1</v>
      </c>
      <c r="L167" s="251"/>
      <c r="M167" s="252" t="s">
        <v>1</v>
      </c>
      <c r="N167" s="253" t="s">
        <v>39</v>
      </c>
      <c r="O167" s="90"/>
      <c r="P167" s="235">
        <f>O167*H167</f>
        <v>0</v>
      </c>
      <c r="Q167" s="235">
        <v>0.007</v>
      </c>
      <c r="R167" s="235">
        <f>Q167*H167</f>
        <v>2.912</v>
      </c>
      <c r="S167" s="235">
        <v>0</v>
      </c>
      <c r="T167" s="23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7" t="s">
        <v>185</v>
      </c>
      <c r="AT167" s="237" t="s">
        <v>207</v>
      </c>
      <c r="AU167" s="237" t="s">
        <v>83</v>
      </c>
      <c r="AY167" s="16" t="s">
        <v>146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6" t="s">
        <v>81</v>
      </c>
      <c r="BK167" s="238">
        <f>ROUND(I167*H167,2)</f>
        <v>0</v>
      </c>
      <c r="BL167" s="16" t="s">
        <v>153</v>
      </c>
      <c r="BM167" s="237" t="s">
        <v>265</v>
      </c>
    </row>
    <row r="168" spans="1:47" s="2" customFormat="1" ht="12">
      <c r="A168" s="37"/>
      <c r="B168" s="38"/>
      <c r="C168" s="39"/>
      <c r="D168" s="239" t="s">
        <v>155</v>
      </c>
      <c r="E168" s="39"/>
      <c r="F168" s="240" t="s">
        <v>266</v>
      </c>
      <c r="G168" s="39"/>
      <c r="H168" s="39"/>
      <c r="I168" s="241"/>
      <c r="J168" s="39"/>
      <c r="K168" s="39"/>
      <c r="L168" s="43"/>
      <c r="M168" s="242"/>
      <c r="N168" s="243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155</v>
      </c>
      <c r="AU168" s="16" t="s">
        <v>83</v>
      </c>
    </row>
    <row r="169" spans="1:65" s="2" customFormat="1" ht="24.15" customHeight="1">
      <c r="A169" s="37"/>
      <c r="B169" s="38"/>
      <c r="C169" s="244" t="s">
        <v>267</v>
      </c>
      <c r="D169" s="244" t="s">
        <v>207</v>
      </c>
      <c r="E169" s="245" t="s">
        <v>268</v>
      </c>
      <c r="F169" s="246" t="s">
        <v>269</v>
      </c>
      <c r="G169" s="247" t="s">
        <v>231</v>
      </c>
      <c r="H169" s="248">
        <v>416</v>
      </c>
      <c r="I169" s="249"/>
      <c r="J169" s="250">
        <f>ROUND(I169*H169,2)</f>
        <v>0</v>
      </c>
      <c r="K169" s="246" t="s">
        <v>1</v>
      </c>
      <c r="L169" s="251"/>
      <c r="M169" s="252" t="s">
        <v>1</v>
      </c>
      <c r="N169" s="253" t="s">
        <v>39</v>
      </c>
      <c r="O169" s="90"/>
      <c r="P169" s="235">
        <f>O169*H169</f>
        <v>0</v>
      </c>
      <c r="Q169" s="235">
        <v>0.0015</v>
      </c>
      <c r="R169" s="235">
        <f>Q169*H169</f>
        <v>0.624</v>
      </c>
      <c r="S169" s="235">
        <v>0</v>
      </c>
      <c r="T169" s="23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7" t="s">
        <v>185</v>
      </c>
      <c r="AT169" s="237" t="s">
        <v>207</v>
      </c>
      <c r="AU169" s="237" t="s">
        <v>83</v>
      </c>
      <c r="AY169" s="16" t="s">
        <v>146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6" t="s">
        <v>81</v>
      </c>
      <c r="BK169" s="238">
        <f>ROUND(I169*H169,2)</f>
        <v>0</v>
      </c>
      <c r="BL169" s="16" t="s">
        <v>153</v>
      </c>
      <c r="BM169" s="237" t="s">
        <v>270</v>
      </c>
    </row>
    <row r="170" spans="1:65" s="2" customFormat="1" ht="24.15" customHeight="1">
      <c r="A170" s="37"/>
      <c r="B170" s="38"/>
      <c r="C170" s="244" t="s">
        <v>271</v>
      </c>
      <c r="D170" s="244" t="s">
        <v>207</v>
      </c>
      <c r="E170" s="245" t="s">
        <v>272</v>
      </c>
      <c r="F170" s="246" t="s">
        <v>273</v>
      </c>
      <c r="G170" s="247" t="s">
        <v>231</v>
      </c>
      <c r="H170" s="248">
        <v>416</v>
      </c>
      <c r="I170" s="249"/>
      <c r="J170" s="250">
        <f>ROUND(I170*H170,2)</f>
        <v>0</v>
      </c>
      <c r="K170" s="246" t="s">
        <v>1</v>
      </c>
      <c r="L170" s="251"/>
      <c r="M170" s="252" t="s">
        <v>1</v>
      </c>
      <c r="N170" s="253" t="s">
        <v>39</v>
      </c>
      <c r="O170" s="90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7" t="s">
        <v>185</v>
      </c>
      <c r="AT170" s="237" t="s">
        <v>207</v>
      </c>
      <c r="AU170" s="237" t="s">
        <v>83</v>
      </c>
      <c r="AY170" s="16" t="s">
        <v>146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6" t="s">
        <v>81</v>
      </c>
      <c r="BK170" s="238">
        <f>ROUND(I170*H170,2)</f>
        <v>0</v>
      </c>
      <c r="BL170" s="16" t="s">
        <v>153</v>
      </c>
      <c r="BM170" s="237" t="s">
        <v>274</v>
      </c>
    </row>
    <row r="171" spans="1:65" s="2" customFormat="1" ht="24.15" customHeight="1">
      <c r="A171" s="37"/>
      <c r="B171" s="38"/>
      <c r="C171" s="244" t="s">
        <v>275</v>
      </c>
      <c r="D171" s="244" t="s">
        <v>207</v>
      </c>
      <c r="E171" s="245" t="s">
        <v>276</v>
      </c>
      <c r="F171" s="246" t="s">
        <v>277</v>
      </c>
      <c r="G171" s="247" t="s">
        <v>231</v>
      </c>
      <c r="H171" s="248">
        <v>416</v>
      </c>
      <c r="I171" s="249"/>
      <c r="J171" s="250">
        <f>ROUND(I171*H171,2)</f>
        <v>0</v>
      </c>
      <c r="K171" s="246" t="s">
        <v>1</v>
      </c>
      <c r="L171" s="251"/>
      <c r="M171" s="252" t="s">
        <v>1</v>
      </c>
      <c r="N171" s="253" t="s">
        <v>39</v>
      </c>
      <c r="O171" s="90"/>
      <c r="P171" s="235">
        <f>O171*H171</f>
        <v>0</v>
      </c>
      <c r="Q171" s="235">
        <v>0.0015</v>
      </c>
      <c r="R171" s="235">
        <f>Q171*H171</f>
        <v>0.624</v>
      </c>
      <c r="S171" s="235">
        <v>0</v>
      </c>
      <c r="T171" s="23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7" t="s">
        <v>185</v>
      </c>
      <c r="AT171" s="237" t="s">
        <v>207</v>
      </c>
      <c r="AU171" s="237" t="s">
        <v>83</v>
      </c>
      <c r="AY171" s="16" t="s">
        <v>146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6" t="s">
        <v>81</v>
      </c>
      <c r="BK171" s="238">
        <f>ROUND(I171*H171,2)</f>
        <v>0</v>
      </c>
      <c r="BL171" s="16" t="s">
        <v>153</v>
      </c>
      <c r="BM171" s="237" t="s">
        <v>278</v>
      </c>
    </row>
    <row r="172" spans="1:65" s="2" customFormat="1" ht="16.5" customHeight="1">
      <c r="A172" s="37"/>
      <c r="B172" s="38"/>
      <c r="C172" s="244" t="s">
        <v>279</v>
      </c>
      <c r="D172" s="244" t="s">
        <v>207</v>
      </c>
      <c r="E172" s="245" t="s">
        <v>280</v>
      </c>
      <c r="F172" s="246" t="s">
        <v>281</v>
      </c>
      <c r="G172" s="247" t="s">
        <v>282</v>
      </c>
      <c r="H172" s="248">
        <v>643.55</v>
      </c>
      <c r="I172" s="249"/>
      <c r="J172" s="250">
        <f>ROUND(I172*H172,2)</f>
        <v>0</v>
      </c>
      <c r="K172" s="246" t="s">
        <v>1</v>
      </c>
      <c r="L172" s="251"/>
      <c r="M172" s="252" t="s">
        <v>1</v>
      </c>
      <c r="N172" s="253" t="s">
        <v>39</v>
      </c>
      <c r="O172" s="90"/>
      <c r="P172" s="235">
        <f>O172*H172</f>
        <v>0</v>
      </c>
      <c r="Q172" s="235">
        <v>0.001</v>
      </c>
      <c r="R172" s="235">
        <f>Q172*H172</f>
        <v>0.64355</v>
      </c>
      <c r="S172" s="235">
        <v>0</v>
      </c>
      <c r="T172" s="23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7" t="s">
        <v>185</v>
      </c>
      <c r="AT172" s="237" t="s">
        <v>207</v>
      </c>
      <c r="AU172" s="237" t="s">
        <v>83</v>
      </c>
      <c r="AY172" s="16" t="s">
        <v>146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6" t="s">
        <v>81</v>
      </c>
      <c r="BK172" s="238">
        <f>ROUND(I172*H172,2)</f>
        <v>0</v>
      </c>
      <c r="BL172" s="16" t="s">
        <v>153</v>
      </c>
      <c r="BM172" s="237" t="s">
        <v>283</v>
      </c>
    </row>
    <row r="173" spans="1:47" s="2" customFormat="1" ht="12">
      <c r="A173" s="37"/>
      <c r="B173" s="38"/>
      <c r="C173" s="39"/>
      <c r="D173" s="239" t="s">
        <v>155</v>
      </c>
      <c r="E173" s="39"/>
      <c r="F173" s="240" t="s">
        <v>281</v>
      </c>
      <c r="G173" s="39"/>
      <c r="H173" s="39"/>
      <c r="I173" s="241"/>
      <c r="J173" s="39"/>
      <c r="K173" s="39"/>
      <c r="L173" s="43"/>
      <c r="M173" s="242"/>
      <c r="N173" s="243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155</v>
      </c>
      <c r="AU173" s="16" t="s">
        <v>83</v>
      </c>
    </row>
    <row r="174" spans="1:65" s="2" customFormat="1" ht="16.5" customHeight="1">
      <c r="A174" s="37"/>
      <c r="B174" s="38"/>
      <c r="C174" s="244" t="s">
        <v>284</v>
      </c>
      <c r="D174" s="244" t="s">
        <v>207</v>
      </c>
      <c r="E174" s="245" t="s">
        <v>285</v>
      </c>
      <c r="F174" s="246" t="s">
        <v>286</v>
      </c>
      <c r="G174" s="247" t="s">
        <v>282</v>
      </c>
      <c r="H174" s="248">
        <v>78.41</v>
      </c>
      <c r="I174" s="249"/>
      <c r="J174" s="250">
        <f>ROUND(I174*H174,2)</f>
        <v>0</v>
      </c>
      <c r="K174" s="246" t="s">
        <v>152</v>
      </c>
      <c r="L174" s="251"/>
      <c r="M174" s="252" t="s">
        <v>1</v>
      </c>
      <c r="N174" s="253" t="s">
        <v>39</v>
      </c>
      <c r="O174" s="90"/>
      <c r="P174" s="235">
        <f>O174*H174</f>
        <v>0</v>
      </c>
      <c r="Q174" s="235">
        <v>0.001</v>
      </c>
      <c r="R174" s="235">
        <f>Q174*H174</f>
        <v>0.07841</v>
      </c>
      <c r="S174" s="235">
        <v>0</v>
      </c>
      <c r="T174" s="23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7" t="s">
        <v>185</v>
      </c>
      <c r="AT174" s="237" t="s">
        <v>207</v>
      </c>
      <c r="AU174" s="237" t="s">
        <v>83</v>
      </c>
      <c r="AY174" s="16" t="s">
        <v>146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6" t="s">
        <v>81</v>
      </c>
      <c r="BK174" s="238">
        <f>ROUND(I174*H174,2)</f>
        <v>0</v>
      </c>
      <c r="BL174" s="16" t="s">
        <v>153</v>
      </c>
      <c r="BM174" s="237" t="s">
        <v>287</v>
      </c>
    </row>
    <row r="175" spans="1:47" s="2" customFormat="1" ht="12">
      <c r="A175" s="37"/>
      <c r="B175" s="38"/>
      <c r="C175" s="39"/>
      <c r="D175" s="239" t="s">
        <v>155</v>
      </c>
      <c r="E175" s="39"/>
      <c r="F175" s="240" t="s">
        <v>286</v>
      </c>
      <c r="G175" s="39"/>
      <c r="H175" s="39"/>
      <c r="I175" s="241"/>
      <c r="J175" s="39"/>
      <c r="K175" s="39"/>
      <c r="L175" s="43"/>
      <c r="M175" s="242"/>
      <c r="N175" s="243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155</v>
      </c>
      <c r="AU175" s="16" t="s">
        <v>83</v>
      </c>
    </row>
    <row r="176" spans="1:51" s="13" customFormat="1" ht="12">
      <c r="A176" s="13"/>
      <c r="B176" s="254"/>
      <c r="C176" s="255"/>
      <c r="D176" s="239" t="s">
        <v>212</v>
      </c>
      <c r="E176" s="264" t="s">
        <v>1</v>
      </c>
      <c r="F176" s="256" t="s">
        <v>288</v>
      </c>
      <c r="G176" s="255"/>
      <c r="H176" s="257">
        <v>15682</v>
      </c>
      <c r="I176" s="258"/>
      <c r="J176" s="255"/>
      <c r="K176" s="255"/>
      <c r="L176" s="259"/>
      <c r="M176" s="260"/>
      <c r="N176" s="261"/>
      <c r="O176" s="261"/>
      <c r="P176" s="261"/>
      <c r="Q176" s="261"/>
      <c r="R176" s="261"/>
      <c r="S176" s="261"/>
      <c r="T176" s="26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3" t="s">
        <v>212</v>
      </c>
      <c r="AU176" s="263" t="s">
        <v>83</v>
      </c>
      <c r="AV176" s="13" t="s">
        <v>83</v>
      </c>
      <c r="AW176" s="13" t="s">
        <v>31</v>
      </c>
      <c r="AX176" s="13" t="s">
        <v>74</v>
      </c>
      <c r="AY176" s="263" t="s">
        <v>146</v>
      </c>
    </row>
    <row r="177" spans="1:51" s="14" customFormat="1" ht="12">
      <c r="A177" s="14"/>
      <c r="B177" s="265"/>
      <c r="C177" s="266"/>
      <c r="D177" s="239" t="s">
        <v>212</v>
      </c>
      <c r="E177" s="267" t="s">
        <v>1</v>
      </c>
      <c r="F177" s="268" t="s">
        <v>289</v>
      </c>
      <c r="G177" s="266"/>
      <c r="H177" s="269">
        <v>15682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5" t="s">
        <v>212</v>
      </c>
      <c r="AU177" s="275" t="s">
        <v>83</v>
      </c>
      <c r="AV177" s="14" t="s">
        <v>153</v>
      </c>
      <c r="AW177" s="14" t="s">
        <v>31</v>
      </c>
      <c r="AX177" s="14" t="s">
        <v>81</v>
      </c>
      <c r="AY177" s="275" t="s">
        <v>146</v>
      </c>
    </row>
    <row r="178" spans="1:51" s="13" customFormat="1" ht="12">
      <c r="A178" s="13"/>
      <c r="B178" s="254"/>
      <c r="C178" s="255"/>
      <c r="D178" s="239" t="s">
        <v>212</v>
      </c>
      <c r="E178" s="255"/>
      <c r="F178" s="256" t="s">
        <v>290</v>
      </c>
      <c r="G178" s="255"/>
      <c r="H178" s="257">
        <v>78.41</v>
      </c>
      <c r="I178" s="258"/>
      <c r="J178" s="255"/>
      <c r="K178" s="255"/>
      <c r="L178" s="259"/>
      <c r="M178" s="276"/>
      <c r="N178" s="277"/>
      <c r="O178" s="277"/>
      <c r="P178" s="277"/>
      <c r="Q178" s="277"/>
      <c r="R178" s="277"/>
      <c r="S178" s="277"/>
      <c r="T178" s="27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212</v>
      </c>
      <c r="AU178" s="263" t="s">
        <v>83</v>
      </c>
      <c r="AV178" s="13" t="s">
        <v>83</v>
      </c>
      <c r="AW178" s="13" t="s">
        <v>4</v>
      </c>
      <c r="AX178" s="13" t="s">
        <v>81</v>
      </c>
      <c r="AY178" s="263" t="s">
        <v>146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22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120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291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292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293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ROUND((SUM(BE126:BE148)),2)</f>
        <v>0</v>
      </c>
      <c r="G37" s="37"/>
      <c r="H37" s="37"/>
      <c r="I37" s="164">
        <v>0.21</v>
      </c>
      <c r="J37" s="163">
        <f>ROUND(((SUM(BE126:BE148))*I37),2)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ROUND((SUM(BF126:BF148)),2)</f>
        <v>0</v>
      </c>
      <c r="G38" s="37"/>
      <c r="H38" s="37"/>
      <c r="I38" s="164">
        <v>0.15</v>
      </c>
      <c r="J38" s="163">
        <f>ROUND(((SUM(BF126:BF148))*I38),2)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ROUND((SUM(BG126:BG148)),2)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ROUND((SUM(BH126:BH148)),2)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ROUND((SUM(BI126:BI148)),2)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120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79" t="s">
        <v>291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292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SO1.2.1 - následná péče 1.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120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79" t="s">
        <v>291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SO1.2.1 - následná péče 1.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2" t="s">
        <v>125</v>
      </c>
      <c r="K125" s="203" t="s">
        <v>136</v>
      </c>
      <c r="L125" s="204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5">
        <f>BK126</f>
        <v>0</v>
      </c>
      <c r="K126" s="39"/>
      <c r="L126" s="43"/>
      <c r="M126" s="102"/>
      <c r="N126" s="206"/>
      <c r="O126" s="103"/>
      <c r="P126" s="207">
        <f>P127</f>
        <v>0</v>
      </c>
      <c r="Q126" s="103"/>
      <c r="R126" s="207">
        <f>R127</f>
        <v>5</v>
      </c>
      <c r="S126" s="103"/>
      <c r="T126" s="208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73</v>
      </c>
      <c r="E127" s="213" t="s">
        <v>144</v>
      </c>
      <c r="F127" s="213" t="s">
        <v>145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5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81</v>
      </c>
      <c r="AT127" s="222" t="s">
        <v>73</v>
      </c>
      <c r="AU127" s="222" t="s">
        <v>74</v>
      </c>
      <c r="AY127" s="221" t="s">
        <v>146</v>
      </c>
      <c r="BK127" s="223">
        <f>BK128</f>
        <v>0</v>
      </c>
    </row>
    <row r="128" spans="1:63" s="12" customFormat="1" ht="22.8" customHeight="1">
      <c r="A128" s="12"/>
      <c r="B128" s="210"/>
      <c r="C128" s="211"/>
      <c r="D128" s="212" t="s">
        <v>73</v>
      </c>
      <c r="E128" s="224" t="s">
        <v>81</v>
      </c>
      <c r="F128" s="224" t="s">
        <v>147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SUM(P129:P148)</f>
        <v>0</v>
      </c>
      <c r="Q128" s="218"/>
      <c r="R128" s="219">
        <f>SUM(R129:R148)</f>
        <v>5</v>
      </c>
      <c r="S128" s="218"/>
      <c r="T128" s="22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81</v>
      </c>
      <c r="AT128" s="222" t="s">
        <v>73</v>
      </c>
      <c r="AU128" s="222" t="s">
        <v>81</v>
      </c>
      <c r="AY128" s="221" t="s">
        <v>146</v>
      </c>
      <c r="BK128" s="223">
        <f>SUM(BK129:BK148)</f>
        <v>0</v>
      </c>
    </row>
    <row r="129" spans="1:65" s="2" customFormat="1" ht="24.15" customHeight="1">
      <c r="A129" s="37"/>
      <c r="B129" s="38"/>
      <c r="C129" s="226" t="s">
        <v>81</v>
      </c>
      <c r="D129" s="226" t="s">
        <v>148</v>
      </c>
      <c r="E129" s="227" t="s">
        <v>149</v>
      </c>
      <c r="F129" s="228" t="s">
        <v>150</v>
      </c>
      <c r="G129" s="229" t="s">
        <v>151</v>
      </c>
      <c r="H129" s="230">
        <v>20250</v>
      </c>
      <c r="I129" s="231"/>
      <c r="J129" s="232">
        <f>ROUND(I129*H129,2)</f>
        <v>0</v>
      </c>
      <c r="K129" s="228" t="s">
        <v>152</v>
      </c>
      <c r="L129" s="43"/>
      <c r="M129" s="233" t="s">
        <v>1</v>
      </c>
      <c r="N129" s="234" t="s">
        <v>39</v>
      </c>
      <c r="O129" s="90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7" t="s">
        <v>153</v>
      </c>
      <c r="AT129" s="237" t="s">
        <v>148</v>
      </c>
      <c r="AU129" s="237" t="s">
        <v>83</v>
      </c>
      <c r="AY129" s="16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6" t="s">
        <v>81</v>
      </c>
      <c r="BK129" s="238">
        <f>ROUND(I129*H129,2)</f>
        <v>0</v>
      </c>
      <c r="BL129" s="16" t="s">
        <v>153</v>
      </c>
      <c r="BM129" s="237" t="s">
        <v>294</v>
      </c>
    </row>
    <row r="130" spans="1:47" s="2" customFormat="1" ht="12">
      <c r="A130" s="37"/>
      <c r="B130" s="38"/>
      <c r="C130" s="39"/>
      <c r="D130" s="239" t="s">
        <v>155</v>
      </c>
      <c r="E130" s="39"/>
      <c r="F130" s="240" t="s">
        <v>156</v>
      </c>
      <c r="G130" s="39"/>
      <c r="H130" s="39"/>
      <c r="I130" s="241"/>
      <c r="J130" s="39"/>
      <c r="K130" s="39"/>
      <c r="L130" s="43"/>
      <c r="M130" s="242"/>
      <c r="N130" s="243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83</v>
      </c>
    </row>
    <row r="131" spans="1:65" s="2" customFormat="1" ht="24.15" customHeight="1">
      <c r="A131" s="37"/>
      <c r="B131" s="38"/>
      <c r="C131" s="226" t="s">
        <v>83</v>
      </c>
      <c r="D131" s="226" t="s">
        <v>148</v>
      </c>
      <c r="E131" s="227" t="s">
        <v>196</v>
      </c>
      <c r="F131" s="228" t="s">
        <v>197</v>
      </c>
      <c r="G131" s="229" t="s">
        <v>198</v>
      </c>
      <c r="H131" s="230">
        <v>111.2</v>
      </c>
      <c r="I131" s="231"/>
      <c r="J131" s="232">
        <f>ROUND(I131*H131,2)</f>
        <v>0</v>
      </c>
      <c r="K131" s="228" t="s">
        <v>152</v>
      </c>
      <c r="L131" s="43"/>
      <c r="M131" s="233" t="s">
        <v>1</v>
      </c>
      <c r="N131" s="234" t="s">
        <v>39</v>
      </c>
      <c r="O131" s="90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7" t="s">
        <v>153</v>
      </c>
      <c r="AT131" s="237" t="s">
        <v>148</v>
      </c>
      <c r="AU131" s="237" t="s">
        <v>83</v>
      </c>
      <c r="AY131" s="16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81</v>
      </c>
      <c r="BK131" s="238">
        <f>ROUND(I131*H131,2)</f>
        <v>0</v>
      </c>
      <c r="BL131" s="16" t="s">
        <v>153</v>
      </c>
      <c r="BM131" s="237" t="s">
        <v>295</v>
      </c>
    </row>
    <row r="132" spans="1:47" s="2" customFormat="1" ht="12">
      <c r="A132" s="37"/>
      <c r="B132" s="38"/>
      <c r="C132" s="39"/>
      <c r="D132" s="239" t="s">
        <v>155</v>
      </c>
      <c r="E132" s="39"/>
      <c r="F132" s="240" t="s">
        <v>200</v>
      </c>
      <c r="G132" s="39"/>
      <c r="H132" s="39"/>
      <c r="I132" s="241"/>
      <c r="J132" s="39"/>
      <c r="K132" s="39"/>
      <c r="L132" s="43"/>
      <c r="M132" s="242"/>
      <c r="N132" s="243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83</v>
      </c>
    </row>
    <row r="133" spans="1:65" s="2" customFormat="1" ht="16.5" customHeight="1">
      <c r="A133" s="37"/>
      <c r="B133" s="38"/>
      <c r="C133" s="226" t="s">
        <v>94</v>
      </c>
      <c r="D133" s="226" t="s">
        <v>148</v>
      </c>
      <c r="E133" s="227" t="s">
        <v>296</v>
      </c>
      <c r="F133" s="228" t="s">
        <v>297</v>
      </c>
      <c r="G133" s="229" t="s">
        <v>210</v>
      </c>
      <c r="H133" s="230">
        <v>630.66</v>
      </c>
      <c r="I133" s="231"/>
      <c r="J133" s="232">
        <f>ROUND(I133*H133,2)</f>
        <v>0</v>
      </c>
      <c r="K133" s="228" t="s">
        <v>1</v>
      </c>
      <c r="L133" s="43"/>
      <c r="M133" s="233" t="s">
        <v>1</v>
      </c>
      <c r="N133" s="234" t="s">
        <v>39</v>
      </c>
      <c r="O133" s="90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7" t="s">
        <v>153</v>
      </c>
      <c r="AT133" s="237" t="s">
        <v>148</v>
      </c>
      <c r="AU133" s="237" t="s">
        <v>83</v>
      </c>
      <c r="AY133" s="16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6" t="s">
        <v>81</v>
      </c>
      <c r="BK133" s="238">
        <f>ROUND(I133*H133,2)</f>
        <v>0</v>
      </c>
      <c r="BL133" s="16" t="s">
        <v>153</v>
      </c>
      <c r="BM133" s="237" t="s">
        <v>298</v>
      </c>
    </row>
    <row r="134" spans="1:47" s="2" customFormat="1" ht="12">
      <c r="A134" s="37"/>
      <c r="B134" s="38"/>
      <c r="C134" s="39"/>
      <c r="D134" s="239" t="s">
        <v>155</v>
      </c>
      <c r="E134" s="39"/>
      <c r="F134" s="240" t="s">
        <v>297</v>
      </c>
      <c r="G134" s="39"/>
      <c r="H134" s="39"/>
      <c r="I134" s="241"/>
      <c r="J134" s="39"/>
      <c r="K134" s="39"/>
      <c r="L134" s="43"/>
      <c r="M134" s="242"/>
      <c r="N134" s="243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155</v>
      </c>
      <c r="AU134" s="16" t="s">
        <v>83</v>
      </c>
    </row>
    <row r="135" spans="1:47" s="2" customFormat="1" ht="12">
      <c r="A135" s="37"/>
      <c r="B135" s="38"/>
      <c r="C135" s="39"/>
      <c r="D135" s="239" t="s">
        <v>299</v>
      </c>
      <c r="E135" s="39"/>
      <c r="F135" s="280" t="s">
        <v>300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299</v>
      </c>
      <c r="AU135" s="16" t="s">
        <v>83</v>
      </c>
    </row>
    <row r="136" spans="1:65" s="2" customFormat="1" ht="16.5" customHeight="1">
      <c r="A136" s="37"/>
      <c r="B136" s="38"/>
      <c r="C136" s="226" t="s">
        <v>153</v>
      </c>
      <c r="D136" s="226" t="s">
        <v>148</v>
      </c>
      <c r="E136" s="227" t="s">
        <v>301</v>
      </c>
      <c r="F136" s="228" t="s">
        <v>302</v>
      </c>
      <c r="G136" s="229" t="s">
        <v>231</v>
      </c>
      <c r="H136" s="230">
        <v>371</v>
      </c>
      <c r="I136" s="231"/>
      <c r="J136" s="232">
        <f>ROUND(I136*H136,2)</f>
        <v>0</v>
      </c>
      <c r="K136" s="228" t="s">
        <v>1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303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304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47" s="2" customFormat="1" ht="12">
      <c r="A138" s="37"/>
      <c r="B138" s="38"/>
      <c r="C138" s="39"/>
      <c r="D138" s="239" t="s">
        <v>299</v>
      </c>
      <c r="E138" s="39"/>
      <c r="F138" s="280" t="s">
        <v>305</v>
      </c>
      <c r="G138" s="39"/>
      <c r="H138" s="39"/>
      <c r="I138" s="241"/>
      <c r="J138" s="39"/>
      <c r="K138" s="39"/>
      <c r="L138" s="43"/>
      <c r="M138" s="242"/>
      <c r="N138" s="243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299</v>
      </c>
      <c r="AU138" s="16" t="s">
        <v>83</v>
      </c>
    </row>
    <row r="139" spans="1:65" s="2" customFormat="1" ht="16.5" customHeight="1">
      <c r="A139" s="37"/>
      <c r="B139" s="38"/>
      <c r="C139" s="226" t="s">
        <v>170</v>
      </c>
      <c r="D139" s="226" t="s">
        <v>148</v>
      </c>
      <c r="E139" s="227" t="s">
        <v>306</v>
      </c>
      <c r="F139" s="228" t="s">
        <v>307</v>
      </c>
      <c r="G139" s="229" t="s">
        <v>231</v>
      </c>
      <c r="H139" s="230">
        <v>250</v>
      </c>
      <c r="I139" s="231"/>
      <c r="J139" s="232">
        <f>ROUND(I139*H139,2)</f>
        <v>0</v>
      </c>
      <c r="K139" s="228" t="s">
        <v>1</v>
      </c>
      <c r="L139" s="43"/>
      <c r="M139" s="233" t="s">
        <v>1</v>
      </c>
      <c r="N139" s="234" t="s">
        <v>39</v>
      </c>
      <c r="O139" s="90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7" t="s">
        <v>153</v>
      </c>
      <c r="AT139" s="237" t="s">
        <v>148</v>
      </c>
      <c r="AU139" s="237" t="s">
        <v>83</v>
      </c>
      <c r="AY139" s="16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81</v>
      </c>
      <c r="BK139" s="238">
        <f>ROUND(I139*H139,2)</f>
        <v>0</v>
      </c>
      <c r="BL139" s="16" t="s">
        <v>153</v>
      </c>
      <c r="BM139" s="237" t="s">
        <v>308</v>
      </c>
    </row>
    <row r="140" spans="1:47" s="2" customFormat="1" ht="12">
      <c r="A140" s="37"/>
      <c r="B140" s="38"/>
      <c r="C140" s="39"/>
      <c r="D140" s="239" t="s">
        <v>155</v>
      </c>
      <c r="E140" s="39"/>
      <c r="F140" s="240" t="s">
        <v>307</v>
      </c>
      <c r="G140" s="39"/>
      <c r="H140" s="39"/>
      <c r="I140" s="241"/>
      <c r="J140" s="39"/>
      <c r="K140" s="39"/>
      <c r="L140" s="43"/>
      <c r="M140" s="242"/>
      <c r="N140" s="243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155</v>
      </c>
      <c r="AU140" s="16" t="s">
        <v>83</v>
      </c>
    </row>
    <row r="141" spans="1:47" s="2" customFormat="1" ht="12">
      <c r="A141" s="37"/>
      <c r="B141" s="38"/>
      <c r="C141" s="39"/>
      <c r="D141" s="239" t="s">
        <v>299</v>
      </c>
      <c r="E141" s="39"/>
      <c r="F141" s="280" t="s">
        <v>305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299</v>
      </c>
      <c r="AU141" s="16" t="s">
        <v>83</v>
      </c>
    </row>
    <row r="142" spans="1:65" s="2" customFormat="1" ht="16.5" customHeight="1">
      <c r="A142" s="37"/>
      <c r="B142" s="38"/>
      <c r="C142" s="226" t="s">
        <v>175</v>
      </c>
      <c r="D142" s="226" t="s">
        <v>148</v>
      </c>
      <c r="E142" s="227" t="s">
        <v>309</v>
      </c>
      <c r="F142" s="228" t="s">
        <v>310</v>
      </c>
      <c r="G142" s="229" t="s">
        <v>151</v>
      </c>
      <c r="H142" s="230">
        <v>250</v>
      </c>
      <c r="I142" s="231"/>
      <c r="J142" s="232">
        <f>ROUND(I142*H142,2)</f>
        <v>0</v>
      </c>
      <c r="K142" s="228" t="s">
        <v>1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311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312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16.5" customHeight="1">
      <c r="A144" s="37"/>
      <c r="B144" s="38"/>
      <c r="C144" s="244" t="s">
        <v>180</v>
      </c>
      <c r="D144" s="244" t="s">
        <v>207</v>
      </c>
      <c r="E144" s="245" t="s">
        <v>313</v>
      </c>
      <c r="F144" s="246" t="s">
        <v>209</v>
      </c>
      <c r="G144" s="247" t="s">
        <v>210</v>
      </c>
      <c r="H144" s="248">
        <v>25</v>
      </c>
      <c r="I144" s="249"/>
      <c r="J144" s="250">
        <f>ROUND(I144*H144,2)</f>
        <v>0</v>
      </c>
      <c r="K144" s="246" t="s">
        <v>152</v>
      </c>
      <c r="L144" s="251"/>
      <c r="M144" s="252" t="s">
        <v>1</v>
      </c>
      <c r="N144" s="253" t="s">
        <v>39</v>
      </c>
      <c r="O144" s="90"/>
      <c r="P144" s="235">
        <f>O144*H144</f>
        <v>0</v>
      </c>
      <c r="Q144" s="235">
        <v>0.2</v>
      </c>
      <c r="R144" s="235">
        <f>Q144*H144</f>
        <v>5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185</v>
      </c>
      <c r="AT144" s="237" t="s">
        <v>207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314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209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51" s="13" customFormat="1" ht="12">
      <c r="A146" s="13"/>
      <c r="B146" s="254"/>
      <c r="C146" s="255"/>
      <c r="D146" s="239" t="s">
        <v>212</v>
      </c>
      <c r="E146" s="255"/>
      <c r="F146" s="256" t="s">
        <v>315</v>
      </c>
      <c r="G146" s="255"/>
      <c r="H146" s="257">
        <v>25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212</v>
      </c>
      <c r="AU146" s="263" t="s">
        <v>83</v>
      </c>
      <c r="AV146" s="13" t="s">
        <v>83</v>
      </c>
      <c r="AW146" s="13" t="s">
        <v>4</v>
      </c>
      <c r="AX146" s="13" t="s">
        <v>81</v>
      </c>
      <c r="AY146" s="263" t="s">
        <v>146</v>
      </c>
    </row>
    <row r="147" spans="1:65" s="2" customFormat="1" ht="16.5" customHeight="1">
      <c r="A147" s="37"/>
      <c r="B147" s="38"/>
      <c r="C147" s="226" t="s">
        <v>185</v>
      </c>
      <c r="D147" s="226" t="s">
        <v>148</v>
      </c>
      <c r="E147" s="227" t="s">
        <v>316</v>
      </c>
      <c r="F147" s="228" t="s">
        <v>317</v>
      </c>
      <c r="G147" s="229" t="s">
        <v>318</v>
      </c>
      <c r="H147" s="230">
        <v>179</v>
      </c>
      <c r="I147" s="231"/>
      <c r="J147" s="232">
        <f>ROUND(I147*H147,2)</f>
        <v>0</v>
      </c>
      <c r="K147" s="228" t="s">
        <v>1</v>
      </c>
      <c r="L147" s="43"/>
      <c r="M147" s="233" t="s">
        <v>1</v>
      </c>
      <c r="N147" s="234" t="s">
        <v>39</v>
      </c>
      <c r="O147" s="90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7" t="s">
        <v>153</v>
      </c>
      <c r="AT147" s="237" t="s">
        <v>148</v>
      </c>
      <c r="AU147" s="237" t="s">
        <v>83</v>
      </c>
      <c r="AY147" s="16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81</v>
      </c>
      <c r="BK147" s="238">
        <f>ROUND(I147*H147,2)</f>
        <v>0</v>
      </c>
      <c r="BL147" s="16" t="s">
        <v>153</v>
      </c>
      <c r="BM147" s="237" t="s">
        <v>319</v>
      </c>
    </row>
    <row r="148" spans="1:47" s="2" customFormat="1" ht="12">
      <c r="A148" s="37"/>
      <c r="B148" s="38"/>
      <c r="C148" s="39"/>
      <c r="D148" s="239" t="s">
        <v>155</v>
      </c>
      <c r="E148" s="39"/>
      <c r="F148" s="240" t="s">
        <v>317</v>
      </c>
      <c r="G148" s="39"/>
      <c r="H148" s="39"/>
      <c r="I148" s="241"/>
      <c r="J148" s="39"/>
      <c r="K148" s="39"/>
      <c r="L148" s="43"/>
      <c r="M148" s="281"/>
      <c r="N148" s="282"/>
      <c r="O148" s="283"/>
      <c r="P148" s="283"/>
      <c r="Q148" s="283"/>
      <c r="R148" s="283"/>
      <c r="S148" s="283"/>
      <c r="T148" s="2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83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25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120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291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292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320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ROUND((SUM(BE126:BE148)),2)</f>
        <v>0</v>
      </c>
      <c r="G37" s="37"/>
      <c r="H37" s="37"/>
      <c r="I37" s="164">
        <v>0.21</v>
      </c>
      <c r="J37" s="163">
        <f>ROUND(((SUM(BE126:BE148))*I37),2)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ROUND((SUM(BF126:BF148)),2)</f>
        <v>0</v>
      </c>
      <c r="G38" s="37"/>
      <c r="H38" s="37"/>
      <c r="I38" s="164">
        <v>0.15</v>
      </c>
      <c r="J38" s="163">
        <f>ROUND(((SUM(BF126:BF148))*I38),2)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ROUND((SUM(BG126:BG148)),2)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ROUND((SUM(BH126:BH148)),2)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ROUND((SUM(BI126:BI148)),2)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120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79" t="s">
        <v>291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292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SO1.2.2 - následná péče 2.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120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79" t="s">
        <v>291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SO1.2.2 - následná péče 2.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2" t="s">
        <v>125</v>
      </c>
      <c r="K125" s="203" t="s">
        <v>136</v>
      </c>
      <c r="L125" s="204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5">
        <f>BK126</f>
        <v>0</v>
      </c>
      <c r="K126" s="39"/>
      <c r="L126" s="43"/>
      <c r="M126" s="102"/>
      <c r="N126" s="206"/>
      <c r="O126" s="103"/>
      <c r="P126" s="207">
        <f>P127</f>
        <v>0</v>
      </c>
      <c r="Q126" s="103"/>
      <c r="R126" s="207">
        <f>R127</f>
        <v>5</v>
      </c>
      <c r="S126" s="103"/>
      <c r="T126" s="208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73</v>
      </c>
      <c r="E127" s="213" t="s">
        <v>144</v>
      </c>
      <c r="F127" s="213" t="s">
        <v>145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5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81</v>
      </c>
      <c r="AT127" s="222" t="s">
        <v>73</v>
      </c>
      <c r="AU127" s="222" t="s">
        <v>74</v>
      </c>
      <c r="AY127" s="221" t="s">
        <v>146</v>
      </c>
      <c r="BK127" s="223">
        <f>BK128</f>
        <v>0</v>
      </c>
    </row>
    <row r="128" spans="1:63" s="12" customFormat="1" ht="22.8" customHeight="1">
      <c r="A128" s="12"/>
      <c r="B128" s="210"/>
      <c r="C128" s="211"/>
      <c r="D128" s="212" t="s">
        <v>73</v>
      </c>
      <c r="E128" s="224" t="s">
        <v>81</v>
      </c>
      <c r="F128" s="224" t="s">
        <v>147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SUM(P129:P148)</f>
        <v>0</v>
      </c>
      <c r="Q128" s="218"/>
      <c r="R128" s="219">
        <f>SUM(R129:R148)</f>
        <v>5</v>
      </c>
      <c r="S128" s="218"/>
      <c r="T128" s="22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81</v>
      </c>
      <c r="AT128" s="222" t="s">
        <v>73</v>
      </c>
      <c r="AU128" s="222" t="s">
        <v>81</v>
      </c>
      <c r="AY128" s="221" t="s">
        <v>146</v>
      </c>
      <c r="BK128" s="223">
        <f>SUM(BK129:BK148)</f>
        <v>0</v>
      </c>
    </row>
    <row r="129" spans="1:65" s="2" customFormat="1" ht="24.15" customHeight="1">
      <c r="A129" s="37"/>
      <c r="B129" s="38"/>
      <c r="C129" s="226" t="s">
        <v>81</v>
      </c>
      <c r="D129" s="226" t="s">
        <v>148</v>
      </c>
      <c r="E129" s="227" t="s">
        <v>149</v>
      </c>
      <c r="F129" s="228" t="s">
        <v>150</v>
      </c>
      <c r="G129" s="229" t="s">
        <v>151</v>
      </c>
      <c r="H129" s="230">
        <v>20250</v>
      </c>
      <c r="I129" s="231"/>
      <c r="J129" s="232">
        <f>ROUND(I129*H129,2)</f>
        <v>0</v>
      </c>
      <c r="K129" s="228" t="s">
        <v>152</v>
      </c>
      <c r="L129" s="43"/>
      <c r="M129" s="233" t="s">
        <v>1</v>
      </c>
      <c r="N129" s="234" t="s">
        <v>39</v>
      </c>
      <c r="O129" s="90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7" t="s">
        <v>153</v>
      </c>
      <c r="AT129" s="237" t="s">
        <v>148</v>
      </c>
      <c r="AU129" s="237" t="s">
        <v>83</v>
      </c>
      <c r="AY129" s="16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6" t="s">
        <v>81</v>
      </c>
      <c r="BK129" s="238">
        <f>ROUND(I129*H129,2)</f>
        <v>0</v>
      </c>
      <c r="BL129" s="16" t="s">
        <v>153</v>
      </c>
      <c r="BM129" s="237" t="s">
        <v>321</v>
      </c>
    </row>
    <row r="130" spans="1:47" s="2" customFormat="1" ht="12">
      <c r="A130" s="37"/>
      <c r="B130" s="38"/>
      <c r="C130" s="39"/>
      <c r="D130" s="239" t="s">
        <v>155</v>
      </c>
      <c r="E130" s="39"/>
      <c r="F130" s="240" t="s">
        <v>156</v>
      </c>
      <c r="G130" s="39"/>
      <c r="H130" s="39"/>
      <c r="I130" s="241"/>
      <c r="J130" s="39"/>
      <c r="K130" s="39"/>
      <c r="L130" s="43"/>
      <c r="M130" s="242"/>
      <c r="N130" s="243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83</v>
      </c>
    </row>
    <row r="131" spans="1:65" s="2" customFormat="1" ht="24.15" customHeight="1">
      <c r="A131" s="37"/>
      <c r="B131" s="38"/>
      <c r="C131" s="226" t="s">
        <v>83</v>
      </c>
      <c r="D131" s="226" t="s">
        <v>148</v>
      </c>
      <c r="E131" s="227" t="s">
        <v>196</v>
      </c>
      <c r="F131" s="228" t="s">
        <v>197</v>
      </c>
      <c r="G131" s="229" t="s">
        <v>198</v>
      </c>
      <c r="H131" s="230">
        <v>111.2</v>
      </c>
      <c r="I131" s="231"/>
      <c r="J131" s="232">
        <f>ROUND(I131*H131,2)</f>
        <v>0</v>
      </c>
      <c r="K131" s="228" t="s">
        <v>152</v>
      </c>
      <c r="L131" s="43"/>
      <c r="M131" s="233" t="s">
        <v>1</v>
      </c>
      <c r="N131" s="234" t="s">
        <v>39</v>
      </c>
      <c r="O131" s="90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7" t="s">
        <v>153</v>
      </c>
      <c r="AT131" s="237" t="s">
        <v>148</v>
      </c>
      <c r="AU131" s="237" t="s">
        <v>83</v>
      </c>
      <c r="AY131" s="16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81</v>
      </c>
      <c r="BK131" s="238">
        <f>ROUND(I131*H131,2)</f>
        <v>0</v>
      </c>
      <c r="BL131" s="16" t="s">
        <v>153</v>
      </c>
      <c r="BM131" s="237" t="s">
        <v>322</v>
      </c>
    </row>
    <row r="132" spans="1:47" s="2" customFormat="1" ht="12">
      <c r="A132" s="37"/>
      <c r="B132" s="38"/>
      <c r="C132" s="39"/>
      <c r="D132" s="239" t="s">
        <v>155</v>
      </c>
      <c r="E132" s="39"/>
      <c r="F132" s="240" t="s">
        <v>200</v>
      </c>
      <c r="G132" s="39"/>
      <c r="H132" s="39"/>
      <c r="I132" s="241"/>
      <c r="J132" s="39"/>
      <c r="K132" s="39"/>
      <c r="L132" s="43"/>
      <c r="M132" s="242"/>
      <c r="N132" s="243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83</v>
      </c>
    </row>
    <row r="133" spans="1:65" s="2" customFormat="1" ht="16.5" customHeight="1">
      <c r="A133" s="37"/>
      <c r="B133" s="38"/>
      <c r="C133" s="226" t="s">
        <v>94</v>
      </c>
      <c r="D133" s="226" t="s">
        <v>148</v>
      </c>
      <c r="E133" s="227" t="s">
        <v>296</v>
      </c>
      <c r="F133" s="228" t="s">
        <v>297</v>
      </c>
      <c r="G133" s="229" t="s">
        <v>210</v>
      </c>
      <c r="H133" s="230">
        <v>630.66</v>
      </c>
      <c r="I133" s="231"/>
      <c r="J133" s="232">
        <f>ROUND(I133*H133,2)</f>
        <v>0</v>
      </c>
      <c r="K133" s="228" t="s">
        <v>1</v>
      </c>
      <c r="L133" s="43"/>
      <c r="M133" s="233" t="s">
        <v>1</v>
      </c>
      <c r="N133" s="234" t="s">
        <v>39</v>
      </c>
      <c r="O133" s="90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7" t="s">
        <v>153</v>
      </c>
      <c r="AT133" s="237" t="s">
        <v>148</v>
      </c>
      <c r="AU133" s="237" t="s">
        <v>83</v>
      </c>
      <c r="AY133" s="16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6" t="s">
        <v>81</v>
      </c>
      <c r="BK133" s="238">
        <f>ROUND(I133*H133,2)</f>
        <v>0</v>
      </c>
      <c r="BL133" s="16" t="s">
        <v>153</v>
      </c>
      <c r="BM133" s="237" t="s">
        <v>323</v>
      </c>
    </row>
    <row r="134" spans="1:47" s="2" customFormat="1" ht="12">
      <c r="A134" s="37"/>
      <c r="B134" s="38"/>
      <c r="C134" s="39"/>
      <c r="D134" s="239" t="s">
        <v>155</v>
      </c>
      <c r="E134" s="39"/>
      <c r="F134" s="240" t="s">
        <v>297</v>
      </c>
      <c r="G134" s="39"/>
      <c r="H134" s="39"/>
      <c r="I134" s="241"/>
      <c r="J134" s="39"/>
      <c r="K134" s="39"/>
      <c r="L134" s="43"/>
      <c r="M134" s="242"/>
      <c r="N134" s="243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155</v>
      </c>
      <c r="AU134" s="16" t="s">
        <v>83</v>
      </c>
    </row>
    <row r="135" spans="1:47" s="2" customFormat="1" ht="12">
      <c r="A135" s="37"/>
      <c r="B135" s="38"/>
      <c r="C135" s="39"/>
      <c r="D135" s="239" t="s">
        <v>299</v>
      </c>
      <c r="E135" s="39"/>
      <c r="F135" s="280" t="s">
        <v>300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299</v>
      </c>
      <c r="AU135" s="16" t="s">
        <v>83</v>
      </c>
    </row>
    <row r="136" spans="1:65" s="2" customFormat="1" ht="16.5" customHeight="1">
      <c r="A136" s="37"/>
      <c r="B136" s="38"/>
      <c r="C136" s="226" t="s">
        <v>153</v>
      </c>
      <c r="D136" s="226" t="s">
        <v>148</v>
      </c>
      <c r="E136" s="227" t="s">
        <v>301</v>
      </c>
      <c r="F136" s="228" t="s">
        <v>302</v>
      </c>
      <c r="G136" s="229" t="s">
        <v>231</v>
      </c>
      <c r="H136" s="230">
        <v>371</v>
      </c>
      <c r="I136" s="231"/>
      <c r="J136" s="232">
        <f>ROUND(I136*H136,2)</f>
        <v>0</v>
      </c>
      <c r="K136" s="228" t="s">
        <v>1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324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304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47" s="2" customFormat="1" ht="12">
      <c r="A138" s="37"/>
      <c r="B138" s="38"/>
      <c r="C138" s="39"/>
      <c r="D138" s="239" t="s">
        <v>299</v>
      </c>
      <c r="E138" s="39"/>
      <c r="F138" s="280" t="s">
        <v>305</v>
      </c>
      <c r="G138" s="39"/>
      <c r="H138" s="39"/>
      <c r="I138" s="241"/>
      <c r="J138" s="39"/>
      <c r="K138" s="39"/>
      <c r="L138" s="43"/>
      <c r="M138" s="242"/>
      <c r="N138" s="243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299</v>
      </c>
      <c r="AU138" s="16" t="s">
        <v>83</v>
      </c>
    </row>
    <row r="139" spans="1:65" s="2" customFormat="1" ht="16.5" customHeight="1">
      <c r="A139" s="37"/>
      <c r="B139" s="38"/>
      <c r="C139" s="226" t="s">
        <v>170</v>
      </c>
      <c r="D139" s="226" t="s">
        <v>148</v>
      </c>
      <c r="E139" s="227" t="s">
        <v>306</v>
      </c>
      <c r="F139" s="228" t="s">
        <v>307</v>
      </c>
      <c r="G139" s="229" t="s">
        <v>231</v>
      </c>
      <c r="H139" s="230">
        <v>250</v>
      </c>
      <c r="I139" s="231"/>
      <c r="J139" s="232">
        <f>ROUND(I139*H139,2)</f>
        <v>0</v>
      </c>
      <c r="K139" s="228" t="s">
        <v>1</v>
      </c>
      <c r="L139" s="43"/>
      <c r="M139" s="233" t="s">
        <v>1</v>
      </c>
      <c r="N139" s="234" t="s">
        <v>39</v>
      </c>
      <c r="O139" s="90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7" t="s">
        <v>153</v>
      </c>
      <c r="AT139" s="237" t="s">
        <v>148</v>
      </c>
      <c r="AU139" s="237" t="s">
        <v>83</v>
      </c>
      <c r="AY139" s="16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81</v>
      </c>
      <c r="BK139" s="238">
        <f>ROUND(I139*H139,2)</f>
        <v>0</v>
      </c>
      <c r="BL139" s="16" t="s">
        <v>153</v>
      </c>
      <c r="BM139" s="237" t="s">
        <v>325</v>
      </c>
    </row>
    <row r="140" spans="1:47" s="2" customFormat="1" ht="12">
      <c r="A140" s="37"/>
      <c r="B140" s="38"/>
      <c r="C140" s="39"/>
      <c r="D140" s="239" t="s">
        <v>155</v>
      </c>
      <c r="E140" s="39"/>
      <c r="F140" s="240" t="s">
        <v>307</v>
      </c>
      <c r="G140" s="39"/>
      <c r="H140" s="39"/>
      <c r="I140" s="241"/>
      <c r="J140" s="39"/>
      <c r="K140" s="39"/>
      <c r="L140" s="43"/>
      <c r="M140" s="242"/>
      <c r="N140" s="243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155</v>
      </c>
      <c r="AU140" s="16" t="s">
        <v>83</v>
      </c>
    </row>
    <row r="141" spans="1:47" s="2" customFormat="1" ht="12">
      <c r="A141" s="37"/>
      <c r="B141" s="38"/>
      <c r="C141" s="39"/>
      <c r="D141" s="239" t="s">
        <v>299</v>
      </c>
      <c r="E141" s="39"/>
      <c r="F141" s="280" t="s">
        <v>305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299</v>
      </c>
      <c r="AU141" s="16" t="s">
        <v>83</v>
      </c>
    </row>
    <row r="142" spans="1:65" s="2" customFormat="1" ht="16.5" customHeight="1">
      <c r="A142" s="37"/>
      <c r="B142" s="38"/>
      <c r="C142" s="226" t="s">
        <v>175</v>
      </c>
      <c r="D142" s="226" t="s">
        <v>148</v>
      </c>
      <c r="E142" s="227" t="s">
        <v>309</v>
      </c>
      <c r="F142" s="228" t="s">
        <v>310</v>
      </c>
      <c r="G142" s="229" t="s">
        <v>151</v>
      </c>
      <c r="H142" s="230">
        <v>250</v>
      </c>
      <c r="I142" s="231"/>
      <c r="J142" s="232">
        <f>ROUND(I142*H142,2)</f>
        <v>0</v>
      </c>
      <c r="K142" s="228" t="s">
        <v>1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326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312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16.5" customHeight="1">
      <c r="A144" s="37"/>
      <c r="B144" s="38"/>
      <c r="C144" s="244" t="s">
        <v>180</v>
      </c>
      <c r="D144" s="244" t="s">
        <v>207</v>
      </c>
      <c r="E144" s="245" t="s">
        <v>313</v>
      </c>
      <c r="F144" s="246" t="s">
        <v>209</v>
      </c>
      <c r="G144" s="247" t="s">
        <v>210</v>
      </c>
      <c r="H144" s="248">
        <v>25</v>
      </c>
      <c r="I144" s="249"/>
      <c r="J144" s="250">
        <f>ROUND(I144*H144,2)</f>
        <v>0</v>
      </c>
      <c r="K144" s="246" t="s">
        <v>152</v>
      </c>
      <c r="L144" s="251"/>
      <c r="M144" s="252" t="s">
        <v>1</v>
      </c>
      <c r="N144" s="253" t="s">
        <v>39</v>
      </c>
      <c r="O144" s="90"/>
      <c r="P144" s="235">
        <f>O144*H144</f>
        <v>0</v>
      </c>
      <c r="Q144" s="235">
        <v>0.2</v>
      </c>
      <c r="R144" s="235">
        <f>Q144*H144</f>
        <v>5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185</v>
      </c>
      <c r="AT144" s="237" t="s">
        <v>207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327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209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51" s="13" customFormat="1" ht="12">
      <c r="A146" s="13"/>
      <c r="B146" s="254"/>
      <c r="C146" s="255"/>
      <c r="D146" s="239" t="s">
        <v>212</v>
      </c>
      <c r="E146" s="255"/>
      <c r="F146" s="256" t="s">
        <v>315</v>
      </c>
      <c r="G146" s="255"/>
      <c r="H146" s="257">
        <v>25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212</v>
      </c>
      <c r="AU146" s="263" t="s">
        <v>83</v>
      </c>
      <c r="AV146" s="13" t="s">
        <v>83</v>
      </c>
      <c r="AW146" s="13" t="s">
        <v>4</v>
      </c>
      <c r="AX146" s="13" t="s">
        <v>81</v>
      </c>
      <c r="AY146" s="263" t="s">
        <v>146</v>
      </c>
    </row>
    <row r="147" spans="1:65" s="2" customFormat="1" ht="16.5" customHeight="1">
      <c r="A147" s="37"/>
      <c r="B147" s="38"/>
      <c r="C147" s="226" t="s">
        <v>185</v>
      </c>
      <c r="D147" s="226" t="s">
        <v>148</v>
      </c>
      <c r="E147" s="227" t="s">
        <v>316</v>
      </c>
      <c r="F147" s="228" t="s">
        <v>317</v>
      </c>
      <c r="G147" s="229" t="s">
        <v>318</v>
      </c>
      <c r="H147" s="230">
        <v>179</v>
      </c>
      <c r="I147" s="231"/>
      <c r="J147" s="232">
        <f>ROUND(I147*H147,2)</f>
        <v>0</v>
      </c>
      <c r="K147" s="228" t="s">
        <v>1</v>
      </c>
      <c r="L147" s="43"/>
      <c r="M147" s="233" t="s">
        <v>1</v>
      </c>
      <c r="N147" s="234" t="s">
        <v>39</v>
      </c>
      <c r="O147" s="90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7" t="s">
        <v>153</v>
      </c>
      <c r="AT147" s="237" t="s">
        <v>148</v>
      </c>
      <c r="AU147" s="237" t="s">
        <v>83</v>
      </c>
      <c r="AY147" s="16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81</v>
      </c>
      <c r="BK147" s="238">
        <f>ROUND(I147*H147,2)</f>
        <v>0</v>
      </c>
      <c r="BL147" s="16" t="s">
        <v>153</v>
      </c>
      <c r="BM147" s="237" t="s">
        <v>328</v>
      </c>
    </row>
    <row r="148" spans="1:47" s="2" customFormat="1" ht="12">
      <c r="A148" s="37"/>
      <c r="B148" s="38"/>
      <c r="C148" s="39"/>
      <c r="D148" s="239" t="s">
        <v>155</v>
      </c>
      <c r="E148" s="39"/>
      <c r="F148" s="240" t="s">
        <v>317</v>
      </c>
      <c r="G148" s="39"/>
      <c r="H148" s="39"/>
      <c r="I148" s="241"/>
      <c r="J148" s="39"/>
      <c r="K148" s="39"/>
      <c r="L148" s="43"/>
      <c r="M148" s="281"/>
      <c r="N148" s="282"/>
      <c r="O148" s="283"/>
      <c r="P148" s="283"/>
      <c r="Q148" s="283"/>
      <c r="R148" s="283"/>
      <c r="S148" s="283"/>
      <c r="T148" s="2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83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25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120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291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292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329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ROUND((SUM(BE126:BE148)),2)</f>
        <v>0</v>
      </c>
      <c r="G37" s="37"/>
      <c r="H37" s="37"/>
      <c r="I37" s="164">
        <v>0.21</v>
      </c>
      <c r="J37" s="163">
        <f>ROUND(((SUM(BE126:BE148))*I37),2)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ROUND((SUM(BF126:BF148)),2)</f>
        <v>0</v>
      </c>
      <c r="G38" s="37"/>
      <c r="H38" s="37"/>
      <c r="I38" s="164">
        <v>0.15</v>
      </c>
      <c r="J38" s="163">
        <f>ROUND(((SUM(BF126:BF148))*I38),2)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ROUND((SUM(BG126:BG148)),2)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ROUND((SUM(BH126:BH148)),2)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ROUND((SUM(BI126:BI148)),2)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120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79" t="s">
        <v>291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292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SO1.2.3 - následná péče 3.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120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79" t="s">
        <v>291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SO1.2.3 - následná péče 3.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2" t="s">
        <v>125</v>
      </c>
      <c r="K125" s="203" t="s">
        <v>136</v>
      </c>
      <c r="L125" s="204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5">
        <f>BK126</f>
        <v>0</v>
      </c>
      <c r="K126" s="39"/>
      <c r="L126" s="43"/>
      <c r="M126" s="102"/>
      <c r="N126" s="206"/>
      <c r="O126" s="103"/>
      <c r="P126" s="207">
        <f>P127</f>
        <v>0</v>
      </c>
      <c r="Q126" s="103"/>
      <c r="R126" s="207">
        <f>R127</f>
        <v>5</v>
      </c>
      <c r="S126" s="103"/>
      <c r="T126" s="208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73</v>
      </c>
      <c r="E127" s="213" t="s">
        <v>144</v>
      </c>
      <c r="F127" s="213" t="s">
        <v>145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5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81</v>
      </c>
      <c r="AT127" s="222" t="s">
        <v>73</v>
      </c>
      <c r="AU127" s="222" t="s">
        <v>74</v>
      </c>
      <c r="AY127" s="221" t="s">
        <v>146</v>
      </c>
      <c r="BK127" s="223">
        <f>BK128</f>
        <v>0</v>
      </c>
    </row>
    <row r="128" spans="1:63" s="12" customFormat="1" ht="22.8" customHeight="1">
      <c r="A128" s="12"/>
      <c r="B128" s="210"/>
      <c r="C128" s="211"/>
      <c r="D128" s="212" t="s">
        <v>73</v>
      </c>
      <c r="E128" s="224" t="s">
        <v>81</v>
      </c>
      <c r="F128" s="224" t="s">
        <v>147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SUM(P129:P148)</f>
        <v>0</v>
      </c>
      <c r="Q128" s="218"/>
      <c r="R128" s="219">
        <f>SUM(R129:R148)</f>
        <v>5</v>
      </c>
      <c r="S128" s="218"/>
      <c r="T128" s="22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81</v>
      </c>
      <c r="AT128" s="222" t="s">
        <v>73</v>
      </c>
      <c r="AU128" s="222" t="s">
        <v>81</v>
      </c>
      <c r="AY128" s="221" t="s">
        <v>146</v>
      </c>
      <c r="BK128" s="223">
        <f>SUM(BK129:BK148)</f>
        <v>0</v>
      </c>
    </row>
    <row r="129" spans="1:65" s="2" customFormat="1" ht="24.15" customHeight="1">
      <c r="A129" s="37"/>
      <c r="B129" s="38"/>
      <c r="C129" s="226" t="s">
        <v>81</v>
      </c>
      <c r="D129" s="226" t="s">
        <v>148</v>
      </c>
      <c r="E129" s="227" t="s">
        <v>149</v>
      </c>
      <c r="F129" s="228" t="s">
        <v>150</v>
      </c>
      <c r="G129" s="229" t="s">
        <v>151</v>
      </c>
      <c r="H129" s="230">
        <v>20250</v>
      </c>
      <c r="I129" s="231"/>
      <c r="J129" s="232">
        <f>ROUND(I129*H129,2)</f>
        <v>0</v>
      </c>
      <c r="K129" s="228" t="s">
        <v>152</v>
      </c>
      <c r="L129" s="43"/>
      <c r="M129" s="233" t="s">
        <v>1</v>
      </c>
      <c r="N129" s="234" t="s">
        <v>39</v>
      </c>
      <c r="O129" s="90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7" t="s">
        <v>153</v>
      </c>
      <c r="AT129" s="237" t="s">
        <v>148</v>
      </c>
      <c r="AU129" s="237" t="s">
        <v>83</v>
      </c>
      <c r="AY129" s="16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6" t="s">
        <v>81</v>
      </c>
      <c r="BK129" s="238">
        <f>ROUND(I129*H129,2)</f>
        <v>0</v>
      </c>
      <c r="BL129" s="16" t="s">
        <v>153</v>
      </c>
      <c r="BM129" s="237" t="s">
        <v>330</v>
      </c>
    </row>
    <row r="130" spans="1:47" s="2" customFormat="1" ht="12">
      <c r="A130" s="37"/>
      <c r="B130" s="38"/>
      <c r="C130" s="39"/>
      <c r="D130" s="239" t="s">
        <v>155</v>
      </c>
      <c r="E130" s="39"/>
      <c r="F130" s="240" t="s">
        <v>156</v>
      </c>
      <c r="G130" s="39"/>
      <c r="H130" s="39"/>
      <c r="I130" s="241"/>
      <c r="J130" s="39"/>
      <c r="K130" s="39"/>
      <c r="L130" s="43"/>
      <c r="M130" s="242"/>
      <c r="N130" s="243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83</v>
      </c>
    </row>
    <row r="131" spans="1:65" s="2" customFormat="1" ht="24.15" customHeight="1">
      <c r="A131" s="37"/>
      <c r="B131" s="38"/>
      <c r="C131" s="226" t="s">
        <v>83</v>
      </c>
      <c r="D131" s="226" t="s">
        <v>148</v>
      </c>
      <c r="E131" s="227" t="s">
        <v>196</v>
      </c>
      <c r="F131" s="228" t="s">
        <v>197</v>
      </c>
      <c r="G131" s="229" t="s">
        <v>198</v>
      </c>
      <c r="H131" s="230">
        <v>111.2</v>
      </c>
      <c r="I131" s="231"/>
      <c r="J131" s="232">
        <f>ROUND(I131*H131,2)</f>
        <v>0</v>
      </c>
      <c r="K131" s="228" t="s">
        <v>152</v>
      </c>
      <c r="L131" s="43"/>
      <c r="M131" s="233" t="s">
        <v>1</v>
      </c>
      <c r="N131" s="234" t="s">
        <v>39</v>
      </c>
      <c r="O131" s="90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7" t="s">
        <v>153</v>
      </c>
      <c r="AT131" s="237" t="s">
        <v>148</v>
      </c>
      <c r="AU131" s="237" t="s">
        <v>83</v>
      </c>
      <c r="AY131" s="16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81</v>
      </c>
      <c r="BK131" s="238">
        <f>ROUND(I131*H131,2)</f>
        <v>0</v>
      </c>
      <c r="BL131" s="16" t="s">
        <v>153</v>
      </c>
      <c r="BM131" s="237" t="s">
        <v>331</v>
      </c>
    </row>
    <row r="132" spans="1:47" s="2" customFormat="1" ht="12">
      <c r="A132" s="37"/>
      <c r="B132" s="38"/>
      <c r="C132" s="39"/>
      <c r="D132" s="239" t="s">
        <v>155</v>
      </c>
      <c r="E132" s="39"/>
      <c r="F132" s="240" t="s">
        <v>200</v>
      </c>
      <c r="G132" s="39"/>
      <c r="H132" s="39"/>
      <c r="I132" s="241"/>
      <c r="J132" s="39"/>
      <c r="K132" s="39"/>
      <c r="L132" s="43"/>
      <c r="M132" s="242"/>
      <c r="N132" s="243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83</v>
      </c>
    </row>
    <row r="133" spans="1:65" s="2" customFormat="1" ht="16.5" customHeight="1">
      <c r="A133" s="37"/>
      <c r="B133" s="38"/>
      <c r="C133" s="226" t="s">
        <v>94</v>
      </c>
      <c r="D133" s="226" t="s">
        <v>148</v>
      </c>
      <c r="E133" s="227" t="s">
        <v>296</v>
      </c>
      <c r="F133" s="228" t="s">
        <v>297</v>
      </c>
      <c r="G133" s="229" t="s">
        <v>210</v>
      </c>
      <c r="H133" s="230">
        <v>630.66</v>
      </c>
      <c r="I133" s="231"/>
      <c r="J133" s="232">
        <f>ROUND(I133*H133,2)</f>
        <v>0</v>
      </c>
      <c r="K133" s="228" t="s">
        <v>1</v>
      </c>
      <c r="L133" s="43"/>
      <c r="M133" s="233" t="s">
        <v>1</v>
      </c>
      <c r="N133" s="234" t="s">
        <v>39</v>
      </c>
      <c r="O133" s="90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7" t="s">
        <v>153</v>
      </c>
      <c r="AT133" s="237" t="s">
        <v>148</v>
      </c>
      <c r="AU133" s="237" t="s">
        <v>83</v>
      </c>
      <c r="AY133" s="16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6" t="s">
        <v>81</v>
      </c>
      <c r="BK133" s="238">
        <f>ROUND(I133*H133,2)</f>
        <v>0</v>
      </c>
      <c r="BL133" s="16" t="s">
        <v>153</v>
      </c>
      <c r="BM133" s="237" t="s">
        <v>332</v>
      </c>
    </row>
    <row r="134" spans="1:47" s="2" customFormat="1" ht="12">
      <c r="A134" s="37"/>
      <c r="B134" s="38"/>
      <c r="C134" s="39"/>
      <c r="D134" s="239" t="s">
        <v>155</v>
      </c>
      <c r="E134" s="39"/>
      <c r="F134" s="240" t="s">
        <v>297</v>
      </c>
      <c r="G134" s="39"/>
      <c r="H134" s="39"/>
      <c r="I134" s="241"/>
      <c r="J134" s="39"/>
      <c r="K134" s="39"/>
      <c r="L134" s="43"/>
      <c r="M134" s="242"/>
      <c r="N134" s="243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155</v>
      </c>
      <c r="AU134" s="16" t="s">
        <v>83</v>
      </c>
    </row>
    <row r="135" spans="1:47" s="2" customFormat="1" ht="12">
      <c r="A135" s="37"/>
      <c r="B135" s="38"/>
      <c r="C135" s="39"/>
      <c r="D135" s="239" t="s">
        <v>299</v>
      </c>
      <c r="E135" s="39"/>
      <c r="F135" s="280" t="s">
        <v>300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299</v>
      </c>
      <c r="AU135" s="16" t="s">
        <v>83</v>
      </c>
    </row>
    <row r="136" spans="1:65" s="2" customFormat="1" ht="16.5" customHeight="1">
      <c r="A136" s="37"/>
      <c r="B136" s="38"/>
      <c r="C136" s="226" t="s">
        <v>153</v>
      </c>
      <c r="D136" s="226" t="s">
        <v>148</v>
      </c>
      <c r="E136" s="227" t="s">
        <v>301</v>
      </c>
      <c r="F136" s="228" t="s">
        <v>302</v>
      </c>
      <c r="G136" s="229" t="s">
        <v>231</v>
      </c>
      <c r="H136" s="230">
        <v>371</v>
      </c>
      <c r="I136" s="231"/>
      <c r="J136" s="232">
        <f>ROUND(I136*H136,2)</f>
        <v>0</v>
      </c>
      <c r="K136" s="228" t="s">
        <v>1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333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304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47" s="2" customFormat="1" ht="12">
      <c r="A138" s="37"/>
      <c r="B138" s="38"/>
      <c r="C138" s="39"/>
      <c r="D138" s="239" t="s">
        <v>299</v>
      </c>
      <c r="E138" s="39"/>
      <c r="F138" s="280" t="s">
        <v>305</v>
      </c>
      <c r="G138" s="39"/>
      <c r="H138" s="39"/>
      <c r="I138" s="241"/>
      <c r="J138" s="39"/>
      <c r="K138" s="39"/>
      <c r="L138" s="43"/>
      <c r="M138" s="242"/>
      <c r="N138" s="243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299</v>
      </c>
      <c r="AU138" s="16" t="s">
        <v>83</v>
      </c>
    </row>
    <row r="139" spans="1:65" s="2" customFormat="1" ht="16.5" customHeight="1">
      <c r="A139" s="37"/>
      <c r="B139" s="38"/>
      <c r="C139" s="226" t="s">
        <v>170</v>
      </c>
      <c r="D139" s="226" t="s">
        <v>148</v>
      </c>
      <c r="E139" s="227" t="s">
        <v>306</v>
      </c>
      <c r="F139" s="228" t="s">
        <v>307</v>
      </c>
      <c r="G139" s="229" t="s">
        <v>231</v>
      </c>
      <c r="H139" s="230">
        <v>250</v>
      </c>
      <c r="I139" s="231"/>
      <c r="J139" s="232">
        <f>ROUND(I139*H139,2)</f>
        <v>0</v>
      </c>
      <c r="K139" s="228" t="s">
        <v>1</v>
      </c>
      <c r="L139" s="43"/>
      <c r="M139" s="233" t="s">
        <v>1</v>
      </c>
      <c r="N139" s="234" t="s">
        <v>39</v>
      </c>
      <c r="O139" s="90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7" t="s">
        <v>153</v>
      </c>
      <c r="AT139" s="237" t="s">
        <v>148</v>
      </c>
      <c r="AU139" s="237" t="s">
        <v>83</v>
      </c>
      <c r="AY139" s="16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81</v>
      </c>
      <c r="BK139" s="238">
        <f>ROUND(I139*H139,2)</f>
        <v>0</v>
      </c>
      <c r="BL139" s="16" t="s">
        <v>153</v>
      </c>
      <c r="BM139" s="237" t="s">
        <v>334</v>
      </c>
    </row>
    <row r="140" spans="1:47" s="2" customFormat="1" ht="12">
      <c r="A140" s="37"/>
      <c r="B140" s="38"/>
      <c r="C140" s="39"/>
      <c r="D140" s="239" t="s">
        <v>155</v>
      </c>
      <c r="E140" s="39"/>
      <c r="F140" s="240" t="s">
        <v>307</v>
      </c>
      <c r="G140" s="39"/>
      <c r="H140" s="39"/>
      <c r="I140" s="241"/>
      <c r="J140" s="39"/>
      <c r="K140" s="39"/>
      <c r="L140" s="43"/>
      <c r="M140" s="242"/>
      <c r="N140" s="243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155</v>
      </c>
      <c r="AU140" s="16" t="s">
        <v>83</v>
      </c>
    </row>
    <row r="141" spans="1:47" s="2" customFormat="1" ht="12">
      <c r="A141" s="37"/>
      <c r="B141" s="38"/>
      <c r="C141" s="39"/>
      <c r="D141" s="239" t="s">
        <v>299</v>
      </c>
      <c r="E141" s="39"/>
      <c r="F141" s="280" t="s">
        <v>305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299</v>
      </c>
      <c r="AU141" s="16" t="s">
        <v>83</v>
      </c>
    </row>
    <row r="142" spans="1:65" s="2" customFormat="1" ht="16.5" customHeight="1">
      <c r="A142" s="37"/>
      <c r="B142" s="38"/>
      <c r="C142" s="226" t="s">
        <v>175</v>
      </c>
      <c r="D142" s="226" t="s">
        <v>148</v>
      </c>
      <c r="E142" s="227" t="s">
        <v>309</v>
      </c>
      <c r="F142" s="228" t="s">
        <v>310</v>
      </c>
      <c r="G142" s="229" t="s">
        <v>151</v>
      </c>
      <c r="H142" s="230">
        <v>250</v>
      </c>
      <c r="I142" s="231"/>
      <c r="J142" s="232">
        <f>ROUND(I142*H142,2)</f>
        <v>0</v>
      </c>
      <c r="K142" s="228" t="s">
        <v>1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335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312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16.5" customHeight="1">
      <c r="A144" s="37"/>
      <c r="B144" s="38"/>
      <c r="C144" s="244" t="s">
        <v>180</v>
      </c>
      <c r="D144" s="244" t="s">
        <v>207</v>
      </c>
      <c r="E144" s="245" t="s">
        <v>313</v>
      </c>
      <c r="F144" s="246" t="s">
        <v>209</v>
      </c>
      <c r="G144" s="247" t="s">
        <v>210</v>
      </c>
      <c r="H144" s="248">
        <v>25</v>
      </c>
      <c r="I144" s="249"/>
      <c r="J144" s="250">
        <f>ROUND(I144*H144,2)</f>
        <v>0</v>
      </c>
      <c r="K144" s="246" t="s">
        <v>152</v>
      </c>
      <c r="L144" s="251"/>
      <c r="M144" s="252" t="s">
        <v>1</v>
      </c>
      <c r="N144" s="253" t="s">
        <v>39</v>
      </c>
      <c r="O144" s="90"/>
      <c r="P144" s="235">
        <f>O144*H144</f>
        <v>0</v>
      </c>
      <c r="Q144" s="235">
        <v>0.2</v>
      </c>
      <c r="R144" s="235">
        <f>Q144*H144</f>
        <v>5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185</v>
      </c>
      <c r="AT144" s="237" t="s">
        <v>207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336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209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51" s="13" customFormat="1" ht="12">
      <c r="A146" s="13"/>
      <c r="B146" s="254"/>
      <c r="C146" s="255"/>
      <c r="D146" s="239" t="s">
        <v>212</v>
      </c>
      <c r="E146" s="255"/>
      <c r="F146" s="256" t="s">
        <v>315</v>
      </c>
      <c r="G146" s="255"/>
      <c r="H146" s="257">
        <v>25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212</v>
      </c>
      <c r="AU146" s="263" t="s">
        <v>83</v>
      </c>
      <c r="AV146" s="13" t="s">
        <v>83</v>
      </c>
      <c r="AW146" s="13" t="s">
        <v>4</v>
      </c>
      <c r="AX146" s="13" t="s">
        <v>81</v>
      </c>
      <c r="AY146" s="263" t="s">
        <v>146</v>
      </c>
    </row>
    <row r="147" spans="1:65" s="2" customFormat="1" ht="16.5" customHeight="1">
      <c r="A147" s="37"/>
      <c r="B147" s="38"/>
      <c r="C147" s="226" t="s">
        <v>185</v>
      </c>
      <c r="D147" s="226" t="s">
        <v>148</v>
      </c>
      <c r="E147" s="227" t="s">
        <v>316</v>
      </c>
      <c r="F147" s="228" t="s">
        <v>317</v>
      </c>
      <c r="G147" s="229" t="s">
        <v>318</v>
      </c>
      <c r="H147" s="230">
        <v>179</v>
      </c>
      <c r="I147" s="231"/>
      <c r="J147" s="232">
        <f>ROUND(I147*H147,2)</f>
        <v>0</v>
      </c>
      <c r="K147" s="228" t="s">
        <v>1</v>
      </c>
      <c r="L147" s="43"/>
      <c r="M147" s="233" t="s">
        <v>1</v>
      </c>
      <c r="N147" s="234" t="s">
        <v>39</v>
      </c>
      <c r="O147" s="90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7" t="s">
        <v>153</v>
      </c>
      <c r="AT147" s="237" t="s">
        <v>148</v>
      </c>
      <c r="AU147" s="237" t="s">
        <v>83</v>
      </c>
      <c r="AY147" s="16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81</v>
      </c>
      <c r="BK147" s="238">
        <f>ROUND(I147*H147,2)</f>
        <v>0</v>
      </c>
      <c r="BL147" s="16" t="s">
        <v>153</v>
      </c>
      <c r="BM147" s="237" t="s">
        <v>337</v>
      </c>
    </row>
    <row r="148" spans="1:47" s="2" customFormat="1" ht="12">
      <c r="A148" s="37"/>
      <c r="B148" s="38"/>
      <c r="C148" s="39"/>
      <c r="D148" s="239" t="s">
        <v>155</v>
      </c>
      <c r="E148" s="39"/>
      <c r="F148" s="240" t="s">
        <v>317</v>
      </c>
      <c r="G148" s="39"/>
      <c r="H148" s="39"/>
      <c r="I148" s="241"/>
      <c r="J148" s="39"/>
      <c r="K148" s="39"/>
      <c r="L148" s="43"/>
      <c r="M148" s="281"/>
      <c r="N148" s="282"/>
      <c r="O148" s="283"/>
      <c r="P148" s="283"/>
      <c r="Q148" s="283"/>
      <c r="R148" s="283"/>
      <c r="S148" s="283"/>
      <c r="T148" s="2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83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25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s="1" customFormat="1" ht="12" customHeight="1">
      <c r="B8" s="19"/>
      <c r="D8" s="150" t="s">
        <v>119</v>
      </c>
      <c r="L8" s="19"/>
    </row>
    <row r="9" spans="1:31" s="2" customFormat="1" ht="16.5" customHeight="1">
      <c r="A9" s="37"/>
      <c r="B9" s="43"/>
      <c r="C9" s="37"/>
      <c r="D9" s="37"/>
      <c r="E9" s="151" t="s">
        <v>338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0" t="s">
        <v>121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2" t="s">
        <v>339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0" t="s">
        <v>20</v>
      </c>
      <c r="E14" s="37"/>
      <c r="F14" s="140" t="s">
        <v>26</v>
      </c>
      <c r="G14" s="37"/>
      <c r="H14" s="37"/>
      <c r="I14" s="150" t="s">
        <v>22</v>
      </c>
      <c r="J14" s="153" t="str">
        <f>'Rekapitulace stavby'!AN8</f>
        <v>9. 7. 2023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27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0" t="s">
        <v>28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0" t="s">
        <v>30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27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0" t="s">
        <v>32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27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0" t="s">
        <v>33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9" t="s">
        <v>34</v>
      </c>
      <c r="E32" s="37"/>
      <c r="F32" s="37"/>
      <c r="G32" s="37"/>
      <c r="H32" s="37"/>
      <c r="I32" s="37"/>
      <c r="J32" s="160">
        <f>ROUND(J123,2)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1" t="s">
        <v>36</v>
      </c>
      <c r="G34" s="37"/>
      <c r="H34" s="37"/>
      <c r="I34" s="161" t="s">
        <v>35</v>
      </c>
      <c r="J34" s="161" t="s">
        <v>37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2" t="s">
        <v>38</v>
      </c>
      <c r="E35" s="150" t="s">
        <v>39</v>
      </c>
      <c r="F35" s="163">
        <f>ROUND((SUM(BE123:BE178)),2)</f>
        <v>0</v>
      </c>
      <c r="G35" s="37"/>
      <c r="H35" s="37"/>
      <c r="I35" s="164">
        <v>0.21</v>
      </c>
      <c r="J35" s="163">
        <f>ROUND(((SUM(BE123:BE178))*I35),2)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0" t="s">
        <v>40</v>
      </c>
      <c r="F36" s="163">
        <f>ROUND((SUM(BF123:BF178)),2)</f>
        <v>0</v>
      </c>
      <c r="G36" s="37"/>
      <c r="H36" s="37"/>
      <c r="I36" s="164">
        <v>0.15</v>
      </c>
      <c r="J36" s="163">
        <f>ROUND(((SUM(BF123:BF178))*I36),2)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0" t="s">
        <v>41</v>
      </c>
      <c r="F37" s="163">
        <f>ROUND((SUM(BG123:BG178)),2)</f>
        <v>0</v>
      </c>
      <c r="G37" s="37"/>
      <c r="H37" s="37"/>
      <c r="I37" s="164">
        <v>0.21</v>
      </c>
      <c r="J37" s="16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0" t="s">
        <v>42</v>
      </c>
      <c r="F38" s="163">
        <f>ROUND((SUM(BH123:BH178)),2)</f>
        <v>0</v>
      </c>
      <c r="G38" s="37"/>
      <c r="H38" s="37"/>
      <c r="I38" s="164">
        <v>0.15</v>
      </c>
      <c r="J38" s="163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43</v>
      </c>
      <c r="F39" s="163">
        <f>ROUND((SUM(BI123:BI178)),2)</f>
        <v>0</v>
      </c>
      <c r="G39" s="37"/>
      <c r="H39" s="37"/>
      <c r="I39" s="164">
        <v>0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5"/>
      <c r="D41" s="166" t="s">
        <v>44</v>
      </c>
      <c r="E41" s="167"/>
      <c r="F41" s="167"/>
      <c r="G41" s="168" t="s">
        <v>45</v>
      </c>
      <c r="H41" s="169" t="s">
        <v>46</v>
      </c>
      <c r="I41" s="167"/>
      <c r="J41" s="170">
        <f>SUM(J32:J39)</f>
        <v>0</v>
      </c>
      <c r="K41" s="171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3" t="s">
        <v>338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121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SO2.1 - realizace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9. 7. 2023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31" t="s">
        <v>32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7" t="s">
        <v>126</v>
      </c>
      <c r="D98" s="39"/>
      <c r="E98" s="39"/>
      <c r="F98" s="39"/>
      <c r="G98" s="39"/>
      <c r="H98" s="39"/>
      <c r="I98" s="39"/>
      <c r="J98" s="109">
        <f>J123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2"/>
      <c r="D100" s="195" t="s">
        <v>129</v>
      </c>
      <c r="E100" s="196"/>
      <c r="F100" s="196"/>
      <c r="G100" s="196"/>
      <c r="H100" s="196"/>
      <c r="I100" s="196"/>
      <c r="J100" s="197">
        <f>J125</f>
        <v>0</v>
      </c>
      <c r="K100" s="132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2"/>
      <c r="D101" s="195" t="s">
        <v>130</v>
      </c>
      <c r="E101" s="196"/>
      <c r="F101" s="196"/>
      <c r="G101" s="196"/>
      <c r="H101" s="196"/>
      <c r="I101" s="196"/>
      <c r="J101" s="197">
        <f>J159</f>
        <v>0</v>
      </c>
      <c r="K101" s="132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83" t="str">
        <f>E7</f>
        <v>Realizace prvků ÚSES-LBK8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2:12" s="1" customFormat="1" ht="12" customHeight="1">
      <c r="B112" s="20"/>
      <c r="C112" s="31" t="s">
        <v>119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31" s="2" customFormat="1" ht="16.5" customHeight="1">
      <c r="A113" s="37"/>
      <c r="B113" s="38"/>
      <c r="C113" s="39"/>
      <c r="D113" s="39"/>
      <c r="E113" s="183" t="s">
        <v>338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121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E11</f>
        <v>SO2.1 - realizace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F14</f>
        <v xml:space="preserve"> </v>
      </c>
      <c r="G117" s="39"/>
      <c r="H117" s="39"/>
      <c r="I117" s="31" t="s">
        <v>22</v>
      </c>
      <c r="J117" s="78" t="str">
        <f>IF(J14="","",J14)</f>
        <v>9. 7. 2023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E17</f>
        <v xml:space="preserve"> </v>
      </c>
      <c r="G119" s="39"/>
      <c r="H119" s="39"/>
      <c r="I119" s="31" t="s">
        <v>30</v>
      </c>
      <c r="J119" s="35" t="str">
        <f>E23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IF(E20="","",E20)</f>
        <v>Vyplň údaj</v>
      </c>
      <c r="G120" s="39"/>
      <c r="H120" s="39"/>
      <c r="I120" s="31" t="s">
        <v>32</v>
      </c>
      <c r="J120" s="35" t="str">
        <f>E26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9"/>
      <c r="B122" s="200"/>
      <c r="C122" s="201" t="s">
        <v>132</v>
      </c>
      <c r="D122" s="202" t="s">
        <v>59</v>
      </c>
      <c r="E122" s="202" t="s">
        <v>55</v>
      </c>
      <c r="F122" s="202" t="s">
        <v>56</v>
      </c>
      <c r="G122" s="202" t="s">
        <v>133</v>
      </c>
      <c r="H122" s="202" t="s">
        <v>134</v>
      </c>
      <c r="I122" s="202" t="s">
        <v>135</v>
      </c>
      <c r="J122" s="202" t="s">
        <v>125</v>
      </c>
      <c r="K122" s="203" t="s">
        <v>136</v>
      </c>
      <c r="L122" s="204"/>
      <c r="M122" s="99" t="s">
        <v>1</v>
      </c>
      <c r="N122" s="100" t="s">
        <v>38</v>
      </c>
      <c r="O122" s="100" t="s">
        <v>137</v>
      </c>
      <c r="P122" s="100" t="s">
        <v>138</v>
      </c>
      <c r="Q122" s="100" t="s">
        <v>139</v>
      </c>
      <c r="R122" s="100" t="s">
        <v>140</v>
      </c>
      <c r="S122" s="100" t="s">
        <v>141</v>
      </c>
      <c r="T122" s="101" t="s">
        <v>142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7"/>
      <c r="B123" s="38"/>
      <c r="C123" s="106" t="s">
        <v>143</v>
      </c>
      <c r="D123" s="39"/>
      <c r="E123" s="39"/>
      <c r="F123" s="39"/>
      <c r="G123" s="39"/>
      <c r="H123" s="39"/>
      <c r="I123" s="39"/>
      <c r="J123" s="205">
        <f>BK123</f>
        <v>0</v>
      </c>
      <c r="K123" s="39"/>
      <c r="L123" s="43"/>
      <c r="M123" s="102"/>
      <c r="N123" s="206"/>
      <c r="O123" s="103"/>
      <c r="P123" s="207">
        <f>P124</f>
        <v>0</v>
      </c>
      <c r="Q123" s="103"/>
      <c r="R123" s="207">
        <f>R124</f>
        <v>78.45110500000001</v>
      </c>
      <c r="S123" s="103"/>
      <c r="T123" s="208">
        <f>T124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127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73</v>
      </c>
      <c r="E124" s="213" t="s">
        <v>144</v>
      </c>
      <c r="F124" s="213" t="s">
        <v>145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P125+P159</f>
        <v>0</v>
      </c>
      <c r="Q124" s="218"/>
      <c r="R124" s="219">
        <f>R125+R159</f>
        <v>78.45110500000001</v>
      </c>
      <c r="S124" s="218"/>
      <c r="T124" s="220">
        <f>T125+T159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81</v>
      </c>
      <c r="AT124" s="222" t="s">
        <v>73</v>
      </c>
      <c r="AU124" s="222" t="s">
        <v>74</v>
      </c>
      <c r="AY124" s="221" t="s">
        <v>146</v>
      </c>
      <c r="BK124" s="223">
        <f>BK125+BK159</f>
        <v>0</v>
      </c>
    </row>
    <row r="125" spans="1:63" s="12" customFormat="1" ht="22.8" customHeight="1">
      <c r="A125" s="12"/>
      <c r="B125" s="210"/>
      <c r="C125" s="211"/>
      <c r="D125" s="212" t="s">
        <v>73</v>
      </c>
      <c r="E125" s="224" t="s">
        <v>81</v>
      </c>
      <c r="F125" s="224" t="s">
        <v>147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SUM(P126:P158)</f>
        <v>0</v>
      </c>
      <c r="Q125" s="218"/>
      <c r="R125" s="219">
        <f>SUM(R126:R158)</f>
        <v>66.97800000000001</v>
      </c>
      <c r="S125" s="218"/>
      <c r="T125" s="220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81</v>
      </c>
      <c r="AT125" s="222" t="s">
        <v>73</v>
      </c>
      <c r="AU125" s="222" t="s">
        <v>81</v>
      </c>
      <c r="AY125" s="221" t="s">
        <v>146</v>
      </c>
      <c r="BK125" s="223">
        <f>SUM(BK126:BK158)</f>
        <v>0</v>
      </c>
    </row>
    <row r="126" spans="1:65" s="2" customFormat="1" ht="24.15" customHeight="1">
      <c r="A126" s="37"/>
      <c r="B126" s="38"/>
      <c r="C126" s="226" t="s">
        <v>81</v>
      </c>
      <c r="D126" s="226" t="s">
        <v>148</v>
      </c>
      <c r="E126" s="227" t="s">
        <v>149</v>
      </c>
      <c r="F126" s="228" t="s">
        <v>150</v>
      </c>
      <c r="G126" s="229" t="s">
        <v>151</v>
      </c>
      <c r="H126" s="230">
        <v>5565</v>
      </c>
      <c r="I126" s="231"/>
      <c r="J126" s="232">
        <f>ROUND(I126*H126,2)</f>
        <v>0</v>
      </c>
      <c r="K126" s="228" t="s">
        <v>152</v>
      </c>
      <c r="L126" s="43"/>
      <c r="M126" s="233" t="s">
        <v>1</v>
      </c>
      <c r="N126" s="234" t="s">
        <v>39</v>
      </c>
      <c r="O126" s="90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7" t="s">
        <v>153</v>
      </c>
      <c r="AT126" s="237" t="s">
        <v>148</v>
      </c>
      <c r="AU126" s="237" t="s">
        <v>83</v>
      </c>
      <c r="AY126" s="16" t="s">
        <v>146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6" t="s">
        <v>81</v>
      </c>
      <c r="BK126" s="238">
        <f>ROUND(I126*H126,2)</f>
        <v>0</v>
      </c>
      <c r="BL126" s="16" t="s">
        <v>153</v>
      </c>
      <c r="BM126" s="237" t="s">
        <v>340</v>
      </c>
    </row>
    <row r="127" spans="1:47" s="2" customFormat="1" ht="12">
      <c r="A127" s="37"/>
      <c r="B127" s="38"/>
      <c r="C127" s="39"/>
      <c r="D127" s="239" t="s">
        <v>155</v>
      </c>
      <c r="E127" s="39"/>
      <c r="F127" s="240" t="s">
        <v>156</v>
      </c>
      <c r="G127" s="39"/>
      <c r="H127" s="39"/>
      <c r="I127" s="241"/>
      <c r="J127" s="39"/>
      <c r="K127" s="39"/>
      <c r="L127" s="43"/>
      <c r="M127" s="242"/>
      <c r="N127" s="243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155</v>
      </c>
      <c r="AU127" s="16" t="s">
        <v>83</v>
      </c>
    </row>
    <row r="128" spans="1:65" s="2" customFormat="1" ht="24.15" customHeight="1">
      <c r="A128" s="37"/>
      <c r="B128" s="38"/>
      <c r="C128" s="226" t="s">
        <v>83</v>
      </c>
      <c r="D128" s="226" t="s">
        <v>148</v>
      </c>
      <c r="E128" s="227" t="s">
        <v>157</v>
      </c>
      <c r="F128" s="228" t="s">
        <v>158</v>
      </c>
      <c r="G128" s="229" t="s">
        <v>151</v>
      </c>
      <c r="H128" s="230">
        <v>6589</v>
      </c>
      <c r="I128" s="231"/>
      <c r="J128" s="232">
        <f>ROUND(I128*H128,2)</f>
        <v>0</v>
      </c>
      <c r="K128" s="228" t="s">
        <v>152</v>
      </c>
      <c r="L128" s="43"/>
      <c r="M128" s="233" t="s">
        <v>1</v>
      </c>
      <c r="N128" s="234" t="s">
        <v>39</v>
      </c>
      <c r="O128" s="90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7" t="s">
        <v>153</v>
      </c>
      <c r="AT128" s="237" t="s">
        <v>148</v>
      </c>
      <c r="AU128" s="237" t="s">
        <v>83</v>
      </c>
      <c r="AY128" s="16" t="s">
        <v>146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6" t="s">
        <v>81</v>
      </c>
      <c r="BK128" s="238">
        <f>ROUND(I128*H128,2)</f>
        <v>0</v>
      </c>
      <c r="BL128" s="16" t="s">
        <v>153</v>
      </c>
      <c r="BM128" s="237" t="s">
        <v>341</v>
      </c>
    </row>
    <row r="129" spans="1:47" s="2" customFormat="1" ht="12">
      <c r="A129" s="37"/>
      <c r="B129" s="38"/>
      <c r="C129" s="39"/>
      <c r="D129" s="239" t="s">
        <v>155</v>
      </c>
      <c r="E129" s="39"/>
      <c r="F129" s="240" t="s">
        <v>160</v>
      </c>
      <c r="G129" s="39"/>
      <c r="H129" s="39"/>
      <c r="I129" s="241"/>
      <c r="J129" s="39"/>
      <c r="K129" s="39"/>
      <c r="L129" s="43"/>
      <c r="M129" s="242"/>
      <c r="N129" s="243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155</v>
      </c>
      <c r="AU129" s="16" t="s">
        <v>83</v>
      </c>
    </row>
    <row r="130" spans="1:65" s="2" customFormat="1" ht="33" customHeight="1">
      <c r="A130" s="37"/>
      <c r="B130" s="38"/>
      <c r="C130" s="226" t="s">
        <v>94</v>
      </c>
      <c r="D130" s="226" t="s">
        <v>148</v>
      </c>
      <c r="E130" s="227" t="s">
        <v>161</v>
      </c>
      <c r="F130" s="228" t="s">
        <v>162</v>
      </c>
      <c r="G130" s="229" t="s">
        <v>163</v>
      </c>
      <c r="H130" s="230">
        <v>2166</v>
      </c>
      <c r="I130" s="231"/>
      <c r="J130" s="232">
        <f>ROUND(I130*H130,2)</f>
        <v>0</v>
      </c>
      <c r="K130" s="228" t="s">
        <v>152</v>
      </c>
      <c r="L130" s="43"/>
      <c r="M130" s="233" t="s">
        <v>1</v>
      </c>
      <c r="N130" s="234" t="s">
        <v>39</v>
      </c>
      <c r="O130" s="90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7" t="s">
        <v>153</v>
      </c>
      <c r="AT130" s="237" t="s">
        <v>148</v>
      </c>
      <c r="AU130" s="237" t="s">
        <v>83</v>
      </c>
      <c r="AY130" s="16" t="s">
        <v>146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6" t="s">
        <v>81</v>
      </c>
      <c r="BK130" s="238">
        <f>ROUND(I130*H130,2)</f>
        <v>0</v>
      </c>
      <c r="BL130" s="16" t="s">
        <v>153</v>
      </c>
      <c r="BM130" s="237" t="s">
        <v>342</v>
      </c>
    </row>
    <row r="131" spans="1:47" s="2" customFormat="1" ht="12">
      <c r="A131" s="37"/>
      <c r="B131" s="38"/>
      <c r="C131" s="39"/>
      <c r="D131" s="239" t="s">
        <v>155</v>
      </c>
      <c r="E131" s="39"/>
      <c r="F131" s="240" t="s">
        <v>165</v>
      </c>
      <c r="G131" s="39"/>
      <c r="H131" s="39"/>
      <c r="I131" s="241"/>
      <c r="J131" s="39"/>
      <c r="K131" s="39"/>
      <c r="L131" s="43"/>
      <c r="M131" s="242"/>
      <c r="N131" s="243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83</v>
      </c>
    </row>
    <row r="132" spans="1:65" s="2" customFormat="1" ht="33" customHeight="1">
      <c r="A132" s="37"/>
      <c r="B132" s="38"/>
      <c r="C132" s="226" t="s">
        <v>153</v>
      </c>
      <c r="D132" s="226" t="s">
        <v>148</v>
      </c>
      <c r="E132" s="227" t="s">
        <v>166</v>
      </c>
      <c r="F132" s="228" t="s">
        <v>167</v>
      </c>
      <c r="G132" s="229" t="s">
        <v>163</v>
      </c>
      <c r="H132" s="230">
        <v>1124</v>
      </c>
      <c r="I132" s="231"/>
      <c r="J132" s="232">
        <f>ROUND(I132*H132,2)</f>
        <v>0</v>
      </c>
      <c r="K132" s="228" t="s">
        <v>152</v>
      </c>
      <c r="L132" s="43"/>
      <c r="M132" s="233" t="s">
        <v>1</v>
      </c>
      <c r="N132" s="234" t="s">
        <v>39</v>
      </c>
      <c r="O132" s="90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7" t="s">
        <v>153</v>
      </c>
      <c r="AT132" s="237" t="s">
        <v>148</v>
      </c>
      <c r="AU132" s="237" t="s">
        <v>83</v>
      </c>
      <c r="AY132" s="16" t="s">
        <v>146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6" t="s">
        <v>81</v>
      </c>
      <c r="BK132" s="238">
        <f>ROUND(I132*H132,2)</f>
        <v>0</v>
      </c>
      <c r="BL132" s="16" t="s">
        <v>153</v>
      </c>
      <c r="BM132" s="237" t="s">
        <v>343</v>
      </c>
    </row>
    <row r="133" spans="1:47" s="2" customFormat="1" ht="12">
      <c r="A133" s="37"/>
      <c r="B133" s="38"/>
      <c r="C133" s="39"/>
      <c r="D133" s="239" t="s">
        <v>155</v>
      </c>
      <c r="E133" s="39"/>
      <c r="F133" s="240" t="s">
        <v>169</v>
      </c>
      <c r="G133" s="39"/>
      <c r="H133" s="39"/>
      <c r="I133" s="241"/>
      <c r="J133" s="39"/>
      <c r="K133" s="39"/>
      <c r="L133" s="43"/>
      <c r="M133" s="242"/>
      <c r="N133" s="243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155</v>
      </c>
      <c r="AU133" s="16" t="s">
        <v>83</v>
      </c>
    </row>
    <row r="134" spans="1:65" s="2" customFormat="1" ht="24.15" customHeight="1">
      <c r="A134" s="37"/>
      <c r="B134" s="38"/>
      <c r="C134" s="226" t="s">
        <v>170</v>
      </c>
      <c r="D134" s="226" t="s">
        <v>148</v>
      </c>
      <c r="E134" s="227" t="s">
        <v>171</v>
      </c>
      <c r="F134" s="228" t="s">
        <v>172</v>
      </c>
      <c r="G134" s="229" t="s">
        <v>151</v>
      </c>
      <c r="H134" s="230">
        <v>6589</v>
      </c>
      <c r="I134" s="231"/>
      <c r="J134" s="232">
        <f>ROUND(I134*H134,2)</f>
        <v>0</v>
      </c>
      <c r="K134" s="228" t="s">
        <v>152</v>
      </c>
      <c r="L134" s="43"/>
      <c r="M134" s="233" t="s">
        <v>1</v>
      </c>
      <c r="N134" s="234" t="s">
        <v>39</v>
      </c>
      <c r="O134" s="90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7" t="s">
        <v>153</v>
      </c>
      <c r="AT134" s="237" t="s">
        <v>148</v>
      </c>
      <c r="AU134" s="237" t="s">
        <v>83</v>
      </c>
      <c r="AY134" s="16" t="s">
        <v>146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6" t="s">
        <v>81</v>
      </c>
      <c r="BK134" s="238">
        <f>ROUND(I134*H134,2)</f>
        <v>0</v>
      </c>
      <c r="BL134" s="16" t="s">
        <v>153</v>
      </c>
      <c r="BM134" s="237" t="s">
        <v>344</v>
      </c>
    </row>
    <row r="135" spans="1:47" s="2" customFormat="1" ht="12">
      <c r="A135" s="37"/>
      <c r="B135" s="38"/>
      <c r="C135" s="39"/>
      <c r="D135" s="239" t="s">
        <v>155</v>
      </c>
      <c r="E135" s="39"/>
      <c r="F135" s="240" t="s">
        <v>174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155</v>
      </c>
      <c r="AU135" s="16" t="s">
        <v>83</v>
      </c>
    </row>
    <row r="136" spans="1:65" s="2" customFormat="1" ht="21.75" customHeight="1">
      <c r="A136" s="37"/>
      <c r="B136" s="38"/>
      <c r="C136" s="226" t="s">
        <v>175</v>
      </c>
      <c r="D136" s="226" t="s">
        <v>148</v>
      </c>
      <c r="E136" s="227" t="s">
        <v>176</v>
      </c>
      <c r="F136" s="228" t="s">
        <v>177</v>
      </c>
      <c r="G136" s="229" t="s">
        <v>151</v>
      </c>
      <c r="H136" s="230">
        <v>6589</v>
      </c>
      <c r="I136" s="231"/>
      <c r="J136" s="232">
        <f>ROUND(I136*H136,2)</f>
        <v>0</v>
      </c>
      <c r="K136" s="228" t="s">
        <v>152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345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179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65" s="2" customFormat="1" ht="21.75" customHeight="1">
      <c r="A138" s="37"/>
      <c r="B138" s="38"/>
      <c r="C138" s="226" t="s">
        <v>180</v>
      </c>
      <c r="D138" s="226" t="s">
        <v>148</v>
      </c>
      <c r="E138" s="227" t="s">
        <v>181</v>
      </c>
      <c r="F138" s="228" t="s">
        <v>182</v>
      </c>
      <c r="G138" s="229" t="s">
        <v>151</v>
      </c>
      <c r="H138" s="230">
        <v>6589</v>
      </c>
      <c r="I138" s="231"/>
      <c r="J138" s="232">
        <f>ROUND(I138*H138,2)</f>
        <v>0</v>
      </c>
      <c r="K138" s="228" t="s">
        <v>152</v>
      </c>
      <c r="L138" s="43"/>
      <c r="M138" s="233" t="s">
        <v>1</v>
      </c>
      <c r="N138" s="234" t="s">
        <v>39</v>
      </c>
      <c r="O138" s="90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7" t="s">
        <v>153</v>
      </c>
      <c r="AT138" s="237" t="s">
        <v>148</v>
      </c>
      <c r="AU138" s="237" t="s">
        <v>83</v>
      </c>
      <c r="AY138" s="16" t="s">
        <v>146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6" t="s">
        <v>81</v>
      </c>
      <c r="BK138" s="238">
        <f>ROUND(I138*H138,2)</f>
        <v>0</v>
      </c>
      <c r="BL138" s="16" t="s">
        <v>153</v>
      </c>
      <c r="BM138" s="237" t="s">
        <v>346</v>
      </c>
    </row>
    <row r="139" spans="1:47" s="2" customFormat="1" ht="12">
      <c r="A139" s="37"/>
      <c r="B139" s="38"/>
      <c r="C139" s="39"/>
      <c r="D139" s="239" t="s">
        <v>155</v>
      </c>
      <c r="E139" s="39"/>
      <c r="F139" s="240" t="s">
        <v>184</v>
      </c>
      <c r="G139" s="39"/>
      <c r="H139" s="39"/>
      <c r="I139" s="241"/>
      <c r="J139" s="39"/>
      <c r="K139" s="39"/>
      <c r="L139" s="43"/>
      <c r="M139" s="242"/>
      <c r="N139" s="243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155</v>
      </c>
      <c r="AU139" s="16" t="s">
        <v>83</v>
      </c>
    </row>
    <row r="140" spans="1:65" s="2" customFormat="1" ht="24.15" customHeight="1">
      <c r="A140" s="37"/>
      <c r="B140" s="38"/>
      <c r="C140" s="226" t="s">
        <v>185</v>
      </c>
      <c r="D140" s="226" t="s">
        <v>148</v>
      </c>
      <c r="E140" s="227" t="s">
        <v>186</v>
      </c>
      <c r="F140" s="228" t="s">
        <v>187</v>
      </c>
      <c r="G140" s="229" t="s">
        <v>163</v>
      </c>
      <c r="H140" s="230">
        <v>2166</v>
      </c>
      <c r="I140" s="231"/>
      <c r="J140" s="232">
        <f>ROUND(I140*H140,2)</f>
        <v>0</v>
      </c>
      <c r="K140" s="228" t="s">
        <v>152</v>
      </c>
      <c r="L140" s="43"/>
      <c r="M140" s="233" t="s">
        <v>1</v>
      </c>
      <c r="N140" s="234" t="s">
        <v>39</v>
      </c>
      <c r="O140" s="90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7" t="s">
        <v>153</v>
      </c>
      <c r="AT140" s="237" t="s">
        <v>148</v>
      </c>
      <c r="AU140" s="237" t="s">
        <v>83</v>
      </c>
      <c r="AY140" s="16" t="s">
        <v>146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6" t="s">
        <v>81</v>
      </c>
      <c r="BK140" s="238">
        <f>ROUND(I140*H140,2)</f>
        <v>0</v>
      </c>
      <c r="BL140" s="16" t="s">
        <v>153</v>
      </c>
      <c r="BM140" s="237" t="s">
        <v>347</v>
      </c>
    </row>
    <row r="141" spans="1:47" s="2" customFormat="1" ht="12">
      <c r="A141" s="37"/>
      <c r="B141" s="38"/>
      <c r="C141" s="39"/>
      <c r="D141" s="239" t="s">
        <v>155</v>
      </c>
      <c r="E141" s="39"/>
      <c r="F141" s="240" t="s">
        <v>189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155</v>
      </c>
      <c r="AU141" s="16" t="s">
        <v>83</v>
      </c>
    </row>
    <row r="142" spans="1:65" s="2" customFormat="1" ht="24.15" customHeight="1">
      <c r="A142" s="37"/>
      <c r="B142" s="38"/>
      <c r="C142" s="226" t="s">
        <v>190</v>
      </c>
      <c r="D142" s="226" t="s">
        <v>148</v>
      </c>
      <c r="E142" s="227" t="s">
        <v>191</v>
      </c>
      <c r="F142" s="228" t="s">
        <v>192</v>
      </c>
      <c r="G142" s="229" t="s">
        <v>163</v>
      </c>
      <c r="H142" s="230">
        <v>1124</v>
      </c>
      <c r="I142" s="231"/>
      <c r="J142" s="232">
        <f>ROUND(I142*H142,2)</f>
        <v>0</v>
      </c>
      <c r="K142" s="228" t="s">
        <v>152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348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194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24.15" customHeight="1">
      <c r="A144" s="37"/>
      <c r="B144" s="38"/>
      <c r="C144" s="226" t="s">
        <v>195</v>
      </c>
      <c r="D144" s="226" t="s">
        <v>148</v>
      </c>
      <c r="E144" s="227" t="s">
        <v>196</v>
      </c>
      <c r="F144" s="228" t="s">
        <v>197</v>
      </c>
      <c r="G144" s="229" t="s">
        <v>198</v>
      </c>
      <c r="H144" s="230">
        <v>16.86</v>
      </c>
      <c r="I144" s="231"/>
      <c r="J144" s="232">
        <f>ROUND(I144*H144,2)</f>
        <v>0</v>
      </c>
      <c r="K144" s="228" t="s">
        <v>152</v>
      </c>
      <c r="L144" s="43"/>
      <c r="M144" s="233" t="s">
        <v>1</v>
      </c>
      <c r="N144" s="234" t="s">
        <v>39</v>
      </c>
      <c r="O144" s="90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153</v>
      </c>
      <c r="AT144" s="237" t="s">
        <v>148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349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200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65" s="2" customFormat="1" ht="24.15" customHeight="1">
      <c r="A146" s="37"/>
      <c r="B146" s="38"/>
      <c r="C146" s="226" t="s">
        <v>201</v>
      </c>
      <c r="D146" s="226" t="s">
        <v>148</v>
      </c>
      <c r="E146" s="227" t="s">
        <v>202</v>
      </c>
      <c r="F146" s="228" t="s">
        <v>203</v>
      </c>
      <c r="G146" s="229" t="s">
        <v>151</v>
      </c>
      <c r="H146" s="230">
        <v>2166</v>
      </c>
      <c r="I146" s="231"/>
      <c r="J146" s="232">
        <f>ROUND(I146*H146,2)</f>
        <v>0</v>
      </c>
      <c r="K146" s="228" t="s">
        <v>152</v>
      </c>
      <c r="L146" s="43"/>
      <c r="M146" s="233" t="s">
        <v>1</v>
      </c>
      <c r="N146" s="234" t="s">
        <v>39</v>
      </c>
      <c r="O146" s="90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7" t="s">
        <v>153</v>
      </c>
      <c r="AT146" s="237" t="s">
        <v>148</v>
      </c>
      <c r="AU146" s="237" t="s">
        <v>83</v>
      </c>
      <c r="AY146" s="16" t="s">
        <v>146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6" t="s">
        <v>81</v>
      </c>
      <c r="BK146" s="238">
        <f>ROUND(I146*H146,2)</f>
        <v>0</v>
      </c>
      <c r="BL146" s="16" t="s">
        <v>153</v>
      </c>
      <c r="BM146" s="237" t="s">
        <v>350</v>
      </c>
    </row>
    <row r="147" spans="1:47" s="2" customFormat="1" ht="12">
      <c r="A147" s="37"/>
      <c r="B147" s="38"/>
      <c r="C147" s="39"/>
      <c r="D147" s="239" t="s">
        <v>155</v>
      </c>
      <c r="E147" s="39"/>
      <c r="F147" s="240" t="s">
        <v>205</v>
      </c>
      <c r="G147" s="39"/>
      <c r="H147" s="39"/>
      <c r="I147" s="241"/>
      <c r="J147" s="39"/>
      <c r="K147" s="39"/>
      <c r="L147" s="43"/>
      <c r="M147" s="242"/>
      <c r="N147" s="243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155</v>
      </c>
      <c r="AU147" s="16" t="s">
        <v>83</v>
      </c>
    </row>
    <row r="148" spans="1:65" s="2" customFormat="1" ht="16.5" customHeight="1">
      <c r="A148" s="37"/>
      <c r="B148" s="38"/>
      <c r="C148" s="244" t="s">
        <v>206</v>
      </c>
      <c r="D148" s="244" t="s">
        <v>207</v>
      </c>
      <c r="E148" s="245" t="s">
        <v>208</v>
      </c>
      <c r="F148" s="246" t="s">
        <v>209</v>
      </c>
      <c r="G148" s="247" t="s">
        <v>210</v>
      </c>
      <c r="H148" s="248">
        <v>324.9</v>
      </c>
      <c r="I148" s="249"/>
      <c r="J148" s="250">
        <f>ROUND(I148*H148,2)</f>
        <v>0</v>
      </c>
      <c r="K148" s="246" t="s">
        <v>152</v>
      </c>
      <c r="L148" s="251"/>
      <c r="M148" s="252" t="s">
        <v>1</v>
      </c>
      <c r="N148" s="253" t="s">
        <v>39</v>
      </c>
      <c r="O148" s="90"/>
      <c r="P148" s="235">
        <f>O148*H148</f>
        <v>0</v>
      </c>
      <c r="Q148" s="235">
        <v>0.2</v>
      </c>
      <c r="R148" s="235">
        <f>Q148*H148</f>
        <v>64.98</v>
      </c>
      <c r="S148" s="235">
        <v>0</v>
      </c>
      <c r="T148" s="23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7" t="s">
        <v>185</v>
      </c>
      <c r="AT148" s="237" t="s">
        <v>207</v>
      </c>
      <c r="AU148" s="237" t="s">
        <v>83</v>
      </c>
      <c r="AY148" s="16" t="s">
        <v>146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6" t="s">
        <v>81</v>
      </c>
      <c r="BK148" s="238">
        <f>ROUND(I148*H148,2)</f>
        <v>0</v>
      </c>
      <c r="BL148" s="16" t="s">
        <v>153</v>
      </c>
      <c r="BM148" s="237" t="s">
        <v>351</v>
      </c>
    </row>
    <row r="149" spans="1:47" s="2" customFormat="1" ht="12">
      <c r="A149" s="37"/>
      <c r="B149" s="38"/>
      <c r="C149" s="39"/>
      <c r="D149" s="239" t="s">
        <v>155</v>
      </c>
      <c r="E149" s="39"/>
      <c r="F149" s="240" t="s">
        <v>209</v>
      </c>
      <c r="G149" s="39"/>
      <c r="H149" s="39"/>
      <c r="I149" s="241"/>
      <c r="J149" s="39"/>
      <c r="K149" s="39"/>
      <c r="L149" s="43"/>
      <c r="M149" s="242"/>
      <c r="N149" s="243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155</v>
      </c>
      <c r="AU149" s="16" t="s">
        <v>83</v>
      </c>
    </row>
    <row r="150" spans="1:51" s="13" customFormat="1" ht="12">
      <c r="A150" s="13"/>
      <c r="B150" s="254"/>
      <c r="C150" s="255"/>
      <c r="D150" s="239" t="s">
        <v>212</v>
      </c>
      <c r="E150" s="255"/>
      <c r="F150" s="256" t="s">
        <v>352</v>
      </c>
      <c r="G150" s="255"/>
      <c r="H150" s="257">
        <v>324.9</v>
      </c>
      <c r="I150" s="258"/>
      <c r="J150" s="255"/>
      <c r="K150" s="255"/>
      <c r="L150" s="259"/>
      <c r="M150" s="260"/>
      <c r="N150" s="261"/>
      <c r="O150" s="261"/>
      <c r="P150" s="261"/>
      <c r="Q150" s="261"/>
      <c r="R150" s="261"/>
      <c r="S150" s="261"/>
      <c r="T150" s="26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3" t="s">
        <v>212</v>
      </c>
      <c r="AU150" s="263" t="s">
        <v>83</v>
      </c>
      <c r="AV150" s="13" t="s">
        <v>83</v>
      </c>
      <c r="AW150" s="13" t="s">
        <v>4</v>
      </c>
      <c r="AX150" s="13" t="s">
        <v>81</v>
      </c>
      <c r="AY150" s="263" t="s">
        <v>146</v>
      </c>
    </row>
    <row r="151" spans="1:65" s="2" customFormat="1" ht="16.5" customHeight="1">
      <c r="A151" s="37"/>
      <c r="B151" s="38"/>
      <c r="C151" s="226" t="s">
        <v>214</v>
      </c>
      <c r="D151" s="226" t="s">
        <v>148</v>
      </c>
      <c r="E151" s="227" t="s">
        <v>215</v>
      </c>
      <c r="F151" s="228" t="s">
        <v>216</v>
      </c>
      <c r="G151" s="229" t="s">
        <v>151</v>
      </c>
      <c r="H151" s="230">
        <v>6589</v>
      </c>
      <c r="I151" s="231"/>
      <c r="J151" s="232">
        <f>ROUND(I151*H151,2)</f>
        <v>0</v>
      </c>
      <c r="K151" s="228" t="s">
        <v>152</v>
      </c>
      <c r="L151" s="43"/>
      <c r="M151" s="233" t="s">
        <v>1</v>
      </c>
      <c r="N151" s="234" t="s">
        <v>39</v>
      </c>
      <c r="O151" s="90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7" t="s">
        <v>81</v>
      </c>
      <c r="AT151" s="237" t="s">
        <v>148</v>
      </c>
      <c r="AU151" s="237" t="s">
        <v>83</v>
      </c>
      <c r="AY151" s="16" t="s">
        <v>146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6" t="s">
        <v>81</v>
      </c>
      <c r="BK151" s="238">
        <f>ROUND(I151*H151,2)</f>
        <v>0</v>
      </c>
      <c r="BL151" s="16" t="s">
        <v>81</v>
      </c>
      <c r="BM151" s="237" t="s">
        <v>353</v>
      </c>
    </row>
    <row r="152" spans="1:47" s="2" customFormat="1" ht="12">
      <c r="A152" s="37"/>
      <c r="B152" s="38"/>
      <c r="C152" s="39"/>
      <c r="D152" s="239" t="s">
        <v>155</v>
      </c>
      <c r="E152" s="39"/>
      <c r="F152" s="240" t="s">
        <v>218</v>
      </c>
      <c r="G152" s="39"/>
      <c r="H152" s="39"/>
      <c r="I152" s="241"/>
      <c r="J152" s="39"/>
      <c r="K152" s="39"/>
      <c r="L152" s="43"/>
      <c r="M152" s="242"/>
      <c r="N152" s="243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155</v>
      </c>
      <c r="AU152" s="16" t="s">
        <v>83</v>
      </c>
    </row>
    <row r="153" spans="1:65" s="2" customFormat="1" ht="21.75" customHeight="1">
      <c r="A153" s="37"/>
      <c r="B153" s="38"/>
      <c r="C153" s="226" t="s">
        <v>219</v>
      </c>
      <c r="D153" s="226" t="s">
        <v>148</v>
      </c>
      <c r="E153" s="227" t="s">
        <v>220</v>
      </c>
      <c r="F153" s="228" t="s">
        <v>221</v>
      </c>
      <c r="G153" s="229" t="s">
        <v>210</v>
      </c>
      <c r="H153" s="230">
        <v>45.43</v>
      </c>
      <c r="I153" s="231"/>
      <c r="J153" s="232">
        <f>ROUND(I153*H153,2)</f>
        <v>0</v>
      </c>
      <c r="K153" s="228" t="s">
        <v>152</v>
      </c>
      <c r="L153" s="43"/>
      <c r="M153" s="233" t="s">
        <v>1</v>
      </c>
      <c r="N153" s="234" t="s">
        <v>39</v>
      </c>
      <c r="O153" s="90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7" t="s">
        <v>153</v>
      </c>
      <c r="AT153" s="237" t="s">
        <v>148</v>
      </c>
      <c r="AU153" s="237" t="s">
        <v>83</v>
      </c>
      <c r="AY153" s="16" t="s">
        <v>146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6" t="s">
        <v>81</v>
      </c>
      <c r="BK153" s="238">
        <f>ROUND(I153*H153,2)</f>
        <v>0</v>
      </c>
      <c r="BL153" s="16" t="s">
        <v>153</v>
      </c>
      <c r="BM153" s="237" t="s">
        <v>354</v>
      </c>
    </row>
    <row r="154" spans="1:47" s="2" customFormat="1" ht="12">
      <c r="A154" s="37"/>
      <c r="B154" s="38"/>
      <c r="C154" s="39"/>
      <c r="D154" s="239" t="s">
        <v>155</v>
      </c>
      <c r="E154" s="39"/>
      <c r="F154" s="240" t="s">
        <v>223</v>
      </c>
      <c r="G154" s="39"/>
      <c r="H154" s="39"/>
      <c r="I154" s="241"/>
      <c r="J154" s="39"/>
      <c r="K154" s="39"/>
      <c r="L154" s="43"/>
      <c r="M154" s="242"/>
      <c r="N154" s="243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155</v>
      </c>
      <c r="AU154" s="16" t="s">
        <v>83</v>
      </c>
    </row>
    <row r="155" spans="1:65" s="2" customFormat="1" ht="24.15" customHeight="1">
      <c r="A155" s="37"/>
      <c r="B155" s="38"/>
      <c r="C155" s="226" t="s">
        <v>8</v>
      </c>
      <c r="D155" s="226" t="s">
        <v>148</v>
      </c>
      <c r="E155" s="227" t="s">
        <v>224</v>
      </c>
      <c r="F155" s="228" t="s">
        <v>225</v>
      </c>
      <c r="G155" s="229" t="s">
        <v>210</v>
      </c>
      <c r="H155" s="230">
        <v>45.43</v>
      </c>
      <c r="I155" s="231"/>
      <c r="J155" s="232">
        <f>ROUND(I155*H155,2)</f>
        <v>0</v>
      </c>
      <c r="K155" s="228" t="s">
        <v>152</v>
      </c>
      <c r="L155" s="43"/>
      <c r="M155" s="233" t="s">
        <v>1</v>
      </c>
      <c r="N155" s="234" t="s">
        <v>39</v>
      </c>
      <c r="O155" s="90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7" t="s">
        <v>153</v>
      </c>
      <c r="AT155" s="237" t="s">
        <v>148</v>
      </c>
      <c r="AU155" s="237" t="s">
        <v>83</v>
      </c>
      <c r="AY155" s="16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6" t="s">
        <v>81</v>
      </c>
      <c r="BK155" s="238">
        <f>ROUND(I155*H155,2)</f>
        <v>0</v>
      </c>
      <c r="BL155" s="16" t="s">
        <v>153</v>
      </c>
      <c r="BM155" s="237" t="s">
        <v>355</v>
      </c>
    </row>
    <row r="156" spans="1:47" s="2" customFormat="1" ht="12">
      <c r="A156" s="37"/>
      <c r="B156" s="38"/>
      <c r="C156" s="39"/>
      <c r="D156" s="239" t="s">
        <v>155</v>
      </c>
      <c r="E156" s="39"/>
      <c r="F156" s="240" t="s">
        <v>227</v>
      </c>
      <c r="G156" s="39"/>
      <c r="H156" s="39"/>
      <c r="I156" s="241"/>
      <c r="J156" s="39"/>
      <c r="K156" s="39"/>
      <c r="L156" s="43"/>
      <c r="M156" s="242"/>
      <c r="N156" s="243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155</v>
      </c>
      <c r="AU156" s="16" t="s">
        <v>83</v>
      </c>
    </row>
    <row r="157" spans="1:65" s="2" customFormat="1" ht="16.5" customHeight="1">
      <c r="A157" s="37"/>
      <c r="B157" s="38"/>
      <c r="C157" s="226" t="s">
        <v>228</v>
      </c>
      <c r="D157" s="226" t="s">
        <v>148</v>
      </c>
      <c r="E157" s="227" t="s">
        <v>229</v>
      </c>
      <c r="F157" s="228" t="s">
        <v>230</v>
      </c>
      <c r="G157" s="229" t="s">
        <v>231</v>
      </c>
      <c r="H157" s="230">
        <v>3290</v>
      </c>
      <c r="I157" s="231"/>
      <c r="J157" s="232">
        <f>ROUND(I157*H157,2)</f>
        <v>0</v>
      </c>
      <c r="K157" s="228" t="s">
        <v>1</v>
      </c>
      <c r="L157" s="43"/>
      <c r="M157" s="233" t="s">
        <v>1</v>
      </c>
      <c r="N157" s="234" t="s">
        <v>39</v>
      </c>
      <c r="O157" s="90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7" t="s">
        <v>153</v>
      </c>
      <c r="AT157" s="237" t="s">
        <v>148</v>
      </c>
      <c r="AU157" s="237" t="s">
        <v>83</v>
      </c>
      <c r="AY157" s="16" t="s">
        <v>146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6" t="s">
        <v>81</v>
      </c>
      <c r="BK157" s="238">
        <f>ROUND(I157*H157,2)</f>
        <v>0</v>
      </c>
      <c r="BL157" s="16" t="s">
        <v>153</v>
      </c>
      <c r="BM157" s="237" t="s">
        <v>356</v>
      </c>
    </row>
    <row r="158" spans="1:65" s="2" customFormat="1" ht="24.15" customHeight="1">
      <c r="A158" s="37"/>
      <c r="B158" s="38"/>
      <c r="C158" s="244" t="s">
        <v>233</v>
      </c>
      <c r="D158" s="244" t="s">
        <v>207</v>
      </c>
      <c r="E158" s="245" t="s">
        <v>234</v>
      </c>
      <c r="F158" s="246" t="s">
        <v>235</v>
      </c>
      <c r="G158" s="247" t="s">
        <v>236</v>
      </c>
      <c r="H158" s="248">
        <v>999</v>
      </c>
      <c r="I158" s="249"/>
      <c r="J158" s="250">
        <f>ROUND(I158*H158,2)</f>
        <v>0</v>
      </c>
      <c r="K158" s="246" t="s">
        <v>1</v>
      </c>
      <c r="L158" s="251"/>
      <c r="M158" s="252" t="s">
        <v>1</v>
      </c>
      <c r="N158" s="253" t="s">
        <v>39</v>
      </c>
      <c r="O158" s="90"/>
      <c r="P158" s="235">
        <f>O158*H158</f>
        <v>0</v>
      </c>
      <c r="Q158" s="235">
        <v>0.002</v>
      </c>
      <c r="R158" s="235">
        <f>Q158*H158</f>
        <v>1.998</v>
      </c>
      <c r="S158" s="235">
        <v>0</v>
      </c>
      <c r="T158" s="23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7" t="s">
        <v>185</v>
      </c>
      <c r="AT158" s="237" t="s">
        <v>207</v>
      </c>
      <c r="AU158" s="237" t="s">
        <v>83</v>
      </c>
      <c r="AY158" s="16" t="s">
        <v>146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6" t="s">
        <v>81</v>
      </c>
      <c r="BK158" s="238">
        <f>ROUND(I158*H158,2)</f>
        <v>0</v>
      </c>
      <c r="BL158" s="16" t="s">
        <v>153</v>
      </c>
      <c r="BM158" s="237" t="s">
        <v>357</v>
      </c>
    </row>
    <row r="159" spans="1:63" s="12" customFormat="1" ht="22.8" customHeight="1">
      <c r="A159" s="12"/>
      <c r="B159" s="210"/>
      <c r="C159" s="211"/>
      <c r="D159" s="212" t="s">
        <v>73</v>
      </c>
      <c r="E159" s="224" t="s">
        <v>83</v>
      </c>
      <c r="F159" s="224" t="s">
        <v>238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SUM(P160:P178)</f>
        <v>0</v>
      </c>
      <c r="Q159" s="218"/>
      <c r="R159" s="219">
        <f>SUM(R160:R178)</f>
        <v>11.473105</v>
      </c>
      <c r="S159" s="218"/>
      <c r="T159" s="220">
        <f>SUM(T160:T178)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81</v>
      </c>
      <c r="AT159" s="222" t="s">
        <v>73</v>
      </c>
      <c r="AU159" s="222" t="s">
        <v>81</v>
      </c>
      <c r="AY159" s="221" t="s">
        <v>146</v>
      </c>
      <c r="BK159" s="223">
        <f>SUM(BK160:BK178)</f>
        <v>0</v>
      </c>
    </row>
    <row r="160" spans="1:65" s="2" customFormat="1" ht="24.15" customHeight="1">
      <c r="A160" s="37"/>
      <c r="B160" s="38"/>
      <c r="C160" s="244" t="s">
        <v>239</v>
      </c>
      <c r="D160" s="244" t="s">
        <v>207</v>
      </c>
      <c r="E160" s="245" t="s">
        <v>240</v>
      </c>
      <c r="F160" s="246" t="s">
        <v>241</v>
      </c>
      <c r="G160" s="247" t="s">
        <v>231</v>
      </c>
      <c r="H160" s="248">
        <v>281</v>
      </c>
      <c r="I160" s="249"/>
      <c r="J160" s="250">
        <f>ROUND(I160*H160,2)</f>
        <v>0</v>
      </c>
      <c r="K160" s="246" t="s">
        <v>1</v>
      </c>
      <c r="L160" s="251"/>
      <c r="M160" s="252" t="s">
        <v>1</v>
      </c>
      <c r="N160" s="253" t="s">
        <v>39</v>
      </c>
      <c r="O160" s="90"/>
      <c r="P160" s="235">
        <f>O160*H160</f>
        <v>0</v>
      </c>
      <c r="Q160" s="235">
        <v>0.01</v>
      </c>
      <c r="R160" s="235">
        <f>Q160*H160</f>
        <v>2.81</v>
      </c>
      <c r="S160" s="235">
        <v>0</v>
      </c>
      <c r="T160" s="23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7" t="s">
        <v>185</v>
      </c>
      <c r="AT160" s="237" t="s">
        <v>207</v>
      </c>
      <c r="AU160" s="237" t="s">
        <v>83</v>
      </c>
      <c r="AY160" s="16" t="s">
        <v>146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6" t="s">
        <v>81</v>
      </c>
      <c r="BK160" s="238">
        <f>ROUND(I160*H160,2)</f>
        <v>0</v>
      </c>
      <c r="BL160" s="16" t="s">
        <v>153</v>
      </c>
      <c r="BM160" s="237" t="s">
        <v>358</v>
      </c>
    </row>
    <row r="161" spans="1:65" s="2" customFormat="1" ht="24.15" customHeight="1">
      <c r="A161" s="37"/>
      <c r="B161" s="38"/>
      <c r="C161" s="244" t="s">
        <v>243</v>
      </c>
      <c r="D161" s="244" t="s">
        <v>207</v>
      </c>
      <c r="E161" s="245" t="s">
        <v>244</v>
      </c>
      <c r="F161" s="246" t="s">
        <v>245</v>
      </c>
      <c r="G161" s="247" t="s">
        <v>231</v>
      </c>
      <c r="H161" s="248">
        <v>281</v>
      </c>
      <c r="I161" s="249"/>
      <c r="J161" s="250">
        <f>ROUND(I161*H161,2)</f>
        <v>0</v>
      </c>
      <c r="K161" s="246" t="s">
        <v>1</v>
      </c>
      <c r="L161" s="251"/>
      <c r="M161" s="252" t="s">
        <v>1</v>
      </c>
      <c r="N161" s="253" t="s">
        <v>39</v>
      </c>
      <c r="O161" s="90"/>
      <c r="P161" s="235">
        <f>O161*H161</f>
        <v>0</v>
      </c>
      <c r="Q161" s="235">
        <v>0.002</v>
      </c>
      <c r="R161" s="235">
        <f>Q161*H161</f>
        <v>0.562</v>
      </c>
      <c r="S161" s="235">
        <v>0</v>
      </c>
      <c r="T161" s="23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7" t="s">
        <v>185</v>
      </c>
      <c r="AT161" s="237" t="s">
        <v>207</v>
      </c>
      <c r="AU161" s="237" t="s">
        <v>83</v>
      </c>
      <c r="AY161" s="16" t="s">
        <v>146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6" t="s">
        <v>81</v>
      </c>
      <c r="BK161" s="238">
        <f>ROUND(I161*H161,2)</f>
        <v>0</v>
      </c>
      <c r="BL161" s="16" t="s">
        <v>153</v>
      </c>
      <c r="BM161" s="237" t="s">
        <v>359</v>
      </c>
    </row>
    <row r="162" spans="1:65" s="2" customFormat="1" ht="24.15" customHeight="1">
      <c r="A162" s="37"/>
      <c r="B162" s="38"/>
      <c r="C162" s="244" t="s">
        <v>247</v>
      </c>
      <c r="D162" s="244" t="s">
        <v>207</v>
      </c>
      <c r="E162" s="245" t="s">
        <v>248</v>
      </c>
      <c r="F162" s="246" t="s">
        <v>249</v>
      </c>
      <c r="G162" s="247" t="s">
        <v>231</v>
      </c>
      <c r="H162" s="248">
        <v>281</v>
      </c>
      <c r="I162" s="249"/>
      <c r="J162" s="250">
        <f>ROUND(I162*H162,2)</f>
        <v>0</v>
      </c>
      <c r="K162" s="246" t="s">
        <v>1</v>
      </c>
      <c r="L162" s="251"/>
      <c r="M162" s="252" t="s">
        <v>1</v>
      </c>
      <c r="N162" s="253" t="s">
        <v>39</v>
      </c>
      <c r="O162" s="90"/>
      <c r="P162" s="235">
        <f>O162*H162</f>
        <v>0</v>
      </c>
      <c r="Q162" s="235">
        <v>0.002</v>
      </c>
      <c r="R162" s="235">
        <f>Q162*H162</f>
        <v>0.562</v>
      </c>
      <c r="S162" s="235">
        <v>0</v>
      </c>
      <c r="T162" s="23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7" t="s">
        <v>185</v>
      </c>
      <c r="AT162" s="237" t="s">
        <v>207</v>
      </c>
      <c r="AU162" s="237" t="s">
        <v>83</v>
      </c>
      <c r="AY162" s="16" t="s">
        <v>146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6" t="s">
        <v>81</v>
      </c>
      <c r="BK162" s="238">
        <f>ROUND(I162*H162,2)</f>
        <v>0</v>
      </c>
      <c r="BL162" s="16" t="s">
        <v>153</v>
      </c>
      <c r="BM162" s="237" t="s">
        <v>360</v>
      </c>
    </row>
    <row r="163" spans="1:65" s="2" customFormat="1" ht="24.15" customHeight="1">
      <c r="A163" s="37"/>
      <c r="B163" s="38"/>
      <c r="C163" s="244" t="s">
        <v>7</v>
      </c>
      <c r="D163" s="244" t="s">
        <v>207</v>
      </c>
      <c r="E163" s="245" t="s">
        <v>251</v>
      </c>
      <c r="F163" s="246" t="s">
        <v>252</v>
      </c>
      <c r="G163" s="247" t="s">
        <v>231</v>
      </c>
      <c r="H163" s="248">
        <v>281</v>
      </c>
      <c r="I163" s="249"/>
      <c r="J163" s="250">
        <f>ROUND(I163*H163,2)</f>
        <v>0</v>
      </c>
      <c r="K163" s="246" t="s">
        <v>1</v>
      </c>
      <c r="L163" s="251"/>
      <c r="M163" s="252" t="s">
        <v>1</v>
      </c>
      <c r="N163" s="253" t="s">
        <v>39</v>
      </c>
      <c r="O163" s="90"/>
      <c r="P163" s="235">
        <f>O163*H163</f>
        <v>0</v>
      </c>
      <c r="Q163" s="235">
        <v>0.002</v>
      </c>
      <c r="R163" s="235">
        <f>Q163*H163</f>
        <v>0.562</v>
      </c>
      <c r="S163" s="235">
        <v>0</v>
      </c>
      <c r="T163" s="23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7" t="s">
        <v>185</v>
      </c>
      <c r="AT163" s="237" t="s">
        <v>207</v>
      </c>
      <c r="AU163" s="237" t="s">
        <v>83</v>
      </c>
      <c r="AY163" s="16" t="s">
        <v>146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6" t="s">
        <v>81</v>
      </c>
      <c r="BK163" s="238">
        <f>ROUND(I163*H163,2)</f>
        <v>0</v>
      </c>
      <c r="BL163" s="16" t="s">
        <v>153</v>
      </c>
      <c r="BM163" s="237" t="s">
        <v>361</v>
      </c>
    </row>
    <row r="164" spans="1:65" s="2" customFormat="1" ht="24.15" customHeight="1">
      <c r="A164" s="37"/>
      <c r="B164" s="38"/>
      <c r="C164" s="244" t="s">
        <v>254</v>
      </c>
      <c r="D164" s="244" t="s">
        <v>207</v>
      </c>
      <c r="E164" s="245" t="s">
        <v>255</v>
      </c>
      <c r="F164" s="246" t="s">
        <v>256</v>
      </c>
      <c r="G164" s="247" t="s">
        <v>231</v>
      </c>
      <c r="H164" s="248">
        <v>361</v>
      </c>
      <c r="I164" s="249"/>
      <c r="J164" s="250">
        <f>ROUND(I164*H164,2)</f>
        <v>0</v>
      </c>
      <c r="K164" s="246" t="s">
        <v>1</v>
      </c>
      <c r="L164" s="251"/>
      <c r="M164" s="252" t="s">
        <v>1</v>
      </c>
      <c r="N164" s="253" t="s">
        <v>39</v>
      </c>
      <c r="O164" s="90"/>
      <c r="P164" s="235">
        <f>O164*H164</f>
        <v>0</v>
      </c>
      <c r="Q164" s="235">
        <v>0.0015</v>
      </c>
      <c r="R164" s="235">
        <f>Q164*H164</f>
        <v>0.5415</v>
      </c>
      <c r="S164" s="235">
        <v>0</v>
      </c>
      <c r="T164" s="23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7" t="s">
        <v>185</v>
      </c>
      <c r="AT164" s="237" t="s">
        <v>207</v>
      </c>
      <c r="AU164" s="237" t="s">
        <v>83</v>
      </c>
      <c r="AY164" s="16" t="s">
        <v>146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6" t="s">
        <v>81</v>
      </c>
      <c r="BK164" s="238">
        <f>ROUND(I164*H164,2)</f>
        <v>0</v>
      </c>
      <c r="BL164" s="16" t="s">
        <v>153</v>
      </c>
      <c r="BM164" s="237" t="s">
        <v>362</v>
      </c>
    </row>
    <row r="165" spans="1:65" s="2" customFormat="1" ht="24.15" customHeight="1">
      <c r="A165" s="37"/>
      <c r="B165" s="38"/>
      <c r="C165" s="244" t="s">
        <v>258</v>
      </c>
      <c r="D165" s="244" t="s">
        <v>207</v>
      </c>
      <c r="E165" s="245" t="s">
        <v>259</v>
      </c>
      <c r="F165" s="246" t="s">
        <v>260</v>
      </c>
      <c r="G165" s="247" t="s">
        <v>231</v>
      </c>
      <c r="H165" s="248">
        <v>361</v>
      </c>
      <c r="I165" s="249"/>
      <c r="J165" s="250">
        <f>ROUND(I165*H165,2)</f>
        <v>0</v>
      </c>
      <c r="K165" s="246" t="s">
        <v>1</v>
      </c>
      <c r="L165" s="251"/>
      <c r="M165" s="252" t="s">
        <v>1</v>
      </c>
      <c r="N165" s="253" t="s">
        <v>39</v>
      </c>
      <c r="O165" s="90"/>
      <c r="P165" s="235">
        <f>O165*H165</f>
        <v>0</v>
      </c>
      <c r="Q165" s="235">
        <v>0.007</v>
      </c>
      <c r="R165" s="235">
        <f>Q165*H165</f>
        <v>2.527</v>
      </c>
      <c r="S165" s="235">
        <v>0</v>
      </c>
      <c r="T165" s="23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7" t="s">
        <v>185</v>
      </c>
      <c r="AT165" s="237" t="s">
        <v>207</v>
      </c>
      <c r="AU165" s="237" t="s">
        <v>83</v>
      </c>
      <c r="AY165" s="16" t="s">
        <v>146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6" t="s">
        <v>81</v>
      </c>
      <c r="BK165" s="238">
        <f>ROUND(I165*H165,2)</f>
        <v>0</v>
      </c>
      <c r="BL165" s="16" t="s">
        <v>153</v>
      </c>
      <c r="BM165" s="237" t="s">
        <v>363</v>
      </c>
    </row>
    <row r="166" spans="1:47" s="2" customFormat="1" ht="12">
      <c r="A166" s="37"/>
      <c r="B166" s="38"/>
      <c r="C166" s="39"/>
      <c r="D166" s="239" t="s">
        <v>155</v>
      </c>
      <c r="E166" s="39"/>
      <c r="F166" s="240" t="s">
        <v>260</v>
      </c>
      <c r="G166" s="39"/>
      <c r="H166" s="39"/>
      <c r="I166" s="241"/>
      <c r="J166" s="39"/>
      <c r="K166" s="39"/>
      <c r="L166" s="43"/>
      <c r="M166" s="242"/>
      <c r="N166" s="243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155</v>
      </c>
      <c r="AU166" s="16" t="s">
        <v>83</v>
      </c>
    </row>
    <row r="167" spans="1:65" s="2" customFormat="1" ht="24.15" customHeight="1">
      <c r="A167" s="37"/>
      <c r="B167" s="38"/>
      <c r="C167" s="244" t="s">
        <v>262</v>
      </c>
      <c r="D167" s="244" t="s">
        <v>207</v>
      </c>
      <c r="E167" s="245" t="s">
        <v>263</v>
      </c>
      <c r="F167" s="246" t="s">
        <v>264</v>
      </c>
      <c r="G167" s="247" t="s">
        <v>231</v>
      </c>
      <c r="H167" s="248">
        <v>361</v>
      </c>
      <c r="I167" s="249"/>
      <c r="J167" s="250">
        <f>ROUND(I167*H167,2)</f>
        <v>0</v>
      </c>
      <c r="K167" s="246" t="s">
        <v>1</v>
      </c>
      <c r="L167" s="251"/>
      <c r="M167" s="252" t="s">
        <v>1</v>
      </c>
      <c r="N167" s="253" t="s">
        <v>39</v>
      </c>
      <c r="O167" s="90"/>
      <c r="P167" s="235">
        <f>O167*H167</f>
        <v>0</v>
      </c>
      <c r="Q167" s="235">
        <v>0.007</v>
      </c>
      <c r="R167" s="235">
        <f>Q167*H167</f>
        <v>2.527</v>
      </c>
      <c r="S167" s="235">
        <v>0</v>
      </c>
      <c r="T167" s="23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7" t="s">
        <v>185</v>
      </c>
      <c r="AT167" s="237" t="s">
        <v>207</v>
      </c>
      <c r="AU167" s="237" t="s">
        <v>83</v>
      </c>
      <c r="AY167" s="16" t="s">
        <v>146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6" t="s">
        <v>81</v>
      </c>
      <c r="BK167" s="238">
        <f>ROUND(I167*H167,2)</f>
        <v>0</v>
      </c>
      <c r="BL167" s="16" t="s">
        <v>153</v>
      </c>
      <c r="BM167" s="237" t="s">
        <v>364</v>
      </c>
    </row>
    <row r="168" spans="1:47" s="2" customFormat="1" ht="12">
      <c r="A168" s="37"/>
      <c r="B168" s="38"/>
      <c r="C168" s="39"/>
      <c r="D168" s="239" t="s">
        <v>155</v>
      </c>
      <c r="E168" s="39"/>
      <c r="F168" s="240" t="s">
        <v>266</v>
      </c>
      <c r="G168" s="39"/>
      <c r="H168" s="39"/>
      <c r="I168" s="241"/>
      <c r="J168" s="39"/>
      <c r="K168" s="39"/>
      <c r="L168" s="43"/>
      <c r="M168" s="242"/>
      <c r="N168" s="243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155</v>
      </c>
      <c r="AU168" s="16" t="s">
        <v>83</v>
      </c>
    </row>
    <row r="169" spans="1:65" s="2" customFormat="1" ht="24.15" customHeight="1">
      <c r="A169" s="37"/>
      <c r="B169" s="38"/>
      <c r="C169" s="244" t="s">
        <v>267</v>
      </c>
      <c r="D169" s="244" t="s">
        <v>207</v>
      </c>
      <c r="E169" s="245" t="s">
        <v>268</v>
      </c>
      <c r="F169" s="246" t="s">
        <v>269</v>
      </c>
      <c r="G169" s="247" t="s">
        <v>231</v>
      </c>
      <c r="H169" s="248">
        <v>361</v>
      </c>
      <c r="I169" s="249"/>
      <c r="J169" s="250">
        <f>ROUND(I169*H169,2)</f>
        <v>0</v>
      </c>
      <c r="K169" s="246" t="s">
        <v>1</v>
      </c>
      <c r="L169" s="251"/>
      <c r="M169" s="252" t="s">
        <v>1</v>
      </c>
      <c r="N169" s="253" t="s">
        <v>39</v>
      </c>
      <c r="O169" s="90"/>
      <c r="P169" s="235">
        <f>O169*H169</f>
        <v>0</v>
      </c>
      <c r="Q169" s="235">
        <v>0.0015</v>
      </c>
      <c r="R169" s="235">
        <f>Q169*H169</f>
        <v>0.5415</v>
      </c>
      <c r="S169" s="235">
        <v>0</v>
      </c>
      <c r="T169" s="23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7" t="s">
        <v>185</v>
      </c>
      <c r="AT169" s="237" t="s">
        <v>207</v>
      </c>
      <c r="AU169" s="237" t="s">
        <v>83</v>
      </c>
      <c r="AY169" s="16" t="s">
        <v>146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6" t="s">
        <v>81</v>
      </c>
      <c r="BK169" s="238">
        <f>ROUND(I169*H169,2)</f>
        <v>0</v>
      </c>
      <c r="BL169" s="16" t="s">
        <v>153</v>
      </c>
      <c r="BM169" s="237" t="s">
        <v>365</v>
      </c>
    </row>
    <row r="170" spans="1:65" s="2" customFormat="1" ht="24.15" customHeight="1">
      <c r="A170" s="37"/>
      <c r="B170" s="38"/>
      <c r="C170" s="244" t="s">
        <v>271</v>
      </c>
      <c r="D170" s="244" t="s">
        <v>207</v>
      </c>
      <c r="E170" s="245" t="s">
        <v>272</v>
      </c>
      <c r="F170" s="246" t="s">
        <v>273</v>
      </c>
      <c r="G170" s="247" t="s">
        <v>231</v>
      </c>
      <c r="H170" s="248">
        <v>361</v>
      </c>
      <c r="I170" s="249"/>
      <c r="J170" s="250">
        <f>ROUND(I170*H170,2)</f>
        <v>0</v>
      </c>
      <c r="K170" s="246" t="s">
        <v>1</v>
      </c>
      <c r="L170" s="251"/>
      <c r="M170" s="252" t="s">
        <v>1</v>
      </c>
      <c r="N170" s="253" t="s">
        <v>39</v>
      </c>
      <c r="O170" s="90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7" t="s">
        <v>185</v>
      </c>
      <c r="AT170" s="237" t="s">
        <v>207</v>
      </c>
      <c r="AU170" s="237" t="s">
        <v>83</v>
      </c>
      <c r="AY170" s="16" t="s">
        <v>146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6" t="s">
        <v>81</v>
      </c>
      <c r="BK170" s="238">
        <f>ROUND(I170*H170,2)</f>
        <v>0</v>
      </c>
      <c r="BL170" s="16" t="s">
        <v>153</v>
      </c>
      <c r="BM170" s="237" t="s">
        <v>366</v>
      </c>
    </row>
    <row r="171" spans="1:65" s="2" customFormat="1" ht="24.15" customHeight="1">
      <c r="A171" s="37"/>
      <c r="B171" s="38"/>
      <c r="C171" s="244" t="s">
        <v>275</v>
      </c>
      <c r="D171" s="244" t="s">
        <v>207</v>
      </c>
      <c r="E171" s="245" t="s">
        <v>276</v>
      </c>
      <c r="F171" s="246" t="s">
        <v>277</v>
      </c>
      <c r="G171" s="247" t="s">
        <v>231</v>
      </c>
      <c r="H171" s="248">
        <v>361</v>
      </c>
      <c r="I171" s="249"/>
      <c r="J171" s="250">
        <f>ROUND(I171*H171,2)</f>
        <v>0</v>
      </c>
      <c r="K171" s="246" t="s">
        <v>1</v>
      </c>
      <c r="L171" s="251"/>
      <c r="M171" s="252" t="s">
        <v>1</v>
      </c>
      <c r="N171" s="253" t="s">
        <v>39</v>
      </c>
      <c r="O171" s="90"/>
      <c r="P171" s="235">
        <f>O171*H171</f>
        <v>0</v>
      </c>
      <c r="Q171" s="235">
        <v>0.0015</v>
      </c>
      <c r="R171" s="235">
        <f>Q171*H171</f>
        <v>0.5415</v>
      </c>
      <c r="S171" s="235">
        <v>0</v>
      </c>
      <c r="T171" s="23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7" t="s">
        <v>185</v>
      </c>
      <c r="AT171" s="237" t="s">
        <v>207</v>
      </c>
      <c r="AU171" s="237" t="s">
        <v>83</v>
      </c>
      <c r="AY171" s="16" t="s">
        <v>146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6" t="s">
        <v>81</v>
      </c>
      <c r="BK171" s="238">
        <f>ROUND(I171*H171,2)</f>
        <v>0</v>
      </c>
      <c r="BL171" s="16" t="s">
        <v>153</v>
      </c>
      <c r="BM171" s="237" t="s">
        <v>367</v>
      </c>
    </row>
    <row r="172" spans="1:65" s="2" customFormat="1" ht="16.5" customHeight="1">
      <c r="A172" s="37"/>
      <c r="B172" s="38"/>
      <c r="C172" s="244" t="s">
        <v>279</v>
      </c>
      <c r="D172" s="244" t="s">
        <v>207</v>
      </c>
      <c r="E172" s="245" t="s">
        <v>280</v>
      </c>
      <c r="F172" s="246" t="s">
        <v>281</v>
      </c>
      <c r="G172" s="247" t="s">
        <v>282</v>
      </c>
      <c r="H172" s="248">
        <v>265.66</v>
      </c>
      <c r="I172" s="249"/>
      <c r="J172" s="250">
        <f>ROUND(I172*H172,2)</f>
        <v>0</v>
      </c>
      <c r="K172" s="246" t="s">
        <v>1</v>
      </c>
      <c r="L172" s="251"/>
      <c r="M172" s="252" t="s">
        <v>1</v>
      </c>
      <c r="N172" s="253" t="s">
        <v>39</v>
      </c>
      <c r="O172" s="90"/>
      <c r="P172" s="235">
        <f>O172*H172</f>
        <v>0</v>
      </c>
      <c r="Q172" s="235">
        <v>0.001</v>
      </c>
      <c r="R172" s="235">
        <f>Q172*H172</f>
        <v>0.26566</v>
      </c>
      <c r="S172" s="235">
        <v>0</v>
      </c>
      <c r="T172" s="23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7" t="s">
        <v>185</v>
      </c>
      <c r="AT172" s="237" t="s">
        <v>207</v>
      </c>
      <c r="AU172" s="237" t="s">
        <v>83</v>
      </c>
      <c r="AY172" s="16" t="s">
        <v>146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6" t="s">
        <v>81</v>
      </c>
      <c r="BK172" s="238">
        <f>ROUND(I172*H172,2)</f>
        <v>0</v>
      </c>
      <c r="BL172" s="16" t="s">
        <v>153</v>
      </c>
      <c r="BM172" s="237" t="s">
        <v>368</v>
      </c>
    </row>
    <row r="173" spans="1:47" s="2" customFormat="1" ht="12">
      <c r="A173" s="37"/>
      <c r="B173" s="38"/>
      <c r="C173" s="39"/>
      <c r="D173" s="239" t="s">
        <v>155</v>
      </c>
      <c r="E173" s="39"/>
      <c r="F173" s="240" t="s">
        <v>281</v>
      </c>
      <c r="G173" s="39"/>
      <c r="H173" s="39"/>
      <c r="I173" s="241"/>
      <c r="J173" s="39"/>
      <c r="K173" s="39"/>
      <c r="L173" s="43"/>
      <c r="M173" s="242"/>
      <c r="N173" s="243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155</v>
      </c>
      <c r="AU173" s="16" t="s">
        <v>83</v>
      </c>
    </row>
    <row r="174" spans="1:65" s="2" customFormat="1" ht="16.5" customHeight="1">
      <c r="A174" s="37"/>
      <c r="B174" s="38"/>
      <c r="C174" s="244" t="s">
        <v>284</v>
      </c>
      <c r="D174" s="244" t="s">
        <v>207</v>
      </c>
      <c r="E174" s="245" t="s">
        <v>285</v>
      </c>
      <c r="F174" s="246" t="s">
        <v>286</v>
      </c>
      <c r="G174" s="247" t="s">
        <v>282</v>
      </c>
      <c r="H174" s="248">
        <v>32.945</v>
      </c>
      <c r="I174" s="249"/>
      <c r="J174" s="250">
        <f>ROUND(I174*H174,2)</f>
        <v>0</v>
      </c>
      <c r="K174" s="246" t="s">
        <v>152</v>
      </c>
      <c r="L174" s="251"/>
      <c r="M174" s="252" t="s">
        <v>1</v>
      </c>
      <c r="N174" s="253" t="s">
        <v>39</v>
      </c>
      <c r="O174" s="90"/>
      <c r="P174" s="235">
        <f>O174*H174</f>
        <v>0</v>
      </c>
      <c r="Q174" s="235">
        <v>0.001</v>
      </c>
      <c r="R174" s="235">
        <f>Q174*H174</f>
        <v>0.032945</v>
      </c>
      <c r="S174" s="235">
        <v>0</v>
      </c>
      <c r="T174" s="23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7" t="s">
        <v>185</v>
      </c>
      <c r="AT174" s="237" t="s">
        <v>207</v>
      </c>
      <c r="AU174" s="237" t="s">
        <v>83</v>
      </c>
      <c r="AY174" s="16" t="s">
        <v>146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6" t="s">
        <v>81</v>
      </c>
      <c r="BK174" s="238">
        <f>ROUND(I174*H174,2)</f>
        <v>0</v>
      </c>
      <c r="BL174" s="16" t="s">
        <v>153</v>
      </c>
      <c r="BM174" s="237" t="s">
        <v>369</v>
      </c>
    </row>
    <row r="175" spans="1:47" s="2" customFormat="1" ht="12">
      <c r="A175" s="37"/>
      <c r="B175" s="38"/>
      <c r="C175" s="39"/>
      <c r="D175" s="239" t="s">
        <v>155</v>
      </c>
      <c r="E175" s="39"/>
      <c r="F175" s="240" t="s">
        <v>286</v>
      </c>
      <c r="G175" s="39"/>
      <c r="H175" s="39"/>
      <c r="I175" s="241"/>
      <c r="J175" s="39"/>
      <c r="K175" s="39"/>
      <c r="L175" s="43"/>
      <c r="M175" s="242"/>
      <c r="N175" s="243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155</v>
      </c>
      <c r="AU175" s="16" t="s">
        <v>83</v>
      </c>
    </row>
    <row r="176" spans="1:51" s="13" customFormat="1" ht="12">
      <c r="A176" s="13"/>
      <c r="B176" s="254"/>
      <c r="C176" s="255"/>
      <c r="D176" s="239" t="s">
        <v>212</v>
      </c>
      <c r="E176" s="264" t="s">
        <v>1</v>
      </c>
      <c r="F176" s="256" t="s">
        <v>370</v>
      </c>
      <c r="G176" s="255"/>
      <c r="H176" s="257">
        <v>6589</v>
      </c>
      <c r="I176" s="258"/>
      <c r="J176" s="255"/>
      <c r="K176" s="255"/>
      <c r="L176" s="259"/>
      <c r="M176" s="260"/>
      <c r="N176" s="261"/>
      <c r="O176" s="261"/>
      <c r="P176" s="261"/>
      <c r="Q176" s="261"/>
      <c r="R176" s="261"/>
      <c r="S176" s="261"/>
      <c r="T176" s="26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3" t="s">
        <v>212</v>
      </c>
      <c r="AU176" s="263" t="s">
        <v>83</v>
      </c>
      <c r="AV176" s="13" t="s">
        <v>83</v>
      </c>
      <c r="AW176" s="13" t="s">
        <v>31</v>
      </c>
      <c r="AX176" s="13" t="s">
        <v>74</v>
      </c>
      <c r="AY176" s="263" t="s">
        <v>146</v>
      </c>
    </row>
    <row r="177" spans="1:51" s="14" customFormat="1" ht="12">
      <c r="A177" s="14"/>
      <c r="B177" s="265"/>
      <c r="C177" s="266"/>
      <c r="D177" s="239" t="s">
        <v>212</v>
      </c>
      <c r="E177" s="267" t="s">
        <v>1</v>
      </c>
      <c r="F177" s="268" t="s">
        <v>289</v>
      </c>
      <c r="G177" s="266"/>
      <c r="H177" s="269">
        <v>6589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5" t="s">
        <v>212</v>
      </c>
      <c r="AU177" s="275" t="s">
        <v>83</v>
      </c>
      <c r="AV177" s="14" t="s">
        <v>153</v>
      </c>
      <c r="AW177" s="14" t="s">
        <v>31</v>
      </c>
      <c r="AX177" s="14" t="s">
        <v>81</v>
      </c>
      <c r="AY177" s="275" t="s">
        <v>146</v>
      </c>
    </row>
    <row r="178" spans="1:51" s="13" customFormat="1" ht="12">
      <c r="A178" s="13"/>
      <c r="B178" s="254"/>
      <c r="C178" s="255"/>
      <c r="D178" s="239" t="s">
        <v>212</v>
      </c>
      <c r="E178" s="255"/>
      <c r="F178" s="256" t="s">
        <v>371</v>
      </c>
      <c r="G178" s="255"/>
      <c r="H178" s="257">
        <v>32.945</v>
      </c>
      <c r="I178" s="258"/>
      <c r="J178" s="255"/>
      <c r="K178" s="255"/>
      <c r="L178" s="259"/>
      <c r="M178" s="276"/>
      <c r="N178" s="277"/>
      <c r="O178" s="277"/>
      <c r="P178" s="277"/>
      <c r="Q178" s="277"/>
      <c r="R178" s="277"/>
      <c r="S178" s="277"/>
      <c r="T178" s="27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3" t="s">
        <v>212</v>
      </c>
      <c r="AU178" s="263" t="s">
        <v>83</v>
      </c>
      <c r="AV178" s="13" t="s">
        <v>83</v>
      </c>
      <c r="AW178" s="13" t="s">
        <v>4</v>
      </c>
      <c r="AX178" s="13" t="s">
        <v>81</v>
      </c>
      <c r="AY178" s="263" t="s">
        <v>146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22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338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372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292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373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ROUND((SUM(BE126:BE148)),2)</f>
        <v>0</v>
      </c>
      <c r="G37" s="37"/>
      <c r="H37" s="37"/>
      <c r="I37" s="164">
        <v>0.21</v>
      </c>
      <c r="J37" s="163">
        <f>ROUND(((SUM(BE126:BE148))*I37),2)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ROUND((SUM(BF126:BF148)),2)</f>
        <v>0</v>
      </c>
      <c r="G38" s="37"/>
      <c r="H38" s="37"/>
      <c r="I38" s="164">
        <v>0.15</v>
      </c>
      <c r="J38" s="163">
        <f>ROUND(((SUM(BF126:BF148))*I38),2)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ROUND((SUM(BG126:BG148)),2)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ROUND((SUM(BH126:BH148)),2)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ROUND((SUM(BI126:BI148)),2)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338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79" t="s">
        <v>372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292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SO2.2.1 - následná péče 1.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338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79" t="s">
        <v>372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SO2.2.1 - následná péče 1.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2" t="s">
        <v>125</v>
      </c>
      <c r="K125" s="203" t="s">
        <v>136</v>
      </c>
      <c r="L125" s="204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5">
        <f>BK126</f>
        <v>0</v>
      </c>
      <c r="K126" s="39"/>
      <c r="L126" s="43"/>
      <c r="M126" s="102"/>
      <c r="N126" s="206"/>
      <c r="O126" s="103"/>
      <c r="P126" s="207">
        <f>P127</f>
        <v>0</v>
      </c>
      <c r="Q126" s="103"/>
      <c r="R126" s="207">
        <f>R127</f>
        <v>4.34</v>
      </c>
      <c r="S126" s="103"/>
      <c r="T126" s="208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73</v>
      </c>
      <c r="E127" s="213" t="s">
        <v>144</v>
      </c>
      <c r="F127" s="213" t="s">
        <v>145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4.34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81</v>
      </c>
      <c r="AT127" s="222" t="s">
        <v>73</v>
      </c>
      <c r="AU127" s="222" t="s">
        <v>74</v>
      </c>
      <c r="AY127" s="221" t="s">
        <v>146</v>
      </c>
      <c r="BK127" s="223">
        <f>BK128</f>
        <v>0</v>
      </c>
    </row>
    <row r="128" spans="1:63" s="12" customFormat="1" ht="22.8" customHeight="1">
      <c r="A128" s="12"/>
      <c r="B128" s="210"/>
      <c r="C128" s="211"/>
      <c r="D128" s="212" t="s">
        <v>73</v>
      </c>
      <c r="E128" s="224" t="s">
        <v>81</v>
      </c>
      <c r="F128" s="224" t="s">
        <v>147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SUM(P129:P148)</f>
        <v>0</v>
      </c>
      <c r="Q128" s="218"/>
      <c r="R128" s="219">
        <f>SUM(R129:R148)</f>
        <v>4.34</v>
      </c>
      <c r="S128" s="218"/>
      <c r="T128" s="22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81</v>
      </c>
      <c r="AT128" s="222" t="s">
        <v>73</v>
      </c>
      <c r="AU128" s="222" t="s">
        <v>81</v>
      </c>
      <c r="AY128" s="221" t="s">
        <v>146</v>
      </c>
      <c r="BK128" s="223">
        <f>SUM(BK129:BK148)</f>
        <v>0</v>
      </c>
    </row>
    <row r="129" spans="1:65" s="2" customFormat="1" ht="24.15" customHeight="1">
      <c r="A129" s="37"/>
      <c r="B129" s="38"/>
      <c r="C129" s="226" t="s">
        <v>81</v>
      </c>
      <c r="D129" s="226" t="s">
        <v>148</v>
      </c>
      <c r="E129" s="227" t="s">
        <v>149</v>
      </c>
      <c r="F129" s="228" t="s">
        <v>150</v>
      </c>
      <c r="G129" s="229" t="s">
        <v>151</v>
      </c>
      <c r="H129" s="230">
        <v>11130</v>
      </c>
      <c r="I129" s="231"/>
      <c r="J129" s="232">
        <f>ROUND(I129*H129,2)</f>
        <v>0</v>
      </c>
      <c r="K129" s="228" t="s">
        <v>152</v>
      </c>
      <c r="L129" s="43"/>
      <c r="M129" s="233" t="s">
        <v>1</v>
      </c>
      <c r="N129" s="234" t="s">
        <v>39</v>
      </c>
      <c r="O129" s="90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7" t="s">
        <v>153</v>
      </c>
      <c r="AT129" s="237" t="s">
        <v>148</v>
      </c>
      <c r="AU129" s="237" t="s">
        <v>83</v>
      </c>
      <c r="AY129" s="16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6" t="s">
        <v>81</v>
      </c>
      <c r="BK129" s="238">
        <f>ROUND(I129*H129,2)</f>
        <v>0</v>
      </c>
      <c r="BL129" s="16" t="s">
        <v>153</v>
      </c>
      <c r="BM129" s="237" t="s">
        <v>374</v>
      </c>
    </row>
    <row r="130" spans="1:47" s="2" customFormat="1" ht="12">
      <c r="A130" s="37"/>
      <c r="B130" s="38"/>
      <c r="C130" s="39"/>
      <c r="D130" s="239" t="s">
        <v>155</v>
      </c>
      <c r="E130" s="39"/>
      <c r="F130" s="240" t="s">
        <v>156</v>
      </c>
      <c r="G130" s="39"/>
      <c r="H130" s="39"/>
      <c r="I130" s="241"/>
      <c r="J130" s="39"/>
      <c r="K130" s="39"/>
      <c r="L130" s="43"/>
      <c r="M130" s="242"/>
      <c r="N130" s="243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83</v>
      </c>
    </row>
    <row r="131" spans="1:65" s="2" customFormat="1" ht="24.15" customHeight="1">
      <c r="A131" s="37"/>
      <c r="B131" s="38"/>
      <c r="C131" s="226" t="s">
        <v>83</v>
      </c>
      <c r="D131" s="226" t="s">
        <v>148</v>
      </c>
      <c r="E131" s="227" t="s">
        <v>196</v>
      </c>
      <c r="F131" s="228" t="s">
        <v>197</v>
      </c>
      <c r="G131" s="229" t="s">
        <v>198</v>
      </c>
      <c r="H131" s="230">
        <v>33.72</v>
      </c>
      <c r="I131" s="231"/>
      <c r="J131" s="232">
        <f>ROUND(I131*H131,2)</f>
        <v>0</v>
      </c>
      <c r="K131" s="228" t="s">
        <v>152</v>
      </c>
      <c r="L131" s="43"/>
      <c r="M131" s="233" t="s">
        <v>1</v>
      </c>
      <c r="N131" s="234" t="s">
        <v>39</v>
      </c>
      <c r="O131" s="90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7" t="s">
        <v>153</v>
      </c>
      <c r="AT131" s="237" t="s">
        <v>148</v>
      </c>
      <c r="AU131" s="237" t="s">
        <v>83</v>
      </c>
      <c r="AY131" s="16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81</v>
      </c>
      <c r="BK131" s="238">
        <f>ROUND(I131*H131,2)</f>
        <v>0</v>
      </c>
      <c r="BL131" s="16" t="s">
        <v>153</v>
      </c>
      <c r="BM131" s="237" t="s">
        <v>375</v>
      </c>
    </row>
    <row r="132" spans="1:47" s="2" customFormat="1" ht="12">
      <c r="A132" s="37"/>
      <c r="B132" s="38"/>
      <c r="C132" s="39"/>
      <c r="D132" s="239" t="s">
        <v>155</v>
      </c>
      <c r="E132" s="39"/>
      <c r="F132" s="240" t="s">
        <v>200</v>
      </c>
      <c r="G132" s="39"/>
      <c r="H132" s="39"/>
      <c r="I132" s="241"/>
      <c r="J132" s="39"/>
      <c r="K132" s="39"/>
      <c r="L132" s="43"/>
      <c r="M132" s="242"/>
      <c r="N132" s="243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83</v>
      </c>
    </row>
    <row r="133" spans="1:65" s="2" customFormat="1" ht="16.5" customHeight="1">
      <c r="A133" s="37"/>
      <c r="B133" s="38"/>
      <c r="C133" s="226" t="s">
        <v>94</v>
      </c>
      <c r="D133" s="226" t="s">
        <v>148</v>
      </c>
      <c r="E133" s="227" t="s">
        <v>296</v>
      </c>
      <c r="F133" s="228" t="s">
        <v>297</v>
      </c>
      <c r="G133" s="229" t="s">
        <v>210</v>
      </c>
      <c r="H133" s="230">
        <v>233.58</v>
      </c>
      <c r="I133" s="231"/>
      <c r="J133" s="232">
        <f>ROUND(I133*H133,2)</f>
        <v>0</v>
      </c>
      <c r="K133" s="228" t="s">
        <v>1</v>
      </c>
      <c r="L133" s="43"/>
      <c r="M133" s="233" t="s">
        <v>1</v>
      </c>
      <c r="N133" s="234" t="s">
        <v>39</v>
      </c>
      <c r="O133" s="90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7" t="s">
        <v>153</v>
      </c>
      <c r="AT133" s="237" t="s">
        <v>148</v>
      </c>
      <c r="AU133" s="237" t="s">
        <v>83</v>
      </c>
      <c r="AY133" s="16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6" t="s">
        <v>81</v>
      </c>
      <c r="BK133" s="238">
        <f>ROUND(I133*H133,2)</f>
        <v>0</v>
      </c>
      <c r="BL133" s="16" t="s">
        <v>153</v>
      </c>
      <c r="BM133" s="237" t="s">
        <v>376</v>
      </c>
    </row>
    <row r="134" spans="1:47" s="2" customFormat="1" ht="12">
      <c r="A134" s="37"/>
      <c r="B134" s="38"/>
      <c r="C134" s="39"/>
      <c r="D134" s="239" t="s">
        <v>155</v>
      </c>
      <c r="E134" s="39"/>
      <c r="F134" s="240" t="s">
        <v>297</v>
      </c>
      <c r="G134" s="39"/>
      <c r="H134" s="39"/>
      <c r="I134" s="241"/>
      <c r="J134" s="39"/>
      <c r="K134" s="39"/>
      <c r="L134" s="43"/>
      <c r="M134" s="242"/>
      <c r="N134" s="243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155</v>
      </c>
      <c r="AU134" s="16" t="s">
        <v>83</v>
      </c>
    </row>
    <row r="135" spans="1:47" s="2" customFormat="1" ht="12">
      <c r="A135" s="37"/>
      <c r="B135" s="38"/>
      <c r="C135" s="39"/>
      <c r="D135" s="239" t="s">
        <v>299</v>
      </c>
      <c r="E135" s="39"/>
      <c r="F135" s="280" t="s">
        <v>300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299</v>
      </c>
      <c r="AU135" s="16" t="s">
        <v>83</v>
      </c>
    </row>
    <row r="136" spans="1:65" s="2" customFormat="1" ht="16.5" customHeight="1">
      <c r="A136" s="37"/>
      <c r="B136" s="38"/>
      <c r="C136" s="226" t="s">
        <v>153</v>
      </c>
      <c r="D136" s="226" t="s">
        <v>148</v>
      </c>
      <c r="E136" s="227" t="s">
        <v>301</v>
      </c>
      <c r="F136" s="228" t="s">
        <v>302</v>
      </c>
      <c r="G136" s="229" t="s">
        <v>231</v>
      </c>
      <c r="H136" s="230">
        <v>114</v>
      </c>
      <c r="I136" s="231"/>
      <c r="J136" s="232">
        <f>ROUND(I136*H136,2)</f>
        <v>0</v>
      </c>
      <c r="K136" s="228" t="s">
        <v>1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377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304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47" s="2" customFormat="1" ht="12">
      <c r="A138" s="37"/>
      <c r="B138" s="38"/>
      <c r="C138" s="39"/>
      <c r="D138" s="239" t="s">
        <v>299</v>
      </c>
      <c r="E138" s="39"/>
      <c r="F138" s="280" t="s">
        <v>305</v>
      </c>
      <c r="G138" s="39"/>
      <c r="H138" s="39"/>
      <c r="I138" s="241"/>
      <c r="J138" s="39"/>
      <c r="K138" s="39"/>
      <c r="L138" s="43"/>
      <c r="M138" s="242"/>
      <c r="N138" s="243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299</v>
      </c>
      <c r="AU138" s="16" t="s">
        <v>83</v>
      </c>
    </row>
    <row r="139" spans="1:65" s="2" customFormat="1" ht="16.5" customHeight="1">
      <c r="A139" s="37"/>
      <c r="B139" s="38"/>
      <c r="C139" s="226" t="s">
        <v>170</v>
      </c>
      <c r="D139" s="226" t="s">
        <v>148</v>
      </c>
      <c r="E139" s="227" t="s">
        <v>306</v>
      </c>
      <c r="F139" s="228" t="s">
        <v>307</v>
      </c>
      <c r="G139" s="229" t="s">
        <v>231</v>
      </c>
      <c r="H139" s="230">
        <v>220</v>
      </c>
      <c r="I139" s="231"/>
      <c r="J139" s="232">
        <f>ROUND(I139*H139,2)</f>
        <v>0</v>
      </c>
      <c r="K139" s="228" t="s">
        <v>1</v>
      </c>
      <c r="L139" s="43"/>
      <c r="M139" s="233" t="s">
        <v>1</v>
      </c>
      <c r="N139" s="234" t="s">
        <v>39</v>
      </c>
      <c r="O139" s="90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7" t="s">
        <v>153</v>
      </c>
      <c r="AT139" s="237" t="s">
        <v>148</v>
      </c>
      <c r="AU139" s="237" t="s">
        <v>83</v>
      </c>
      <c r="AY139" s="16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81</v>
      </c>
      <c r="BK139" s="238">
        <f>ROUND(I139*H139,2)</f>
        <v>0</v>
      </c>
      <c r="BL139" s="16" t="s">
        <v>153</v>
      </c>
      <c r="BM139" s="237" t="s">
        <v>378</v>
      </c>
    </row>
    <row r="140" spans="1:47" s="2" customFormat="1" ht="12">
      <c r="A140" s="37"/>
      <c r="B140" s="38"/>
      <c r="C140" s="39"/>
      <c r="D140" s="239" t="s">
        <v>155</v>
      </c>
      <c r="E140" s="39"/>
      <c r="F140" s="240" t="s">
        <v>307</v>
      </c>
      <c r="G140" s="39"/>
      <c r="H140" s="39"/>
      <c r="I140" s="241"/>
      <c r="J140" s="39"/>
      <c r="K140" s="39"/>
      <c r="L140" s="43"/>
      <c r="M140" s="242"/>
      <c r="N140" s="243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155</v>
      </c>
      <c r="AU140" s="16" t="s">
        <v>83</v>
      </c>
    </row>
    <row r="141" spans="1:47" s="2" customFormat="1" ht="12">
      <c r="A141" s="37"/>
      <c r="B141" s="38"/>
      <c r="C141" s="39"/>
      <c r="D141" s="239" t="s">
        <v>299</v>
      </c>
      <c r="E141" s="39"/>
      <c r="F141" s="280" t="s">
        <v>305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299</v>
      </c>
      <c r="AU141" s="16" t="s">
        <v>83</v>
      </c>
    </row>
    <row r="142" spans="1:65" s="2" customFormat="1" ht="16.5" customHeight="1">
      <c r="A142" s="37"/>
      <c r="B142" s="38"/>
      <c r="C142" s="226" t="s">
        <v>175</v>
      </c>
      <c r="D142" s="226" t="s">
        <v>148</v>
      </c>
      <c r="E142" s="227" t="s">
        <v>309</v>
      </c>
      <c r="F142" s="228" t="s">
        <v>310</v>
      </c>
      <c r="G142" s="229" t="s">
        <v>151</v>
      </c>
      <c r="H142" s="230">
        <v>217</v>
      </c>
      <c r="I142" s="231"/>
      <c r="J142" s="232">
        <f>ROUND(I142*H142,2)</f>
        <v>0</v>
      </c>
      <c r="K142" s="228" t="s">
        <v>1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379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312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16.5" customHeight="1">
      <c r="A144" s="37"/>
      <c r="B144" s="38"/>
      <c r="C144" s="244" t="s">
        <v>180</v>
      </c>
      <c r="D144" s="244" t="s">
        <v>207</v>
      </c>
      <c r="E144" s="245" t="s">
        <v>313</v>
      </c>
      <c r="F144" s="246" t="s">
        <v>209</v>
      </c>
      <c r="G144" s="247" t="s">
        <v>210</v>
      </c>
      <c r="H144" s="248">
        <v>21.7</v>
      </c>
      <c r="I144" s="249"/>
      <c r="J144" s="250">
        <f>ROUND(I144*H144,2)</f>
        <v>0</v>
      </c>
      <c r="K144" s="246" t="s">
        <v>152</v>
      </c>
      <c r="L144" s="251"/>
      <c r="M144" s="252" t="s">
        <v>1</v>
      </c>
      <c r="N144" s="253" t="s">
        <v>39</v>
      </c>
      <c r="O144" s="90"/>
      <c r="P144" s="235">
        <f>O144*H144</f>
        <v>0</v>
      </c>
      <c r="Q144" s="235">
        <v>0.2</v>
      </c>
      <c r="R144" s="235">
        <f>Q144*H144</f>
        <v>4.34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185</v>
      </c>
      <c r="AT144" s="237" t="s">
        <v>207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380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209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51" s="13" customFormat="1" ht="12">
      <c r="A146" s="13"/>
      <c r="B146" s="254"/>
      <c r="C146" s="255"/>
      <c r="D146" s="239" t="s">
        <v>212</v>
      </c>
      <c r="E146" s="255"/>
      <c r="F146" s="256" t="s">
        <v>381</v>
      </c>
      <c r="G146" s="255"/>
      <c r="H146" s="257">
        <v>21.7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212</v>
      </c>
      <c r="AU146" s="263" t="s">
        <v>83</v>
      </c>
      <c r="AV146" s="13" t="s">
        <v>83</v>
      </c>
      <c r="AW146" s="13" t="s">
        <v>4</v>
      </c>
      <c r="AX146" s="13" t="s">
        <v>81</v>
      </c>
      <c r="AY146" s="263" t="s">
        <v>146</v>
      </c>
    </row>
    <row r="147" spans="1:65" s="2" customFormat="1" ht="16.5" customHeight="1">
      <c r="A147" s="37"/>
      <c r="B147" s="38"/>
      <c r="C147" s="226" t="s">
        <v>185</v>
      </c>
      <c r="D147" s="226" t="s">
        <v>148</v>
      </c>
      <c r="E147" s="227" t="s">
        <v>316</v>
      </c>
      <c r="F147" s="228" t="s">
        <v>317</v>
      </c>
      <c r="G147" s="229" t="s">
        <v>318</v>
      </c>
      <c r="H147" s="230">
        <v>100</v>
      </c>
      <c r="I147" s="231"/>
      <c r="J147" s="232">
        <f>ROUND(I147*H147,2)</f>
        <v>0</v>
      </c>
      <c r="K147" s="228" t="s">
        <v>1</v>
      </c>
      <c r="L147" s="43"/>
      <c r="M147" s="233" t="s">
        <v>1</v>
      </c>
      <c r="N147" s="234" t="s">
        <v>39</v>
      </c>
      <c r="O147" s="90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7" t="s">
        <v>153</v>
      </c>
      <c r="AT147" s="237" t="s">
        <v>148</v>
      </c>
      <c r="AU147" s="237" t="s">
        <v>83</v>
      </c>
      <c r="AY147" s="16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81</v>
      </c>
      <c r="BK147" s="238">
        <f>ROUND(I147*H147,2)</f>
        <v>0</v>
      </c>
      <c r="BL147" s="16" t="s">
        <v>153</v>
      </c>
      <c r="BM147" s="237" t="s">
        <v>382</v>
      </c>
    </row>
    <row r="148" spans="1:47" s="2" customFormat="1" ht="12">
      <c r="A148" s="37"/>
      <c r="B148" s="38"/>
      <c r="C148" s="39"/>
      <c r="D148" s="239" t="s">
        <v>155</v>
      </c>
      <c r="E148" s="39"/>
      <c r="F148" s="240" t="s">
        <v>317</v>
      </c>
      <c r="G148" s="39"/>
      <c r="H148" s="39"/>
      <c r="I148" s="241"/>
      <c r="J148" s="39"/>
      <c r="K148" s="39"/>
      <c r="L148" s="43"/>
      <c r="M148" s="281"/>
      <c r="N148" s="282"/>
      <c r="O148" s="283"/>
      <c r="P148" s="283"/>
      <c r="Q148" s="283"/>
      <c r="R148" s="283"/>
      <c r="S148" s="283"/>
      <c r="T148" s="2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83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25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338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372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292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383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ROUND((SUM(BE126:BE148)),2)</f>
        <v>0</v>
      </c>
      <c r="G37" s="37"/>
      <c r="H37" s="37"/>
      <c r="I37" s="164">
        <v>0.21</v>
      </c>
      <c r="J37" s="163">
        <f>ROUND(((SUM(BE126:BE148))*I37),2)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ROUND((SUM(BF126:BF148)),2)</f>
        <v>0</v>
      </c>
      <c r="G38" s="37"/>
      <c r="H38" s="37"/>
      <c r="I38" s="164">
        <v>0.15</v>
      </c>
      <c r="J38" s="163">
        <f>ROUND(((SUM(BF126:BF148))*I38),2)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ROUND((SUM(BG126:BG148)),2)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ROUND((SUM(BH126:BH148)),2)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ROUND((SUM(BI126:BI148)),2)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338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79" t="s">
        <v>372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292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SO2.2.2 - následná péče 2.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338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79" t="s">
        <v>372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SO2.2.2 - následná péče 2.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2" t="s">
        <v>125</v>
      </c>
      <c r="K125" s="203" t="s">
        <v>136</v>
      </c>
      <c r="L125" s="204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5">
        <f>BK126</f>
        <v>0</v>
      </c>
      <c r="K126" s="39"/>
      <c r="L126" s="43"/>
      <c r="M126" s="102"/>
      <c r="N126" s="206"/>
      <c r="O126" s="103"/>
      <c r="P126" s="207">
        <f>P127</f>
        <v>0</v>
      </c>
      <c r="Q126" s="103"/>
      <c r="R126" s="207">
        <f>R127</f>
        <v>4.34</v>
      </c>
      <c r="S126" s="103"/>
      <c r="T126" s="208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73</v>
      </c>
      <c r="E127" s="213" t="s">
        <v>144</v>
      </c>
      <c r="F127" s="213" t="s">
        <v>145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4.34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81</v>
      </c>
      <c r="AT127" s="222" t="s">
        <v>73</v>
      </c>
      <c r="AU127" s="222" t="s">
        <v>74</v>
      </c>
      <c r="AY127" s="221" t="s">
        <v>146</v>
      </c>
      <c r="BK127" s="223">
        <f>BK128</f>
        <v>0</v>
      </c>
    </row>
    <row r="128" spans="1:63" s="12" customFormat="1" ht="22.8" customHeight="1">
      <c r="A128" s="12"/>
      <c r="B128" s="210"/>
      <c r="C128" s="211"/>
      <c r="D128" s="212" t="s">
        <v>73</v>
      </c>
      <c r="E128" s="224" t="s">
        <v>81</v>
      </c>
      <c r="F128" s="224" t="s">
        <v>147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SUM(P129:P148)</f>
        <v>0</v>
      </c>
      <c r="Q128" s="218"/>
      <c r="R128" s="219">
        <f>SUM(R129:R148)</f>
        <v>4.34</v>
      </c>
      <c r="S128" s="218"/>
      <c r="T128" s="22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81</v>
      </c>
      <c r="AT128" s="222" t="s">
        <v>73</v>
      </c>
      <c r="AU128" s="222" t="s">
        <v>81</v>
      </c>
      <c r="AY128" s="221" t="s">
        <v>146</v>
      </c>
      <c r="BK128" s="223">
        <f>SUM(BK129:BK148)</f>
        <v>0</v>
      </c>
    </row>
    <row r="129" spans="1:65" s="2" customFormat="1" ht="24.15" customHeight="1">
      <c r="A129" s="37"/>
      <c r="B129" s="38"/>
      <c r="C129" s="226" t="s">
        <v>81</v>
      </c>
      <c r="D129" s="226" t="s">
        <v>148</v>
      </c>
      <c r="E129" s="227" t="s">
        <v>149</v>
      </c>
      <c r="F129" s="228" t="s">
        <v>150</v>
      </c>
      <c r="G129" s="229" t="s">
        <v>151</v>
      </c>
      <c r="H129" s="230">
        <v>11130</v>
      </c>
      <c r="I129" s="231"/>
      <c r="J129" s="232">
        <f>ROUND(I129*H129,2)</f>
        <v>0</v>
      </c>
      <c r="K129" s="228" t="s">
        <v>152</v>
      </c>
      <c r="L129" s="43"/>
      <c r="M129" s="233" t="s">
        <v>1</v>
      </c>
      <c r="N129" s="234" t="s">
        <v>39</v>
      </c>
      <c r="O129" s="90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7" t="s">
        <v>153</v>
      </c>
      <c r="AT129" s="237" t="s">
        <v>148</v>
      </c>
      <c r="AU129" s="237" t="s">
        <v>83</v>
      </c>
      <c r="AY129" s="16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6" t="s">
        <v>81</v>
      </c>
      <c r="BK129" s="238">
        <f>ROUND(I129*H129,2)</f>
        <v>0</v>
      </c>
      <c r="BL129" s="16" t="s">
        <v>153</v>
      </c>
      <c r="BM129" s="237" t="s">
        <v>384</v>
      </c>
    </row>
    <row r="130" spans="1:47" s="2" customFormat="1" ht="12">
      <c r="A130" s="37"/>
      <c r="B130" s="38"/>
      <c r="C130" s="39"/>
      <c r="D130" s="239" t="s">
        <v>155</v>
      </c>
      <c r="E130" s="39"/>
      <c r="F130" s="240" t="s">
        <v>156</v>
      </c>
      <c r="G130" s="39"/>
      <c r="H130" s="39"/>
      <c r="I130" s="241"/>
      <c r="J130" s="39"/>
      <c r="K130" s="39"/>
      <c r="L130" s="43"/>
      <c r="M130" s="242"/>
      <c r="N130" s="243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83</v>
      </c>
    </row>
    <row r="131" spans="1:65" s="2" customFormat="1" ht="24.15" customHeight="1">
      <c r="A131" s="37"/>
      <c r="B131" s="38"/>
      <c r="C131" s="226" t="s">
        <v>83</v>
      </c>
      <c r="D131" s="226" t="s">
        <v>148</v>
      </c>
      <c r="E131" s="227" t="s">
        <v>196</v>
      </c>
      <c r="F131" s="228" t="s">
        <v>197</v>
      </c>
      <c r="G131" s="229" t="s">
        <v>198</v>
      </c>
      <c r="H131" s="230">
        <v>33.72</v>
      </c>
      <c r="I131" s="231"/>
      <c r="J131" s="232">
        <f>ROUND(I131*H131,2)</f>
        <v>0</v>
      </c>
      <c r="K131" s="228" t="s">
        <v>152</v>
      </c>
      <c r="L131" s="43"/>
      <c r="M131" s="233" t="s">
        <v>1</v>
      </c>
      <c r="N131" s="234" t="s">
        <v>39</v>
      </c>
      <c r="O131" s="90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7" t="s">
        <v>153</v>
      </c>
      <c r="AT131" s="237" t="s">
        <v>148</v>
      </c>
      <c r="AU131" s="237" t="s">
        <v>83</v>
      </c>
      <c r="AY131" s="16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81</v>
      </c>
      <c r="BK131" s="238">
        <f>ROUND(I131*H131,2)</f>
        <v>0</v>
      </c>
      <c r="BL131" s="16" t="s">
        <v>153</v>
      </c>
      <c r="BM131" s="237" t="s">
        <v>385</v>
      </c>
    </row>
    <row r="132" spans="1:47" s="2" customFormat="1" ht="12">
      <c r="A132" s="37"/>
      <c r="B132" s="38"/>
      <c r="C132" s="39"/>
      <c r="D132" s="239" t="s">
        <v>155</v>
      </c>
      <c r="E132" s="39"/>
      <c r="F132" s="240" t="s">
        <v>200</v>
      </c>
      <c r="G132" s="39"/>
      <c r="H132" s="39"/>
      <c r="I132" s="241"/>
      <c r="J132" s="39"/>
      <c r="K132" s="39"/>
      <c r="L132" s="43"/>
      <c r="M132" s="242"/>
      <c r="N132" s="243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83</v>
      </c>
    </row>
    <row r="133" spans="1:65" s="2" customFormat="1" ht="16.5" customHeight="1">
      <c r="A133" s="37"/>
      <c r="B133" s="38"/>
      <c r="C133" s="226" t="s">
        <v>94</v>
      </c>
      <c r="D133" s="226" t="s">
        <v>148</v>
      </c>
      <c r="E133" s="227" t="s">
        <v>296</v>
      </c>
      <c r="F133" s="228" t="s">
        <v>297</v>
      </c>
      <c r="G133" s="229" t="s">
        <v>210</v>
      </c>
      <c r="H133" s="230">
        <v>233.58</v>
      </c>
      <c r="I133" s="231"/>
      <c r="J133" s="232">
        <f>ROUND(I133*H133,2)</f>
        <v>0</v>
      </c>
      <c r="K133" s="228" t="s">
        <v>1</v>
      </c>
      <c r="L133" s="43"/>
      <c r="M133" s="233" t="s">
        <v>1</v>
      </c>
      <c r="N133" s="234" t="s">
        <v>39</v>
      </c>
      <c r="O133" s="90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7" t="s">
        <v>153</v>
      </c>
      <c r="AT133" s="237" t="s">
        <v>148</v>
      </c>
      <c r="AU133" s="237" t="s">
        <v>83</v>
      </c>
      <c r="AY133" s="16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6" t="s">
        <v>81</v>
      </c>
      <c r="BK133" s="238">
        <f>ROUND(I133*H133,2)</f>
        <v>0</v>
      </c>
      <c r="BL133" s="16" t="s">
        <v>153</v>
      </c>
      <c r="BM133" s="237" t="s">
        <v>386</v>
      </c>
    </row>
    <row r="134" spans="1:47" s="2" customFormat="1" ht="12">
      <c r="A134" s="37"/>
      <c r="B134" s="38"/>
      <c r="C134" s="39"/>
      <c r="D134" s="239" t="s">
        <v>155</v>
      </c>
      <c r="E134" s="39"/>
      <c r="F134" s="240" t="s">
        <v>297</v>
      </c>
      <c r="G134" s="39"/>
      <c r="H134" s="39"/>
      <c r="I134" s="241"/>
      <c r="J134" s="39"/>
      <c r="K134" s="39"/>
      <c r="L134" s="43"/>
      <c r="M134" s="242"/>
      <c r="N134" s="243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155</v>
      </c>
      <c r="AU134" s="16" t="s">
        <v>83</v>
      </c>
    </row>
    <row r="135" spans="1:47" s="2" customFormat="1" ht="12">
      <c r="A135" s="37"/>
      <c r="B135" s="38"/>
      <c r="C135" s="39"/>
      <c r="D135" s="239" t="s">
        <v>299</v>
      </c>
      <c r="E135" s="39"/>
      <c r="F135" s="280" t="s">
        <v>300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299</v>
      </c>
      <c r="AU135" s="16" t="s">
        <v>83</v>
      </c>
    </row>
    <row r="136" spans="1:65" s="2" customFormat="1" ht="16.5" customHeight="1">
      <c r="A136" s="37"/>
      <c r="B136" s="38"/>
      <c r="C136" s="226" t="s">
        <v>153</v>
      </c>
      <c r="D136" s="226" t="s">
        <v>148</v>
      </c>
      <c r="E136" s="227" t="s">
        <v>301</v>
      </c>
      <c r="F136" s="228" t="s">
        <v>302</v>
      </c>
      <c r="G136" s="229" t="s">
        <v>231</v>
      </c>
      <c r="H136" s="230">
        <v>114</v>
      </c>
      <c r="I136" s="231"/>
      <c r="J136" s="232">
        <f>ROUND(I136*H136,2)</f>
        <v>0</v>
      </c>
      <c r="K136" s="228" t="s">
        <v>1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387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304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47" s="2" customFormat="1" ht="12">
      <c r="A138" s="37"/>
      <c r="B138" s="38"/>
      <c r="C138" s="39"/>
      <c r="D138" s="239" t="s">
        <v>299</v>
      </c>
      <c r="E138" s="39"/>
      <c r="F138" s="280" t="s">
        <v>305</v>
      </c>
      <c r="G138" s="39"/>
      <c r="H138" s="39"/>
      <c r="I138" s="241"/>
      <c r="J138" s="39"/>
      <c r="K138" s="39"/>
      <c r="L138" s="43"/>
      <c r="M138" s="242"/>
      <c r="N138" s="243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299</v>
      </c>
      <c r="AU138" s="16" t="s">
        <v>83</v>
      </c>
    </row>
    <row r="139" spans="1:65" s="2" customFormat="1" ht="16.5" customHeight="1">
      <c r="A139" s="37"/>
      <c r="B139" s="38"/>
      <c r="C139" s="226" t="s">
        <v>170</v>
      </c>
      <c r="D139" s="226" t="s">
        <v>148</v>
      </c>
      <c r="E139" s="227" t="s">
        <v>306</v>
      </c>
      <c r="F139" s="228" t="s">
        <v>307</v>
      </c>
      <c r="G139" s="229" t="s">
        <v>231</v>
      </c>
      <c r="H139" s="230">
        <v>220</v>
      </c>
      <c r="I139" s="231"/>
      <c r="J139" s="232">
        <f>ROUND(I139*H139,2)</f>
        <v>0</v>
      </c>
      <c r="K139" s="228" t="s">
        <v>1</v>
      </c>
      <c r="L139" s="43"/>
      <c r="M139" s="233" t="s">
        <v>1</v>
      </c>
      <c r="N139" s="234" t="s">
        <v>39</v>
      </c>
      <c r="O139" s="90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7" t="s">
        <v>153</v>
      </c>
      <c r="AT139" s="237" t="s">
        <v>148</v>
      </c>
      <c r="AU139" s="237" t="s">
        <v>83</v>
      </c>
      <c r="AY139" s="16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81</v>
      </c>
      <c r="BK139" s="238">
        <f>ROUND(I139*H139,2)</f>
        <v>0</v>
      </c>
      <c r="BL139" s="16" t="s">
        <v>153</v>
      </c>
      <c r="BM139" s="237" t="s">
        <v>388</v>
      </c>
    </row>
    <row r="140" spans="1:47" s="2" customFormat="1" ht="12">
      <c r="A140" s="37"/>
      <c r="B140" s="38"/>
      <c r="C140" s="39"/>
      <c r="D140" s="239" t="s">
        <v>155</v>
      </c>
      <c r="E140" s="39"/>
      <c r="F140" s="240" t="s">
        <v>307</v>
      </c>
      <c r="G140" s="39"/>
      <c r="H140" s="39"/>
      <c r="I140" s="241"/>
      <c r="J140" s="39"/>
      <c r="K140" s="39"/>
      <c r="L140" s="43"/>
      <c r="M140" s="242"/>
      <c r="N140" s="243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155</v>
      </c>
      <c r="AU140" s="16" t="s">
        <v>83</v>
      </c>
    </row>
    <row r="141" spans="1:47" s="2" customFormat="1" ht="12">
      <c r="A141" s="37"/>
      <c r="B141" s="38"/>
      <c r="C141" s="39"/>
      <c r="D141" s="239" t="s">
        <v>299</v>
      </c>
      <c r="E141" s="39"/>
      <c r="F141" s="280" t="s">
        <v>305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299</v>
      </c>
      <c r="AU141" s="16" t="s">
        <v>83</v>
      </c>
    </row>
    <row r="142" spans="1:65" s="2" customFormat="1" ht="16.5" customHeight="1">
      <c r="A142" s="37"/>
      <c r="B142" s="38"/>
      <c r="C142" s="226" t="s">
        <v>175</v>
      </c>
      <c r="D142" s="226" t="s">
        <v>148</v>
      </c>
      <c r="E142" s="227" t="s">
        <v>309</v>
      </c>
      <c r="F142" s="228" t="s">
        <v>310</v>
      </c>
      <c r="G142" s="229" t="s">
        <v>151</v>
      </c>
      <c r="H142" s="230">
        <v>217</v>
      </c>
      <c r="I142" s="231"/>
      <c r="J142" s="232">
        <f>ROUND(I142*H142,2)</f>
        <v>0</v>
      </c>
      <c r="K142" s="228" t="s">
        <v>1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389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312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16.5" customHeight="1">
      <c r="A144" s="37"/>
      <c r="B144" s="38"/>
      <c r="C144" s="244" t="s">
        <v>180</v>
      </c>
      <c r="D144" s="244" t="s">
        <v>207</v>
      </c>
      <c r="E144" s="245" t="s">
        <v>313</v>
      </c>
      <c r="F144" s="246" t="s">
        <v>209</v>
      </c>
      <c r="G144" s="247" t="s">
        <v>210</v>
      </c>
      <c r="H144" s="248">
        <v>21.7</v>
      </c>
      <c r="I144" s="249"/>
      <c r="J144" s="250">
        <f>ROUND(I144*H144,2)</f>
        <v>0</v>
      </c>
      <c r="K144" s="246" t="s">
        <v>152</v>
      </c>
      <c r="L144" s="251"/>
      <c r="M144" s="252" t="s">
        <v>1</v>
      </c>
      <c r="N144" s="253" t="s">
        <v>39</v>
      </c>
      <c r="O144" s="90"/>
      <c r="P144" s="235">
        <f>O144*H144</f>
        <v>0</v>
      </c>
      <c r="Q144" s="235">
        <v>0.2</v>
      </c>
      <c r="R144" s="235">
        <f>Q144*H144</f>
        <v>4.34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185</v>
      </c>
      <c r="AT144" s="237" t="s">
        <v>207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390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209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51" s="13" customFormat="1" ht="12">
      <c r="A146" s="13"/>
      <c r="B146" s="254"/>
      <c r="C146" s="255"/>
      <c r="D146" s="239" t="s">
        <v>212</v>
      </c>
      <c r="E146" s="255"/>
      <c r="F146" s="256" t="s">
        <v>381</v>
      </c>
      <c r="G146" s="255"/>
      <c r="H146" s="257">
        <v>21.7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212</v>
      </c>
      <c r="AU146" s="263" t="s">
        <v>83</v>
      </c>
      <c r="AV146" s="13" t="s">
        <v>83</v>
      </c>
      <c r="AW146" s="13" t="s">
        <v>4</v>
      </c>
      <c r="AX146" s="13" t="s">
        <v>81</v>
      </c>
      <c r="AY146" s="263" t="s">
        <v>146</v>
      </c>
    </row>
    <row r="147" spans="1:65" s="2" customFormat="1" ht="16.5" customHeight="1">
      <c r="A147" s="37"/>
      <c r="B147" s="38"/>
      <c r="C147" s="226" t="s">
        <v>185</v>
      </c>
      <c r="D147" s="226" t="s">
        <v>148</v>
      </c>
      <c r="E147" s="227" t="s">
        <v>316</v>
      </c>
      <c r="F147" s="228" t="s">
        <v>317</v>
      </c>
      <c r="G147" s="229" t="s">
        <v>318</v>
      </c>
      <c r="H147" s="230">
        <v>100</v>
      </c>
      <c r="I147" s="231"/>
      <c r="J147" s="232">
        <f>ROUND(I147*H147,2)</f>
        <v>0</v>
      </c>
      <c r="K147" s="228" t="s">
        <v>1</v>
      </c>
      <c r="L147" s="43"/>
      <c r="M147" s="233" t="s">
        <v>1</v>
      </c>
      <c r="N147" s="234" t="s">
        <v>39</v>
      </c>
      <c r="O147" s="90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7" t="s">
        <v>153</v>
      </c>
      <c r="AT147" s="237" t="s">
        <v>148</v>
      </c>
      <c r="AU147" s="237" t="s">
        <v>83</v>
      </c>
      <c r="AY147" s="16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81</v>
      </c>
      <c r="BK147" s="238">
        <f>ROUND(I147*H147,2)</f>
        <v>0</v>
      </c>
      <c r="BL147" s="16" t="s">
        <v>153</v>
      </c>
      <c r="BM147" s="237" t="s">
        <v>391</v>
      </c>
    </row>
    <row r="148" spans="1:47" s="2" customFormat="1" ht="12">
      <c r="A148" s="37"/>
      <c r="B148" s="38"/>
      <c r="C148" s="39"/>
      <c r="D148" s="239" t="s">
        <v>155</v>
      </c>
      <c r="E148" s="39"/>
      <c r="F148" s="240" t="s">
        <v>317</v>
      </c>
      <c r="G148" s="39"/>
      <c r="H148" s="39"/>
      <c r="I148" s="241"/>
      <c r="J148" s="39"/>
      <c r="K148" s="39"/>
      <c r="L148" s="43"/>
      <c r="M148" s="281"/>
      <c r="N148" s="282"/>
      <c r="O148" s="283"/>
      <c r="P148" s="283"/>
      <c r="Q148" s="283"/>
      <c r="R148" s="283"/>
      <c r="S148" s="283"/>
      <c r="T148" s="2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83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25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83</v>
      </c>
    </row>
    <row r="4" spans="2:46" s="1" customFormat="1" ht="24.95" customHeight="1">
      <c r="B4" s="19"/>
      <c r="D4" s="148" t="s">
        <v>118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stavby'!K6</f>
        <v>Realizace prvků ÚSES-LBK8</v>
      </c>
      <c r="F7" s="150"/>
      <c r="G7" s="150"/>
      <c r="H7" s="150"/>
      <c r="L7" s="19"/>
    </row>
    <row r="8" spans="2:12" ht="12">
      <c r="B8" s="19"/>
      <c r="D8" s="150" t="s">
        <v>119</v>
      </c>
      <c r="L8" s="19"/>
    </row>
    <row r="9" spans="2:12" s="1" customFormat="1" ht="16.5" customHeight="1">
      <c r="B9" s="19"/>
      <c r="E9" s="151" t="s">
        <v>338</v>
      </c>
      <c r="F9" s="1"/>
      <c r="G9" s="1"/>
      <c r="H9" s="1"/>
      <c r="L9" s="19"/>
    </row>
    <row r="10" spans="2:12" s="1" customFormat="1" ht="12" customHeight="1">
      <c r="B10" s="19"/>
      <c r="D10" s="150" t="s">
        <v>121</v>
      </c>
      <c r="L10" s="19"/>
    </row>
    <row r="11" spans="1:31" s="2" customFormat="1" ht="16.5" customHeight="1">
      <c r="A11" s="37"/>
      <c r="B11" s="43"/>
      <c r="C11" s="37"/>
      <c r="D11" s="37"/>
      <c r="E11" s="162" t="s">
        <v>372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0" t="s">
        <v>292</v>
      </c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3"/>
      <c r="C13" s="37"/>
      <c r="D13" s="37"/>
      <c r="E13" s="152" t="s">
        <v>392</v>
      </c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50" t="s">
        <v>18</v>
      </c>
      <c r="E15" s="37"/>
      <c r="F15" s="140" t="s">
        <v>1</v>
      </c>
      <c r="G15" s="37"/>
      <c r="H15" s="37"/>
      <c r="I15" s="150" t="s">
        <v>19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0" t="s">
        <v>20</v>
      </c>
      <c r="E16" s="37"/>
      <c r="F16" s="140" t="s">
        <v>26</v>
      </c>
      <c r="G16" s="37"/>
      <c r="H16" s="37"/>
      <c r="I16" s="150" t="s">
        <v>22</v>
      </c>
      <c r="J16" s="153" t="str">
        <f>'Rekapitulace stavby'!AN8</f>
        <v>9. 7. 2023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8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50" t="s">
        <v>24</v>
      </c>
      <c r="E18" s="37"/>
      <c r="F18" s="37"/>
      <c r="G18" s="37"/>
      <c r="H18" s="37"/>
      <c r="I18" s="150" t="s">
        <v>25</v>
      </c>
      <c r="J18" s="140" t="str">
        <f>IF('Rekapitulace stavby'!AN10="","",'Rekapitulace stavby'!AN10)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40" t="str">
        <f>IF('Rekapitulace stavby'!E11="","",'Rekapitulace stavby'!E11)</f>
        <v xml:space="preserve"> </v>
      </c>
      <c r="F19" s="37"/>
      <c r="G19" s="37"/>
      <c r="H19" s="37"/>
      <c r="I19" s="150" t="s">
        <v>27</v>
      </c>
      <c r="J19" s="140" t="str">
        <f>IF('Rekapitulace stavby'!AN11="","",'Rekapitulace stavby'!AN11)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50" t="s">
        <v>28</v>
      </c>
      <c r="E21" s="37"/>
      <c r="F21" s="37"/>
      <c r="G21" s="37"/>
      <c r="H21" s="37"/>
      <c r="I21" s="150" t="s">
        <v>25</v>
      </c>
      <c r="J21" s="32" t="str">
        <f>'Rekapitulace stavby'!AN13</f>
        <v>Vyplň údaj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32" t="str">
        <f>'Rekapitulace stavby'!E14</f>
        <v>Vyplň údaj</v>
      </c>
      <c r="F22" s="140"/>
      <c r="G22" s="140"/>
      <c r="H22" s="140"/>
      <c r="I22" s="150" t="s">
        <v>27</v>
      </c>
      <c r="J22" s="32" t="str">
        <f>'Rekapitulace stavby'!AN14</f>
        <v>Vyplň údaj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50" t="s">
        <v>30</v>
      </c>
      <c r="E24" s="37"/>
      <c r="F24" s="37"/>
      <c r="G24" s="37"/>
      <c r="H24" s="37"/>
      <c r="I24" s="150" t="s">
        <v>25</v>
      </c>
      <c r="J24" s="140" t="str">
        <f>IF('Rekapitulace stavby'!AN16="","",'Rekapitulace stavby'!AN16)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3"/>
      <c r="C25" s="37"/>
      <c r="D25" s="37"/>
      <c r="E25" s="140" t="str">
        <f>IF('Rekapitulace stavby'!E17="","",'Rekapitulace stavby'!E17)</f>
        <v xml:space="preserve"> </v>
      </c>
      <c r="F25" s="37"/>
      <c r="G25" s="37"/>
      <c r="H25" s="37"/>
      <c r="I25" s="150" t="s">
        <v>27</v>
      </c>
      <c r="J25" s="140" t="str">
        <f>IF('Rekapitulace stavby'!AN17="","",'Rekapitulace stavby'!AN17)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3"/>
      <c r="C27" s="37"/>
      <c r="D27" s="150" t="s">
        <v>32</v>
      </c>
      <c r="E27" s="37"/>
      <c r="F27" s="37"/>
      <c r="G27" s="37"/>
      <c r="H27" s="37"/>
      <c r="I27" s="150" t="s">
        <v>25</v>
      </c>
      <c r="J27" s="140" t="str">
        <f>IF('Rekapitulace stavby'!AN19="","",'Rekapitulace stavby'!AN19)</f>
        <v/>
      </c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3"/>
      <c r="C28" s="37"/>
      <c r="D28" s="37"/>
      <c r="E28" s="140" t="str">
        <f>IF('Rekapitulace stavby'!E20="","",'Rekapitulace stavby'!E20)</f>
        <v xml:space="preserve"> </v>
      </c>
      <c r="F28" s="37"/>
      <c r="G28" s="37"/>
      <c r="H28" s="37"/>
      <c r="I28" s="150" t="s">
        <v>27</v>
      </c>
      <c r="J28" s="140" t="str">
        <f>IF('Rekapitulace stavby'!AN20="","",'Rekapitulace stavby'!AN20)</f>
        <v/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37"/>
      <c r="E29" s="37"/>
      <c r="F29" s="37"/>
      <c r="G29" s="37"/>
      <c r="H29" s="37"/>
      <c r="I29" s="37"/>
      <c r="J29" s="37"/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54"/>
      <c r="B31" s="155"/>
      <c r="C31" s="154"/>
      <c r="D31" s="154"/>
      <c r="E31" s="156" t="s">
        <v>1</v>
      </c>
      <c r="F31" s="156"/>
      <c r="G31" s="156"/>
      <c r="H31" s="156"/>
      <c r="I31" s="154"/>
      <c r="J31" s="154"/>
      <c r="K31" s="154"/>
      <c r="L31" s="157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37"/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8"/>
      <c r="E33" s="158"/>
      <c r="F33" s="158"/>
      <c r="G33" s="158"/>
      <c r="H33" s="158"/>
      <c r="I33" s="158"/>
      <c r="J33" s="158"/>
      <c r="K33" s="158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4" customHeight="1">
      <c r="A34" s="37"/>
      <c r="B34" s="43"/>
      <c r="C34" s="37"/>
      <c r="D34" s="159" t="s">
        <v>34</v>
      </c>
      <c r="E34" s="37"/>
      <c r="F34" s="37"/>
      <c r="G34" s="37"/>
      <c r="H34" s="37"/>
      <c r="I34" s="37"/>
      <c r="J34" s="160">
        <f>ROUND(J126,2)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37"/>
      <c r="F36" s="161" t="s">
        <v>36</v>
      </c>
      <c r="G36" s="37"/>
      <c r="H36" s="37"/>
      <c r="I36" s="161" t="s">
        <v>35</v>
      </c>
      <c r="J36" s="161" t="s">
        <v>37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>
      <c r="A37" s="37"/>
      <c r="B37" s="43"/>
      <c r="C37" s="37"/>
      <c r="D37" s="162" t="s">
        <v>38</v>
      </c>
      <c r="E37" s="150" t="s">
        <v>39</v>
      </c>
      <c r="F37" s="163">
        <f>ROUND((SUM(BE126:BE148)),2)</f>
        <v>0</v>
      </c>
      <c r="G37" s="37"/>
      <c r="H37" s="37"/>
      <c r="I37" s="164">
        <v>0.21</v>
      </c>
      <c r="J37" s="163">
        <f>ROUND(((SUM(BE126:BE148))*I37),2)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150" t="s">
        <v>40</v>
      </c>
      <c r="F38" s="163">
        <f>ROUND((SUM(BF126:BF148)),2)</f>
        <v>0</v>
      </c>
      <c r="G38" s="37"/>
      <c r="H38" s="37"/>
      <c r="I38" s="164">
        <v>0.15</v>
      </c>
      <c r="J38" s="163">
        <f>ROUND(((SUM(BF126:BF148))*I38),2)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0" t="s">
        <v>41</v>
      </c>
      <c r="F39" s="163">
        <f>ROUND((SUM(BG126:BG148)),2)</f>
        <v>0</v>
      </c>
      <c r="G39" s="37"/>
      <c r="H39" s="37"/>
      <c r="I39" s="164">
        <v>0.21</v>
      </c>
      <c r="J39" s="163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150" t="s">
        <v>42</v>
      </c>
      <c r="F40" s="163">
        <f>ROUND((SUM(BH126:BH148)),2)</f>
        <v>0</v>
      </c>
      <c r="G40" s="37"/>
      <c r="H40" s="37"/>
      <c r="I40" s="164">
        <v>0.15</v>
      </c>
      <c r="J40" s="163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" customHeight="1" hidden="1">
      <c r="A41" s="37"/>
      <c r="B41" s="43"/>
      <c r="C41" s="37"/>
      <c r="D41" s="37"/>
      <c r="E41" s="150" t="s">
        <v>43</v>
      </c>
      <c r="F41" s="163">
        <f>ROUND((SUM(BI126:BI148)),2)</f>
        <v>0</v>
      </c>
      <c r="G41" s="37"/>
      <c r="H41" s="37"/>
      <c r="I41" s="164">
        <v>0</v>
      </c>
      <c r="J41" s="163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4" customHeight="1">
      <c r="A43" s="37"/>
      <c r="B43" s="43"/>
      <c r="C43" s="165"/>
      <c r="D43" s="166" t="s">
        <v>44</v>
      </c>
      <c r="E43" s="167"/>
      <c r="F43" s="167"/>
      <c r="G43" s="168" t="s">
        <v>45</v>
      </c>
      <c r="H43" s="169" t="s">
        <v>46</v>
      </c>
      <c r="I43" s="167"/>
      <c r="J43" s="170">
        <f>SUM(J34:J41)</f>
        <v>0</v>
      </c>
      <c r="K43" s="171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2" t="s">
        <v>47</v>
      </c>
      <c r="E50" s="173"/>
      <c r="F50" s="173"/>
      <c r="G50" s="172" t="s">
        <v>48</v>
      </c>
      <c r="H50" s="173"/>
      <c r="I50" s="173"/>
      <c r="J50" s="173"/>
      <c r="K50" s="17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4" t="s">
        <v>49</v>
      </c>
      <c r="E61" s="175"/>
      <c r="F61" s="176" t="s">
        <v>50</v>
      </c>
      <c r="G61" s="174" t="s">
        <v>49</v>
      </c>
      <c r="H61" s="175"/>
      <c r="I61" s="175"/>
      <c r="J61" s="177" t="s">
        <v>50</v>
      </c>
      <c r="K61" s="17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2" t="s">
        <v>51</v>
      </c>
      <c r="E65" s="178"/>
      <c r="F65" s="178"/>
      <c r="G65" s="172" t="s">
        <v>52</v>
      </c>
      <c r="H65" s="178"/>
      <c r="I65" s="178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4" t="s">
        <v>49</v>
      </c>
      <c r="E76" s="175"/>
      <c r="F76" s="176" t="s">
        <v>50</v>
      </c>
      <c r="G76" s="174" t="s">
        <v>49</v>
      </c>
      <c r="H76" s="175"/>
      <c r="I76" s="175"/>
      <c r="J76" s="177" t="s">
        <v>50</v>
      </c>
      <c r="K76" s="17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Realizace prvků ÚSES-LBK8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2:12" s="1" customFormat="1" ht="16.5" customHeight="1">
      <c r="B87" s="20"/>
      <c r="C87" s="21"/>
      <c r="D87" s="21"/>
      <c r="E87" s="183" t="s">
        <v>338</v>
      </c>
      <c r="F87" s="21"/>
      <c r="G87" s="21"/>
      <c r="H87" s="21"/>
      <c r="I87" s="21"/>
      <c r="J87" s="21"/>
      <c r="K87" s="21"/>
      <c r="L87" s="19"/>
    </row>
    <row r="88" spans="2:12" s="1" customFormat="1" ht="12" customHeight="1">
      <c r="B88" s="20"/>
      <c r="C88" s="31" t="s">
        <v>121</v>
      </c>
      <c r="D88" s="21"/>
      <c r="E88" s="21"/>
      <c r="F88" s="21"/>
      <c r="G88" s="21"/>
      <c r="H88" s="21"/>
      <c r="I88" s="21"/>
      <c r="J88" s="21"/>
      <c r="K88" s="21"/>
      <c r="L88" s="19"/>
    </row>
    <row r="89" spans="1:31" s="2" customFormat="1" ht="16.5" customHeight="1">
      <c r="A89" s="37"/>
      <c r="B89" s="38"/>
      <c r="C89" s="39"/>
      <c r="D89" s="39"/>
      <c r="E89" s="279" t="s">
        <v>372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1" t="s">
        <v>292</v>
      </c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6.5" customHeight="1">
      <c r="A91" s="37"/>
      <c r="B91" s="38"/>
      <c r="C91" s="39"/>
      <c r="D91" s="39"/>
      <c r="E91" s="75" t="str">
        <f>E13</f>
        <v>SO2.2.3 - následná péče 3. rok</v>
      </c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2" customHeight="1">
      <c r="A93" s="37"/>
      <c r="B93" s="38"/>
      <c r="C93" s="31" t="s">
        <v>20</v>
      </c>
      <c r="D93" s="39"/>
      <c r="E93" s="39"/>
      <c r="F93" s="26" t="str">
        <f>F16</f>
        <v xml:space="preserve"> </v>
      </c>
      <c r="G93" s="39"/>
      <c r="H93" s="39"/>
      <c r="I93" s="31" t="s">
        <v>22</v>
      </c>
      <c r="J93" s="78" t="str">
        <f>IF(J16="","",J16)</f>
        <v>9. 7. 2023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6.9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15" customHeight="1">
      <c r="A95" s="37"/>
      <c r="B95" s="38"/>
      <c r="C95" s="31" t="s">
        <v>24</v>
      </c>
      <c r="D95" s="39"/>
      <c r="E95" s="39"/>
      <c r="F95" s="26" t="str">
        <f>E19</f>
        <v xml:space="preserve"> </v>
      </c>
      <c r="G95" s="39"/>
      <c r="H95" s="39"/>
      <c r="I95" s="31" t="s">
        <v>30</v>
      </c>
      <c r="J95" s="35" t="str">
        <f>E25</f>
        <v xml:space="preserve"> 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28</v>
      </c>
      <c r="D96" s="39"/>
      <c r="E96" s="39"/>
      <c r="F96" s="26" t="str">
        <f>IF(E22="","",E22)</f>
        <v>Vyplň údaj</v>
      </c>
      <c r="G96" s="39"/>
      <c r="H96" s="39"/>
      <c r="I96" s="31" t="s">
        <v>32</v>
      </c>
      <c r="J96" s="35" t="str">
        <f>E28</f>
        <v xml:space="preserve"> 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29.25" customHeight="1">
      <c r="A98" s="37"/>
      <c r="B98" s="38"/>
      <c r="C98" s="184" t="s">
        <v>124</v>
      </c>
      <c r="D98" s="185"/>
      <c r="E98" s="185"/>
      <c r="F98" s="185"/>
      <c r="G98" s="185"/>
      <c r="H98" s="185"/>
      <c r="I98" s="185"/>
      <c r="J98" s="186" t="s">
        <v>125</v>
      </c>
      <c r="K98" s="185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10.3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47" s="2" customFormat="1" ht="22.8" customHeight="1">
      <c r="A100" s="37"/>
      <c r="B100" s="38"/>
      <c r="C100" s="187" t="s">
        <v>126</v>
      </c>
      <c r="D100" s="39"/>
      <c r="E100" s="39"/>
      <c r="F100" s="39"/>
      <c r="G100" s="39"/>
      <c r="H100" s="39"/>
      <c r="I100" s="39"/>
      <c r="J100" s="109">
        <f>J126</f>
        <v>0</v>
      </c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U100" s="16" t="s">
        <v>127</v>
      </c>
    </row>
    <row r="101" spans="1:31" s="9" customFormat="1" ht="24.95" customHeight="1">
      <c r="A101" s="9"/>
      <c r="B101" s="188"/>
      <c r="C101" s="189"/>
      <c r="D101" s="190" t="s">
        <v>128</v>
      </c>
      <c r="E101" s="191"/>
      <c r="F101" s="191"/>
      <c r="G101" s="191"/>
      <c r="H101" s="191"/>
      <c r="I101" s="191"/>
      <c r="J101" s="192">
        <f>J127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2"/>
      <c r="D102" s="195" t="s">
        <v>129</v>
      </c>
      <c r="E102" s="196"/>
      <c r="F102" s="196"/>
      <c r="G102" s="196"/>
      <c r="H102" s="196"/>
      <c r="I102" s="196"/>
      <c r="J102" s="197">
        <f>J128</f>
        <v>0</v>
      </c>
      <c r="K102" s="132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3" t="str">
        <f>E7</f>
        <v>Realizace prvků ÚSES-LBK8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2:12" s="1" customFormat="1" ht="16.5" customHeight="1">
      <c r="B114" s="20"/>
      <c r="C114" s="21"/>
      <c r="D114" s="21"/>
      <c r="E114" s="183" t="s">
        <v>338</v>
      </c>
      <c r="F114" s="21"/>
      <c r="G114" s="21"/>
      <c r="H114" s="21"/>
      <c r="I114" s="21"/>
      <c r="J114" s="21"/>
      <c r="K114" s="21"/>
      <c r="L114" s="19"/>
    </row>
    <row r="115" spans="2:12" s="1" customFormat="1" ht="12" customHeight="1">
      <c r="B115" s="20"/>
      <c r="C115" s="31" t="s">
        <v>121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279" t="s">
        <v>372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292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E13</f>
        <v>SO2.2.3 - následná péče 3. rok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F16</f>
        <v xml:space="preserve"> </v>
      </c>
      <c r="G120" s="39"/>
      <c r="H120" s="39"/>
      <c r="I120" s="31" t="s">
        <v>22</v>
      </c>
      <c r="J120" s="78" t="str">
        <f>IF(J16="","",J16)</f>
        <v>9. 7. 2023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24</v>
      </c>
      <c r="D122" s="39"/>
      <c r="E122" s="39"/>
      <c r="F122" s="26" t="str">
        <f>E19</f>
        <v xml:space="preserve"> </v>
      </c>
      <c r="G122" s="39"/>
      <c r="H122" s="39"/>
      <c r="I122" s="31" t="s">
        <v>30</v>
      </c>
      <c r="J122" s="35" t="str">
        <f>E25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IF(E22="","",E22)</f>
        <v>Vyplň údaj</v>
      </c>
      <c r="G123" s="39"/>
      <c r="H123" s="39"/>
      <c r="I123" s="31" t="s">
        <v>32</v>
      </c>
      <c r="J123" s="35" t="str">
        <f>E28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9"/>
      <c r="B125" s="200"/>
      <c r="C125" s="201" t="s">
        <v>132</v>
      </c>
      <c r="D125" s="202" t="s">
        <v>59</v>
      </c>
      <c r="E125" s="202" t="s">
        <v>55</v>
      </c>
      <c r="F125" s="202" t="s">
        <v>56</v>
      </c>
      <c r="G125" s="202" t="s">
        <v>133</v>
      </c>
      <c r="H125" s="202" t="s">
        <v>134</v>
      </c>
      <c r="I125" s="202" t="s">
        <v>135</v>
      </c>
      <c r="J125" s="202" t="s">
        <v>125</v>
      </c>
      <c r="K125" s="203" t="s">
        <v>136</v>
      </c>
      <c r="L125" s="204"/>
      <c r="M125" s="99" t="s">
        <v>1</v>
      </c>
      <c r="N125" s="100" t="s">
        <v>38</v>
      </c>
      <c r="O125" s="100" t="s">
        <v>137</v>
      </c>
      <c r="P125" s="100" t="s">
        <v>138</v>
      </c>
      <c r="Q125" s="100" t="s">
        <v>139</v>
      </c>
      <c r="R125" s="100" t="s">
        <v>140</v>
      </c>
      <c r="S125" s="100" t="s">
        <v>141</v>
      </c>
      <c r="T125" s="101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7"/>
      <c r="B126" s="38"/>
      <c r="C126" s="106" t="s">
        <v>143</v>
      </c>
      <c r="D126" s="39"/>
      <c r="E126" s="39"/>
      <c r="F126" s="39"/>
      <c r="G126" s="39"/>
      <c r="H126" s="39"/>
      <c r="I126" s="39"/>
      <c r="J126" s="205">
        <f>BK126</f>
        <v>0</v>
      </c>
      <c r="K126" s="39"/>
      <c r="L126" s="43"/>
      <c r="M126" s="102"/>
      <c r="N126" s="206"/>
      <c r="O126" s="103"/>
      <c r="P126" s="207">
        <f>P127</f>
        <v>0</v>
      </c>
      <c r="Q126" s="103"/>
      <c r="R126" s="207">
        <f>R127</f>
        <v>4.34</v>
      </c>
      <c r="S126" s="103"/>
      <c r="T126" s="208">
        <f>T127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73</v>
      </c>
      <c r="AU126" s="16" t="s">
        <v>127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73</v>
      </c>
      <c r="E127" s="213" t="s">
        <v>144</v>
      </c>
      <c r="F127" s="213" t="s">
        <v>145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4.34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81</v>
      </c>
      <c r="AT127" s="222" t="s">
        <v>73</v>
      </c>
      <c r="AU127" s="222" t="s">
        <v>74</v>
      </c>
      <c r="AY127" s="221" t="s">
        <v>146</v>
      </c>
      <c r="BK127" s="223">
        <f>BK128</f>
        <v>0</v>
      </c>
    </row>
    <row r="128" spans="1:63" s="12" customFormat="1" ht="22.8" customHeight="1">
      <c r="A128" s="12"/>
      <c r="B128" s="210"/>
      <c r="C128" s="211"/>
      <c r="D128" s="212" t="s">
        <v>73</v>
      </c>
      <c r="E128" s="224" t="s">
        <v>81</v>
      </c>
      <c r="F128" s="224" t="s">
        <v>147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SUM(P129:P148)</f>
        <v>0</v>
      </c>
      <c r="Q128" s="218"/>
      <c r="R128" s="219">
        <f>SUM(R129:R148)</f>
        <v>4.34</v>
      </c>
      <c r="S128" s="218"/>
      <c r="T128" s="220">
        <f>SUM(T129:T148)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81</v>
      </c>
      <c r="AT128" s="222" t="s">
        <v>73</v>
      </c>
      <c r="AU128" s="222" t="s">
        <v>81</v>
      </c>
      <c r="AY128" s="221" t="s">
        <v>146</v>
      </c>
      <c r="BK128" s="223">
        <f>SUM(BK129:BK148)</f>
        <v>0</v>
      </c>
    </row>
    <row r="129" spans="1:65" s="2" customFormat="1" ht="24.15" customHeight="1">
      <c r="A129" s="37"/>
      <c r="B129" s="38"/>
      <c r="C129" s="226" t="s">
        <v>81</v>
      </c>
      <c r="D129" s="226" t="s">
        <v>148</v>
      </c>
      <c r="E129" s="227" t="s">
        <v>149</v>
      </c>
      <c r="F129" s="228" t="s">
        <v>150</v>
      </c>
      <c r="G129" s="229" t="s">
        <v>151</v>
      </c>
      <c r="H129" s="230">
        <v>11130</v>
      </c>
      <c r="I129" s="231"/>
      <c r="J129" s="232">
        <f>ROUND(I129*H129,2)</f>
        <v>0</v>
      </c>
      <c r="K129" s="228" t="s">
        <v>152</v>
      </c>
      <c r="L129" s="43"/>
      <c r="M129" s="233" t="s">
        <v>1</v>
      </c>
      <c r="N129" s="234" t="s">
        <v>39</v>
      </c>
      <c r="O129" s="90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7" t="s">
        <v>153</v>
      </c>
      <c r="AT129" s="237" t="s">
        <v>148</v>
      </c>
      <c r="AU129" s="237" t="s">
        <v>83</v>
      </c>
      <c r="AY129" s="16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6" t="s">
        <v>81</v>
      </c>
      <c r="BK129" s="238">
        <f>ROUND(I129*H129,2)</f>
        <v>0</v>
      </c>
      <c r="BL129" s="16" t="s">
        <v>153</v>
      </c>
      <c r="BM129" s="237" t="s">
        <v>393</v>
      </c>
    </row>
    <row r="130" spans="1:47" s="2" customFormat="1" ht="12">
      <c r="A130" s="37"/>
      <c r="B130" s="38"/>
      <c r="C130" s="39"/>
      <c r="D130" s="239" t="s">
        <v>155</v>
      </c>
      <c r="E130" s="39"/>
      <c r="F130" s="240" t="s">
        <v>156</v>
      </c>
      <c r="G130" s="39"/>
      <c r="H130" s="39"/>
      <c r="I130" s="241"/>
      <c r="J130" s="39"/>
      <c r="K130" s="39"/>
      <c r="L130" s="43"/>
      <c r="M130" s="242"/>
      <c r="N130" s="243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83</v>
      </c>
    </row>
    <row r="131" spans="1:65" s="2" customFormat="1" ht="24.15" customHeight="1">
      <c r="A131" s="37"/>
      <c r="B131" s="38"/>
      <c r="C131" s="226" t="s">
        <v>83</v>
      </c>
      <c r="D131" s="226" t="s">
        <v>148</v>
      </c>
      <c r="E131" s="227" t="s">
        <v>196</v>
      </c>
      <c r="F131" s="228" t="s">
        <v>197</v>
      </c>
      <c r="G131" s="229" t="s">
        <v>198</v>
      </c>
      <c r="H131" s="230">
        <v>33.72</v>
      </c>
      <c r="I131" s="231"/>
      <c r="J131" s="232">
        <f>ROUND(I131*H131,2)</f>
        <v>0</v>
      </c>
      <c r="K131" s="228" t="s">
        <v>152</v>
      </c>
      <c r="L131" s="43"/>
      <c r="M131" s="233" t="s">
        <v>1</v>
      </c>
      <c r="N131" s="234" t="s">
        <v>39</v>
      </c>
      <c r="O131" s="90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7" t="s">
        <v>153</v>
      </c>
      <c r="AT131" s="237" t="s">
        <v>148</v>
      </c>
      <c r="AU131" s="237" t="s">
        <v>83</v>
      </c>
      <c r="AY131" s="16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6" t="s">
        <v>81</v>
      </c>
      <c r="BK131" s="238">
        <f>ROUND(I131*H131,2)</f>
        <v>0</v>
      </c>
      <c r="BL131" s="16" t="s">
        <v>153</v>
      </c>
      <c r="BM131" s="237" t="s">
        <v>394</v>
      </c>
    </row>
    <row r="132" spans="1:47" s="2" customFormat="1" ht="12">
      <c r="A132" s="37"/>
      <c r="B132" s="38"/>
      <c r="C132" s="39"/>
      <c r="D132" s="239" t="s">
        <v>155</v>
      </c>
      <c r="E132" s="39"/>
      <c r="F132" s="240" t="s">
        <v>200</v>
      </c>
      <c r="G132" s="39"/>
      <c r="H132" s="39"/>
      <c r="I132" s="241"/>
      <c r="J132" s="39"/>
      <c r="K132" s="39"/>
      <c r="L132" s="43"/>
      <c r="M132" s="242"/>
      <c r="N132" s="243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155</v>
      </c>
      <c r="AU132" s="16" t="s">
        <v>83</v>
      </c>
    </row>
    <row r="133" spans="1:65" s="2" customFormat="1" ht="16.5" customHeight="1">
      <c r="A133" s="37"/>
      <c r="B133" s="38"/>
      <c r="C133" s="226" t="s">
        <v>94</v>
      </c>
      <c r="D133" s="226" t="s">
        <v>148</v>
      </c>
      <c r="E133" s="227" t="s">
        <v>296</v>
      </c>
      <c r="F133" s="228" t="s">
        <v>297</v>
      </c>
      <c r="G133" s="229" t="s">
        <v>210</v>
      </c>
      <c r="H133" s="230">
        <v>233.58</v>
      </c>
      <c r="I133" s="231"/>
      <c r="J133" s="232">
        <f>ROUND(I133*H133,2)</f>
        <v>0</v>
      </c>
      <c r="K133" s="228" t="s">
        <v>1</v>
      </c>
      <c r="L133" s="43"/>
      <c r="M133" s="233" t="s">
        <v>1</v>
      </c>
      <c r="N133" s="234" t="s">
        <v>39</v>
      </c>
      <c r="O133" s="90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7" t="s">
        <v>153</v>
      </c>
      <c r="AT133" s="237" t="s">
        <v>148</v>
      </c>
      <c r="AU133" s="237" t="s">
        <v>83</v>
      </c>
      <c r="AY133" s="16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6" t="s">
        <v>81</v>
      </c>
      <c r="BK133" s="238">
        <f>ROUND(I133*H133,2)</f>
        <v>0</v>
      </c>
      <c r="BL133" s="16" t="s">
        <v>153</v>
      </c>
      <c r="BM133" s="237" t="s">
        <v>395</v>
      </c>
    </row>
    <row r="134" spans="1:47" s="2" customFormat="1" ht="12">
      <c r="A134" s="37"/>
      <c r="B134" s="38"/>
      <c r="C134" s="39"/>
      <c r="D134" s="239" t="s">
        <v>155</v>
      </c>
      <c r="E134" s="39"/>
      <c r="F134" s="240" t="s">
        <v>297</v>
      </c>
      <c r="G134" s="39"/>
      <c r="H134" s="39"/>
      <c r="I134" s="241"/>
      <c r="J134" s="39"/>
      <c r="K134" s="39"/>
      <c r="L134" s="43"/>
      <c r="M134" s="242"/>
      <c r="N134" s="243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155</v>
      </c>
      <c r="AU134" s="16" t="s">
        <v>83</v>
      </c>
    </row>
    <row r="135" spans="1:47" s="2" customFormat="1" ht="12">
      <c r="A135" s="37"/>
      <c r="B135" s="38"/>
      <c r="C135" s="39"/>
      <c r="D135" s="239" t="s">
        <v>299</v>
      </c>
      <c r="E135" s="39"/>
      <c r="F135" s="280" t="s">
        <v>300</v>
      </c>
      <c r="G135" s="39"/>
      <c r="H135" s="39"/>
      <c r="I135" s="241"/>
      <c r="J135" s="39"/>
      <c r="K135" s="39"/>
      <c r="L135" s="43"/>
      <c r="M135" s="242"/>
      <c r="N135" s="243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299</v>
      </c>
      <c r="AU135" s="16" t="s">
        <v>83</v>
      </c>
    </row>
    <row r="136" spans="1:65" s="2" customFormat="1" ht="16.5" customHeight="1">
      <c r="A136" s="37"/>
      <c r="B136" s="38"/>
      <c r="C136" s="226" t="s">
        <v>153</v>
      </c>
      <c r="D136" s="226" t="s">
        <v>148</v>
      </c>
      <c r="E136" s="227" t="s">
        <v>301</v>
      </c>
      <c r="F136" s="228" t="s">
        <v>302</v>
      </c>
      <c r="G136" s="229" t="s">
        <v>231</v>
      </c>
      <c r="H136" s="230">
        <v>114</v>
      </c>
      <c r="I136" s="231"/>
      <c r="J136" s="232">
        <f>ROUND(I136*H136,2)</f>
        <v>0</v>
      </c>
      <c r="K136" s="228" t="s">
        <v>1</v>
      </c>
      <c r="L136" s="43"/>
      <c r="M136" s="233" t="s">
        <v>1</v>
      </c>
      <c r="N136" s="234" t="s">
        <v>39</v>
      </c>
      <c r="O136" s="90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7" t="s">
        <v>153</v>
      </c>
      <c r="AT136" s="237" t="s">
        <v>148</v>
      </c>
      <c r="AU136" s="237" t="s">
        <v>83</v>
      </c>
      <c r="AY136" s="16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6" t="s">
        <v>81</v>
      </c>
      <c r="BK136" s="238">
        <f>ROUND(I136*H136,2)</f>
        <v>0</v>
      </c>
      <c r="BL136" s="16" t="s">
        <v>153</v>
      </c>
      <c r="BM136" s="237" t="s">
        <v>396</v>
      </c>
    </row>
    <row r="137" spans="1:47" s="2" customFormat="1" ht="12">
      <c r="A137" s="37"/>
      <c r="B137" s="38"/>
      <c r="C137" s="39"/>
      <c r="D137" s="239" t="s">
        <v>155</v>
      </c>
      <c r="E137" s="39"/>
      <c r="F137" s="240" t="s">
        <v>304</v>
      </c>
      <c r="G137" s="39"/>
      <c r="H137" s="39"/>
      <c r="I137" s="241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83</v>
      </c>
    </row>
    <row r="138" spans="1:47" s="2" customFormat="1" ht="12">
      <c r="A138" s="37"/>
      <c r="B138" s="38"/>
      <c r="C138" s="39"/>
      <c r="D138" s="239" t="s">
        <v>299</v>
      </c>
      <c r="E138" s="39"/>
      <c r="F138" s="280" t="s">
        <v>305</v>
      </c>
      <c r="G138" s="39"/>
      <c r="H138" s="39"/>
      <c r="I138" s="241"/>
      <c r="J138" s="39"/>
      <c r="K138" s="39"/>
      <c r="L138" s="43"/>
      <c r="M138" s="242"/>
      <c r="N138" s="243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299</v>
      </c>
      <c r="AU138" s="16" t="s">
        <v>83</v>
      </c>
    </row>
    <row r="139" spans="1:65" s="2" customFormat="1" ht="16.5" customHeight="1">
      <c r="A139" s="37"/>
      <c r="B139" s="38"/>
      <c r="C139" s="226" t="s">
        <v>170</v>
      </c>
      <c r="D139" s="226" t="s">
        <v>148</v>
      </c>
      <c r="E139" s="227" t="s">
        <v>306</v>
      </c>
      <c r="F139" s="228" t="s">
        <v>307</v>
      </c>
      <c r="G139" s="229" t="s">
        <v>231</v>
      </c>
      <c r="H139" s="230">
        <v>220</v>
      </c>
      <c r="I139" s="231"/>
      <c r="J139" s="232">
        <f>ROUND(I139*H139,2)</f>
        <v>0</v>
      </c>
      <c r="K139" s="228" t="s">
        <v>1</v>
      </c>
      <c r="L139" s="43"/>
      <c r="M139" s="233" t="s">
        <v>1</v>
      </c>
      <c r="N139" s="234" t="s">
        <v>39</v>
      </c>
      <c r="O139" s="90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7" t="s">
        <v>153</v>
      </c>
      <c r="AT139" s="237" t="s">
        <v>148</v>
      </c>
      <c r="AU139" s="237" t="s">
        <v>83</v>
      </c>
      <c r="AY139" s="16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6" t="s">
        <v>81</v>
      </c>
      <c r="BK139" s="238">
        <f>ROUND(I139*H139,2)</f>
        <v>0</v>
      </c>
      <c r="BL139" s="16" t="s">
        <v>153</v>
      </c>
      <c r="BM139" s="237" t="s">
        <v>397</v>
      </c>
    </row>
    <row r="140" spans="1:47" s="2" customFormat="1" ht="12">
      <c r="A140" s="37"/>
      <c r="B140" s="38"/>
      <c r="C140" s="39"/>
      <c r="D140" s="239" t="s">
        <v>155</v>
      </c>
      <c r="E140" s="39"/>
      <c r="F140" s="240" t="s">
        <v>307</v>
      </c>
      <c r="G140" s="39"/>
      <c r="H140" s="39"/>
      <c r="I140" s="241"/>
      <c r="J140" s="39"/>
      <c r="K140" s="39"/>
      <c r="L140" s="43"/>
      <c r="M140" s="242"/>
      <c r="N140" s="243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155</v>
      </c>
      <c r="AU140" s="16" t="s">
        <v>83</v>
      </c>
    </row>
    <row r="141" spans="1:47" s="2" customFormat="1" ht="12">
      <c r="A141" s="37"/>
      <c r="B141" s="38"/>
      <c r="C141" s="39"/>
      <c r="D141" s="239" t="s">
        <v>299</v>
      </c>
      <c r="E141" s="39"/>
      <c r="F141" s="280" t="s">
        <v>305</v>
      </c>
      <c r="G141" s="39"/>
      <c r="H141" s="39"/>
      <c r="I141" s="241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299</v>
      </c>
      <c r="AU141" s="16" t="s">
        <v>83</v>
      </c>
    </row>
    <row r="142" spans="1:65" s="2" customFormat="1" ht="16.5" customHeight="1">
      <c r="A142" s="37"/>
      <c r="B142" s="38"/>
      <c r="C142" s="226" t="s">
        <v>175</v>
      </c>
      <c r="D142" s="226" t="s">
        <v>148</v>
      </c>
      <c r="E142" s="227" t="s">
        <v>309</v>
      </c>
      <c r="F142" s="228" t="s">
        <v>310</v>
      </c>
      <c r="G142" s="229" t="s">
        <v>151</v>
      </c>
      <c r="H142" s="230">
        <v>217</v>
      </c>
      <c r="I142" s="231"/>
      <c r="J142" s="232">
        <f>ROUND(I142*H142,2)</f>
        <v>0</v>
      </c>
      <c r="K142" s="228" t="s">
        <v>1</v>
      </c>
      <c r="L142" s="43"/>
      <c r="M142" s="233" t="s">
        <v>1</v>
      </c>
      <c r="N142" s="234" t="s">
        <v>39</v>
      </c>
      <c r="O142" s="90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7" t="s">
        <v>153</v>
      </c>
      <c r="AT142" s="237" t="s">
        <v>148</v>
      </c>
      <c r="AU142" s="237" t="s">
        <v>83</v>
      </c>
      <c r="AY142" s="16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6" t="s">
        <v>81</v>
      </c>
      <c r="BK142" s="238">
        <f>ROUND(I142*H142,2)</f>
        <v>0</v>
      </c>
      <c r="BL142" s="16" t="s">
        <v>153</v>
      </c>
      <c r="BM142" s="237" t="s">
        <v>398</v>
      </c>
    </row>
    <row r="143" spans="1:47" s="2" customFormat="1" ht="12">
      <c r="A143" s="37"/>
      <c r="B143" s="38"/>
      <c r="C143" s="39"/>
      <c r="D143" s="239" t="s">
        <v>155</v>
      </c>
      <c r="E143" s="39"/>
      <c r="F143" s="240" t="s">
        <v>312</v>
      </c>
      <c r="G143" s="39"/>
      <c r="H143" s="39"/>
      <c r="I143" s="241"/>
      <c r="J143" s="39"/>
      <c r="K143" s="39"/>
      <c r="L143" s="43"/>
      <c r="M143" s="242"/>
      <c r="N143" s="243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83</v>
      </c>
    </row>
    <row r="144" spans="1:65" s="2" customFormat="1" ht="16.5" customHeight="1">
      <c r="A144" s="37"/>
      <c r="B144" s="38"/>
      <c r="C144" s="244" t="s">
        <v>180</v>
      </c>
      <c r="D144" s="244" t="s">
        <v>207</v>
      </c>
      <c r="E144" s="245" t="s">
        <v>313</v>
      </c>
      <c r="F144" s="246" t="s">
        <v>209</v>
      </c>
      <c r="G144" s="247" t="s">
        <v>210</v>
      </c>
      <c r="H144" s="248">
        <v>21.7</v>
      </c>
      <c r="I144" s="249"/>
      <c r="J144" s="250">
        <f>ROUND(I144*H144,2)</f>
        <v>0</v>
      </c>
      <c r="K144" s="246" t="s">
        <v>152</v>
      </c>
      <c r="L144" s="251"/>
      <c r="M144" s="252" t="s">
        <v>1</v>
      </c>
      <c r="N144" s="253" t="s">
        <v>39</v>
      </c>
      <c r="O144" s="90"/>
      <c r="P144" s="235">
        <f>O144*H144</f>
        <v>0</v>
      </c>
      <c r="Q144" s="235">
        <v>0.2</v>
      </c>
      <c r="R144" s="235">
        <f>Q144*H144</f>
        <v>4.34</v>
      </c>
      <c r="S144" s="235">
        <v>0</v>
      </c>
      <c r="T144" s="23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7" t="s">
        <v>185</v>
      </c>
      <c r="AT144" s="237" t="s">
        <v>207</v>
      </c>
      <c r="AU144" s="237" t="s">
        <v>83</v>
      </c>
      <c r="AY144" s="16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6" t="s">
        <v>81</v>
      </c>
      <c r="BK144" s="238">
        <f>ROUND(I144*H144,2)</f>
        <v>0</v>
      </c>
      <c r="BL144" s="16" t="s">
        <v>153</v>
      </c>
      <c r="BM144" s="237" t="s">
        <v>399</v>
      </c>
    </row>
    <row r="145" spans="1:47" s="2" customFormat="1" ht="12">
      <c r="A145" s="37"/>
      <c r="B145" s="38"/>
      <c r="C145" s="39"/>
      <c r="D145" s="239" t="s">
        <v>155</v>
      </c>
      <c r="E145" s="39"/>
      <c r="F145" s="240" t="s">
        <v>209</v>
      </c>
      <c r="G145" s="39"/>
      <c r="H145" s="39"/>
      <c r="I145" s="241"/>
      <c r="J145" s="39"/>
      <c r="K145" s="39"/>
      <c r="L145" s="43"/>
      <c r="M145" s="242"/>
      <c r="N145" s="243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155</v>
      </c>
      <c r="AU145" s="16" t="s">
        <v>83</v>
      </c>
    </row>
    <row r="146" spans="1:51" s="13" customFormat="1" ht="12">
      <c r="A146" s="13"/>
      <c r="B146" s="254"/>
      <c r="C146" s="255"/>
      <c r="D146" s="239" t="s">
        <v>212</v>
      </c>
      <c r="E146" s="255"/>
      <c r="F146" s="256" t="s">
        <v>381</v>
      </c>
      <c r="G146" s="255"/>
      <c r="H146" s="257">
        <v>21.7</v>
      </c>
      <c r="I146" s="258"/>
      <c r="J146" s="255"/>
      <c r="K146" s="255"/>
      <c r="L146" s="259"/>
      <c r="M146" s="260"/>
      <c r="N146" s="261"/>
      <c r="O146" s="261"/>
      <c r="P146" s="261"/>
      <c r="Q146" s="261"/>
      <c r="R146" s="261"/>
      <c r="S146" s="261"/>
      <c r="T146" s="26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3" t="s">
        <v>212</v>
      </c>
      <c r="AU146" s="263" t="s">
        <v>83</v>
      </c>
      <c r="AV146" s="13" t="s">
        <v>83</v>
      </c>
      <c r="AW146" s="13" t="s">
        <v>4</v>
      </c>
      <c r="AX146" s="13" t="s">
        <v>81</v>
      </c>
      <c r="AY146" s="263" t="s">
        <v>146</v>
      </c>
    </row>
    <row r="147" spans="1:65" s="2" customFormat="1" ht="16.5" customHeight="1">
      <c r="A147" s="37"/>
      <c r="B147" s="38"/>
      <c r="C147" s="226" t="s">
        <v>185</v>
      </c>
      <c r="D147" s="226" t="s">
        <v>148</v>
      </c>
      <c r="E147" s="227" t="s">
        <v>316</v>
      </c>
      <c r="F147" s="228" t="s">
        <v>317</v>
      </c>
      <c r="G147" s="229" t="s">
        <v>318</v>
      </c>
      <c r="H147" s="230">
        <v>100</v>
      </c>
      <c r="I147" s="231"/>
      <c r="J147" s="232">
        <f>ROUND(I147*H147,2)</f>
        <v>0</v>
      </c>
      <c r="K147" s="228" t="s">
        <v>1</v>
      </c>
      <c r="L147" s="43"/>
      <c r="M147" s="233" t="s">
        <v>1</v>
      </c>
      <c r="N147" s="234" t="s">
        <v>39</v>
      </c>
      <c r="O147" s="90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7" t="s">
        <v>153</v>
      </c>
      <c r="AT147" s="237" t="s">
        <v>148</v>
      </c>
      <c r="AU147" s="237" t="s">
        <v>83</v>
      </c>
      <c r="AY147" s="16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6" t="s">
        <v>81</v>
      </c>
      <c r="BK147" s="238">
        <f>ROUND(I147*H147,2)</f>
        <v>0</v>
      </c>
      <c r="BL147" s="16" t="s">
        <v>153</v>
      </c>
      <c r="BM147" s="237" t="s">
        <v>400</v>
      </c>
    </row>
    <row r="148" spans="1:47" s="2" customFormat="1" ht="12">
      <c r="A148" s="37"/>
      <c r="B148" s="38"/>
      <c r="C148" s="39"/>
      <c r="D148" s="239" t="s">
        <v>155</v>
      </c>
      <c r="E148" s="39"/>
      <c r="F148" s="240" t="s">
        <v>317</v>
      </c>
      <c r="G148" s="39"/>
      <c r="H148" s="39"/>
      <c r="I148" s="241"/>
      <c r="J148" s="39"/>
      <c r="K148" s="39"/>
      <c r="L148" s="43"/>
      <c r="M148" s="281"/>
      <c r="N148" s="282"/>
      <c r="O148" s="283"/>
      <c r="P148" s="283"/>
      <c r="Q148" s="283"/>
      <c r="R148" s="283"/>
      <c r="S148" s="283"/>
      <c r="T148" s="2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83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25:K14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2:H112"/>
    <mergeCell ref="E116:H116"/>
    <mergeCell ref="E114:H114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VZDKROS\VZDKROS</dc:creator>
  <cp:keywords/>
  <dc:description/>
  <cp:lastModifiedBy>VZDKROS\VZDKROS</cp:lastModifiedBy>
  <dcterms:created xsi:type="dcterms:W3CDTF">2023-09-18T07:22:37Z</dcterms:created>
  <dcterms:modified xsi:type="dcterms:W3CDTF">2023-09-18T07:22:52Z</dcterms:modified>
  <cp:category/>
  <cp:version/>
  <cp:contentType/>
  <cp:contentStatus/>
</cp:coreProperties>
</file>