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SpacekO\2022\Šafov\Rozpočet\"/>
    </mc:Choice>
  </mc:AlternateContent>
  <bookViews>
    <workbookView xWindow="0" yWindow="0" windowWidth="0" windowHeight="0"/>
  </bookViews>
  <sheets>
    <sheet name="Rekapitulace stavby" sheetId="1" r:id="rId1"/>
    <sheet name="NPP 3 - 3. rok následné p..." sheetId="2" r:id="rId2"/>
    <sheet name="NPP 2 - 2. rok následné p..." sheetId="3" r:id="rId3"/>
    <sheet name="NPP 1 - 1. rok následné p..." sheetId="4" r:id="rId4"/>
    <sheet name="SO-02 - Vegetační doprovo..." sheetId="5" r:id="rId5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'NPP 3 - 3. rok následné p...'!$C$117:$K$156</definedName>
    <definedName name="_xlnm.Print_Area" localSheetId="1">'NPP 3 - 3. rok následné p...'!$C$4:$J$76,'NPP 3 - 3. rok následné p...'!$C$105:$K$156</definedName>
    <definedName name="_xlnm.Print_Titles" localSheetId="1">'NPP 3 - 3. rok následné p...'!$117:$117</definedName>
    <definedName name="_xlnm._FilterDatabase" localSheetId="2" hidden="1">'NPP 2 - 2. rok následné p...'!$C$117:$K$152</definedName>
    <definedName name="_xlnm.Print_Area" localSheetId="2">'NPP 2 - 2. rok následné p...'!$C$4:$J$76,'NPP 2 - 2. rok následné p...'!$C$105:$K$152</definedName>
    <definedName name="_xlnm.Print_Titles" localSheetId="2">'NPP 2 - 2. rok následné p...'!$117:$117</definedName>
    <definedName name="_xlnm._FilterDatabase" localSheetId="3" hidden="1">'NPP 1 - 1. rok následné p...'!$C$117:$K$157</definedName>
    <definedName name="_xlnm.Print_Area" localSheetId="3">'NPP 1 - 1. rok následné p...'!$C$4:$J$76,'NPP 1 - 1. rok následné p...'!$C$105:$K$157</definedName>
    <definedName name="_xlnm.Print_Titles" localSheetId="3">'NPP 1 - 1. rok následné p...'!$117:$117</definedName>
    <definedName name="_xlnm._FilterDatabase" localSheetId="4" hidden="1">'SO-02 - Vegetační doprovo...'!$C$118:$K$250</definedName>
    <definedName name="_xlnm.Print_Area" localSheetId="4">'SO-02 - Vegetační doprovo...'!$C$4:$J$76,'SO-02 - Vegetační doprovo...'!$C$106:$K$250</definedName>
    <definedName name="_xlnm.Print_Titles" localSheetId="4">'SO-02 - Vegetační doprovo...'!$118:$118</definedName>
  </definedNames>
  <calcPr/>
</workbook>
</file>

<file path=xl/calcChain.xml><?xml version="1.0" encoding="utf-8"?>
<calcChain xmlns="http://schemas.openxmlformats.org/spreadsheetml/2006/main">
  <c i="5" l="1" r="J246"/>
  <c r="J37"/>
  <c r="J36"/>
  <c i="1" r="AY98"/>
  <c i="5" r="J35"/>
  <c i="1" r="AX98"/>
  <c i="5" r="BI248"/>
  <c r="BH248"/>
  <c r="BG248"/>
  <c r="BF248"/>
  <c r="T248"/>
  <c r="T247"/>
  <c r="T245"/>
  <c r="R248"/>
  <c r="R247"/>
  <c r="R245"/>
  <c r="P248"/>
  <c r="P247"/>
  <c r="P245"/>
  <c r="J98"/>
  <c r="BI243"/>
  <c r="BH243"/>
  <c r="BG243"/>
  <c r="BF243"/>
  <c r="T243"/>
  <c r="R243"/>
  <c r="P243"/>
  <c r="BI238"/>
  <c r="BH238"/>
  <c r="BG238"/>
  <c r="BF238"/>
  <c r="T238"/>
  <c r="R238"/>
  <c r="P238"/>
  <c r="BI235"/>
  <c r="BH235"/>
  <c r="BG235"/>
  <c r="BF235"/>
  <c r="T235"/>
  <c r="R235"/>
  <c r="P235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4"/>
  <c r="BH214"/>
  <c r="BG214"/>
  <c r="BF214"/>
  <c r="T214"/>
  <c r="R214"/>
  <c r="P214"/>
  <c r="BI211"/>
  <c r="BH211"/>
  <c r="BG211"/>
  <c r="BF211"/>
  <c r="T211"/>
  <c r="R211"/>
  <c r="P211"/>
  <c r="BI206"/>
  <c r="BH206"/>
  <c r="BG206"/>
  <c r="BF206"/>
  <c r="T206"/>
  <c r="R206"/>
  <c r="P206"/>
  <c r="BI203"/>
  <c r="BH203"/>
  <c r="BG203"/>
  <c r="BF203"/>
  <c r="T203"/>
  <c r="R203"/>
  <c r="P203"/>
  <c r="BI198"/>
  <c r="BH198"/>
  <c r="BG198"/>
  <c r="BF198"/>
  <c r="T198"/>
  <c r="R198"/>
  <c r="P198"/>
  <c r="BI193"/>
  <c r="BH193"/>
  <c r="BG193"/>
  <c r="BF193"/>
  <c r="T193"/>
  <c r="R193"/>
  <c r="P193"/>
  <c r="BI188"/>
  <c r="BH188"/>
  <c r="BG188"/>
  <c r="BF188"/>
  <c r="T188"/>
  <c r="R188"/>
  <c r="P188"/>
  <c r="BI184"/>
  <c r="BH184"/>
  <c r="BG184"/>
  <c r="BF184"/>
  <c r="T184"/>
  <c r="R184"/>
  <c r="P184"/>
  <c r="BI182"/>
  <c r="BH182"/>
  <c r="BG182"/>
  <c r="BF182"/>
  <c r="T182"/>
  <c r="R182"/>
  <c r="P182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3"/>
  <c r="BH133"/>
  <c r="BG133"/>
  <c r="BF133"/>
  <c r="T133"/>
  <c r="R133"/>
  <c r="P133"/>
  <c r="BI128"/>
  <c r="BH128"/>
  <c r="BG128"/>
  <c r="BF128"/>
  <c r="T128"/>
  <c r="R128"/>
  <c r="P128"/>
  <c r="BI125"/>
  <c r="BH125"/>
  <c r="BG125"/>
  <c r="BF125"/>
  <c r="T125"/>
  <c r="R125"/>
  <c r="P125"/>
  <c r="BI120"/>
  <c r="BH120"/>
  <c r="BG120"/>
  <c r="BF120"/>
  <c r="T120"/>
  <c r="T119"/>
  <c r="R120"/>
  <c r="R119"/>
  <c r="P120"/>
  <c r="P119"/>
  <c i="1" r="AU98"/>
  <c i="5" r="J116"/>
  <c r="F115"/>
  <c r="F113"/>
  <c r="E111"/>
  <c r="J92"/>
  <c r="F91"/>
  <c r="F89"/>
  <c r="E87"/>
  <c r="J21"/>
  <c r="E21"/>
  <c r="J91"/>
  <c r="J20"/>
  <c r="J18"/>
  <c r="E18"/>
  <c r="F116"/>
  <c r="J17"/>
  <c r="J12"/>
  <c r="J89"/>
  <c r="E7"/>
  <c r="E109"/>
  <c i="4" r="J37"/>
  <c r="J36"/>
  <c i="1" r="AY97"/>
  <c i="4" r="J35"/>
  <c i="1" r="AX97"/>
  <c i="4" r="BI155"/>
  <c r="BH155"/>
  <c r="BG155"/>
  <c r="BF155"/>
  <c r="T155"/>
  <c r="T154"/>
  <c r="T153"/>
  <c r="R155"/>
  <c r="R154"/>
  <c r="R153"/>
  <c r="P155"/>
  <c r="P154"/>
  <c r="P153"/>
  <c r="BI148"/>
  <c r="BH148"/>
  <c r="BG148"/>
  <c r="BF148"/>
  <c r="T148"/>
  <c r="R148"/>
  <c r="P148"/>
  <c r="BI144"/>
  <c r="BH144"/>
  <c r="BG144"/>
  <c r="BF144"/>
  <c r="T144"/>
  <c r="R144"/>
  <c r="P144"/>
  <c r="BI139"/>
  <c r="BH139"/>
  <c r="BG139"/>
  <c r="BF139"/>
  <c r="T139"/>
  <c r="R139"/>
  <c r="P139"/>
  <c r="BI135"/>
  <c r="BH135"/>
  <c r="BG135"/>
  <c r="BF135"/>
  <c r="T135"/>
  <c r="R135"/>
  <c r="P135"/>
  <c r="BI130"/>
  <c r="BH130"/>
  <c r="BG130"/>
  <c r="BF130"/>
  <c r="T130"/>
  <c r="R130"/>
  <c r="P130"/>
  <c r="BI125"/>
  <c r="BH125"/>
  <c r="BG125"/>
  <c r="BF125"/>
  <c r="T125"/>
  <c r="R125"/>
  <c r="P125"/>
  <c r="BI119"/>
  <c r="BH119"/>
  <c r="BG119"/>
  <c r="BF119"/>
  <c r="T119"/>
  <c r="T118"/>
  <c r="R119"/>
  <c r="R118"/>
  <c r="P119"/>
  <c r="P118"/>
  <c i="1" r="AU97"/>
  <c i="4" r="J115"/>
  <c r="F114"/>
  <c r="F112"/>
  <c r="E110"/>
  <c r="J92"/>
  <c r="F91"/>
  <c r="F89"/>
  <c r="E87"/>
  <c r="J21"/>
  <c r="E21"/>
  <c r="J91"/>
  <c r="J20"/>
  <c r="J18"/>
  <c r="E18"/>
  <c r="F115"/>
  <c r="J17"/>
  <c r="J12"/>
  <c r="J89"/>
  <c r="E7"/>
  <c r="E108"/>
  <c i="3" r="J37"/>
  <c r="J36"/>
  <c i="1" r="AY96"/>
  <c i="3" r="J35"/>
  <c i="1" r="AX96"/>
  <c i="3" r="BI150"/>
  <c r="BH150"/>
  <c r="BG150"/>
  <c r="BF150"/>
  <c r="T150"/>
  <c r="T149"/>
  <c r="T148"/>
  <c r="R150"/>
  <c r="R149"/>
  <c r="R148"/>
  <c r="P150"/>
  <c r="P149"/>
  <c r="P148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0"/>
  <c r="BH130"/>
  <c r="BG130"/>
  <c r="BF130"/>
  <c r="T130"/>
  <c r="R130"/>
  <c r="P130"/>
  <c r="BI125"/>
  <c r="BH125"/>
  <c r="BG125"/>
  <c r="BF125"/>
  <c r="T125"/>
  <c r="R125"/>
  <c r="P125"/>
  <c r="BI119"/>
  <c r="BH119"/>
  <c r="BG119"/>
  <c r="BF119"/>
  <c r="T119"/>
  <c r="T118"/>
  <c r="R119"/>
  <c r="R118"/>
  <c r="P119"/>
  <c r="P118"/>
  <c i="1" r="AU96"/>
  <c i="3" r="J115"/>
  <c r="F114"/>
  <c r="F112"/>
  <c r="E110"/>
  <c r="J92"/>
  <c r="F91"/>
  <c r="F89"/>
  <c r="E87"/>
  <c r="J21"/>
  <c r="E21"/>
  <c r="J91"/>
  <c r="J20"/>
  <c r="J18"/>
  <c r="E18"/>
  <c r="F92"/>
  <c r="J17"/>
  <c r="J12"/>
  <c r="J112"/>
  <c r="E7"/>
  <c r="E108"/>
  <c i="2" r="J37"/>
  <c r="J36"/>
  <c i="1" r="AY95"/>
  <c i="2" r="J35"/>
  <c i="1" r="AX95"/>
  <c i="2" r="BI154"/>
  <c r="BH154"/>
  <c r="BG154"/>
  <c r="BF154"/>
  <c r="T154"/>
  <c r="T153"/>
  <c r="T152"/>
  <c r="R154"/>
  <c r="R153"/>
  <c r="R152"/>
  <c r="R118"/>
  <c r="P154"/>
  <c r="P153"/>
  <c r="P152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T118"/>
  <c r="R119"/>
  <c r="P119"/>
  <c r="P118"/>
  <c i="1" r="AU95"/>
  <c i="2" r="J115"/>
  <c r="F114"/>
  <c r="F112"/>
  <c r="E110"/>
  <c r="J92"/>
  <c r="F91"/>
  <c r="F89"/>
  <c r="E87"/>
  <c r="J21"/>
  <c r="E21"/>
  <c r="J114"/>
  <c r="J20"/>
  <c r="J18"/>
  <c r="E18"/>
  <c r="F115"/>
  <c r="J17"/>
  <c r="J12"/>
  <c r="J112"/>
  <c r="E7"/>
  <c r="E85"/>
  <c i="1" r="CK104"/>
  <c r="CJ104"/>
  <c r="CI104"/>
  <c r="CH104"/>
  <c r="CG104"/>
  <c r="CF104"/>
  <c r="BZ104"/>
  <c r="CE104"/>
  <c r="CK103"/>
  <c r="CJ103"/>
  <c r="CI103"/>
  <c r="CH103"/>
  <c r="CG103"/>
  <c r="CF103"/>
  <c r="BZ103"/>
  <c r="CE103"/>
  <c r="CK102"/>
  <c r="CJ102"/>
  <c r="CI102"/>
  <c r="CH102"/>
  <c r="CG102"/>
  <c r="CF102"/>
  <c r="BZ102"/>
  <c r="CE102"/>
  <c r="CK101"/>
  <c r="CJ101"/>
  <c r="CI101"/>
  <c r="CH101"/>
  <c r="CG101"/>
  <c r="CF101"/>
  <c r="BZ101"/>
  <c r="CE101"/>
  <c r="L90"/>
  <c r="AM90"/>
  <c r="AM89"/>
  <c r="L89"/>
  <c r="AM87"/>
  <c r="L87"/>
  <c r="L85"/>
  <c r="L84"/>
  <c r="AS94"/>
  <c i="2" r="J134"/>
  <c r="BK139"/>
  <c i="3" r="BK139"/>
  <c r="BK119"/>
  <c r="BK143"/>
  <c i="4" r="BK135"/>
  <c r="BK155"/>
  <c r="BK119"/>
  <c r="J155"/>
  <c r="BK139"/>
  <c i="5" r="J235"/>
  <c r="J203"/>
  <c r="BK173"/>
  <c r="J153"/>
  <c r="BK125"/>
  <c r="BK230"/>
  <c r="BK188"/>
  <c r="J167"/>
  <c r="BK135"/>
  <c r="BK219"/>
  <c r="J175"/>
  <c r="J165"/>
  <c r="J143"/>
  <c r="J198"/>
  <c r="J177"/>
  <c r="BK157"/>
  <c r="BK143"/>
  <c i="2" r="BK134"/>
  <c r="BK119"/>
  <c r="J143"/>
  <c r="J154"/>
  <c r="J119"/>
  <c i="3" r="J135"/>
  <c r="J119"/>
  <c r="BK150"/>
  <c i="4" r="BK144"/>
  <c r="J119"/>
  <c r="J125"/>
  <c r="J148"/>
  <c r="J144"/>
  <c i="5" r="J238"/>
  <c r="J214"/>
  <c r="BK193"/>
  <c r="BK161"/>
  <c r="J139"/>
  <c r="J219"/>
  <c r="J211"/>
  <c r="BK175"/>
  <c r="J155"/>
  <c r="BK128"/>
  <c r="BK238"/>
  <c r="BK214"/>
  <c r="J188"/>
  <c r="BK167"/>
  <c r="J148"/>
  <c r="J206"/>
  <c r="J182"/>
  <c r="BK163"/>
  <c r="J135"/>
  <c r="BK120"/>
  <c i="2" r="BK129"/>
  <c r="BK124"/>
  <c r="J147"/>
  <c r="BK147"/>
  <c r="J124"/>
  <c i="3" r="BK125"/>
  <c r="J125"/>
  <c r="BK130"/>
  <c r="BK135"/>
  <c i="4" r="BK125"/>
  <c r="BK130"/>
  <c i="5" r="J243"/>
  <c r="BK222"/>
  <c r="BK198"/>
  <c r="BK171"/>
  <c r="BK148"/>
  <c r="BK235"/>
  <c r="BK203"/>
  <c r="J173"/>
  <c r="J161"/>
  <c r="BK139"/>
  <c r="BK248"/>
  <c r="J230"/>
  <c r="BK206"/>
  <c r="J171"/>
  <c r="J163"/>
  <c r="J133"/>
  <c r="J193"/>
  <c r="J169"/>
  <c r="J159"/>
  <c r="J125"/>
  <c i="2" r="J129"/>
  <c r="BK154"/>
  <c r="J139"/>
  <c r="BK143"/>
  <c i="3" r="J150"/>
  <c r="J130"/>
  <c r="J143"/>
  <c r="J139"/>
  <c i="4" r="J130"/>
  <c r="J139"/>
  <c r="J135"/>
  <c r="BK148"/>
  <c i="5" r="J248"/>
  <c r="BK211"/>
  <c r="BK182"/>
  <c r="J157"/>
  <c r="J120"/>
  <c r="BK226"/>
  <c r="BK184"/>
  <c r="BK169"/>
  <c r="BK153"/>
  <c r="BK133"/>
  <c r="BK243"/>
  <c r="J226"/>
  <c r="J222"/>
  <c r="BK177"/>
  <c r="BK159"/>
  <c r="J128"/>
  <c r="J184"/>
  <c r="BK165"/>
  <c r="BK155"/>
  <c i="3" l="1" r="BK149"/>
  <c r="J149"/>
  <c r="J98"/>
  <c i="2" r="BK153"/>
  <c r="J153"/>
  <c r="J98"/>
  <c i="4" r="BK154"/>
  <c r="J154"/>
  <c r="J98"/>
  <c i="5" r="BK247"/>
  <c r="J247"/>
  <c r="J99"/>
  <c r="E85"/>
  <c r="F92"/>
  <c r="J115"/>
  <c r="BE139"/>
  <c r="BE159"/>
  <c r="BE169"/>
  <c r="BE171"/>
  <c r="BE173"/>
  <c r="BE206"/>
  <c r="BE211"/>
  <c r="BE219"/>
  <c r="BE135"/>
  <c r="BE153"/>
  <c r="BE161"/>
  <c r="BE182"/>
  <c r="BE188"/>
  <c r="BE198"/>
  <c r="BE235"/>
  <c r="BE243"/>
  <c r="J113"/>
  <c r="BE120"/>
  <c r="BE125"/>
  <c r="BE143"/>
  <c r="BE148"/>
  <c r="BE155"/>
  <c r="BE157"/>
  <c r="BE163"/>
  <c r="BE177"/>
  <c r="BE193"/>
  <c r="BE222"/>
  <c r="BE238"/>
  <c r="BE128"/>
  <c r="BE133"/>
  <c r="BE165"/>
  <c r="BE167"/>
  <c r="BE175"/>
  <c r="BE184"/>
  <c r="BE203"/>
  <c r="BE214"/>
  <c r="BE226"/>
  <c r="BE230"/>
  <c r="BE248"/>
  <c i="4" r="E85"/>
  <c r="F92"/>
  <c r="J114"/>
  <c r="BE119"/>
  <c r="BE130"/>
  <c r="J112"/>
  <c r="BE125"/>
  <c r="BE135"/>
  <c r="BE139"/>
  <c r="BE144"/>
  <c r="BE148"/>
  <c r="BE155"/>
  <c i="3" r="E85"/>
  <c r="F115"/>
  <c r="BE119"/>
  <c r="BE125"/>
  <c r="BE150"/>
  <c r="J114"/>
  <c r="BE135"/>
  <c r="BE143"/>
  <c r="J89"/>
  <c r="BE139"/>
  <c r="BE130"/>
  <c i="2" r="J89"/>
  <c r="J91"/>
  <c r="E108"/>
  <c r="BE119"/>
  <c r="BE139"/>
  <c r="BE143"/>
  <c r="BE147"/>
  <c r="BE154"/>
  <c r="BE134"/>
  <c r="F92"/>
  <c r="BE124"/>
  <c r="BE129"/>
  <c i="1" r="AU94"/>
  <c i="2" r="J34"/>
  <c i="1" r="AW95"/>
  <c i="2" r="F34"/>
  <c i="1" r="BA95"/>
  <c i="3" r="F37"/>
  <c i="1" r="BD96"/>
  <c i="4" r="J34"/>
  <c i="1" r="AW97"/>
  <c i="5" r="J34"/>
  <c i="1" r="AW98"/>
  <c i="2" r="F37"/>
  <c i="1" r="BD95"/>
  <c i="3" r="J34"/>
  <c i="1" r="AW96"/>
  <c i="3" r="F35"/>
  <c i="1" r="BB96"/>
  <c i="4" r="F37"/>
  <c i="1" r="BD97"/>
  <c i="5" r="F36"/>
  <c i="1" r="BC98"/>
  <c i="2" r="F35"/>
  <c i="1" r="BB95"/>
  <c i="3" r="F36"/>
  <c i="1" r="BC96"/>
  <c i="4" r="F34"/>
  <c i="1" r="BA97"/>
  <c i="5" r="F35"/>
  <c i="1" r="BB98"/>
  <c i="5" r="F37"/>
  <c i="1" r="BD98"/>
  <c i="2" r="F36"/>
  <c i="1" r="BC95"/>
  <c i="3" r="F34"/>
  <c i="1" r="BA96"/>
  <c i="4" r="F35"/>
  <c i="1" r="BB97"/>
  <c i="4" r="F36"/>
  <c i="1" r="BC97"/>
  <c i="5" r="F34"/>
  <c i="1" r="BA98"/>
  <c i="3" l="1" r="BK148"/>
  <c r="J148"/>
  <c r="J97"/>
  <c i="2" r="BK152"/>
  <c r="J152"/>
  <c r="J97"/>
  <c i="4" r="BK153"/>
  <c r="J153"/>
  <c r="J97"/>
  <c i="5" r="BK245"/>
  <c r="J245"/>
  <c r="J97"/>
  <c i="2" r="F33"/>
  <c i="1" r="AZ95"/>
  <c i="3" r="F33"/>
  <c i="1" r="AZ96"/>
  <c i="4" r="J33"/>
  <c i="1" r="AV97"/>
  <c r="AT97"/>
  <c r="BB94"/>
  <c r="W34"/>
  <c r="BD94"/>
  <c r="W36"/>
  <c r="BC94"/>
  <c r="W35"/>
  <c r="BA94"/>
  <c r="W33"/>
  <c i="2" r="J33"/>
  <c i="1" r="AV95"/>
  <c r="AT95"/>
  <c i="4" r="F33"/>
  <c i="1" r="AZ97"/>
  <c i="5" r="F33"/>
  <c i="1" r="AZ98"/>
  <c i="3" r="J33"/>
  <c i="1" r="AV96"/>
  <c r="AT96"/>
  <c i="5" r="J33"/>
  <c i="1" r="AV98"/>
  <c r="AT98"/>
  <c i="4" l="1" r="BK118"/>
  <c r="J118"/>
  <c r="J96"/>
  <c i="2" r="BK118"/>
  <c r="J118"/>
  <c r="J96"/>
  <c i="3" r="BK118"/>
  <c r="J118"/>
  <c r="J96"/>
  <c i="5" r="BK119"/>
  <c r="J119"/>
  <c r="J96"/>
  <c i="1" r="AX94"/>
  <c r="AW94"/>
  <c r="AK33"/>
  <c r="AZ94"/>
  <c r="AY94"/>
  <c i="5" l="1" r="J30"/>
  <c i="1" r="AG98"/>
  <c i="3" r="J30"/>
  <c i="1" r="AG96"/>
  <c i="4" r="J30"/>
  <c i="1" r="AG97"/>
  <c i="2" r="J30"/>
  <c i="1" r="AG95"/>
  <c r="AV94"/>
  <c i="4" l="1" r="J39"/>
  <c i="5" r="J39"/>
  <c i="3" r="J39"/>
  <c i="2" r="J39"/>
  <c i="1" r="AN97"/>
  <c r="AN95"/>
  <c r="AN96"/>
  <c r="AN98"/>
  <c r="AG94"/>
  <c r="AG101"/>
  <c r="CD101"/>
  <c r="AT94"/>
  <c r="AN94"/>
  <c l="1" r="AV101"/>
  <c r="BY101"/>
  <c r="AG104"/>
  <c r="CD104"/>
  <c r="AG103"/>
  <c r="CD103"/>
  <c r="AG102"/>
  <c r="AV102"/>
  <c r="BY102"/>
  <c r="AK26"/>
  <c l="1" r="CD102"/>
  <c r="AG100"/>
  <c r="AK27"/>
  <c r="AK29"/>
  <c r="AN101"/>
  <c r="AV104"/>
  <c r="BY104"/>
  <c r="AV103"/>
  <c r="BY103"/>
  <c r="W32"/>
  <c r="AN102"/>
  <c l="1" r="AK32"/>
  <c r="AN104"/>
  <c r="AN103"/>
  <c r="AG106"/>
  <c l="1" r="AK38"/>
  <c r="AN100"/>
  <c r="AN106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<sst xmlns="http://schemas.openxmlformats.org/spreadsheetml/2006/main">
  <si>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</si>
  <si>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</si>
  <si>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</si>
  <si>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</si>
  <si>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</si>
  <si>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{0335b23a-c63c-4f97-9d89-c8f43e06257d}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</si>
  <si>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</si>
  <si>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</si>
  <si>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</si>
  <si>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</si>
  <si>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</si>
  <si>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</si>
  <si>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</si>
  <si>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</si>
  <si>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105-3304-22B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</si>
  <si>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</si>
  <si>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</si>
  <si>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HOZ ODPAD 03 v k.ú. Šafov - SO-02</t>
  </si>
  <si>
    <t>KSO:</t>
  </si>
  <si>
    <t>CC-CZ:</t>
  </si>
  <si>
    <t>Místo:</t>
  </si>
  <si>
    <t>Šafov</t>
  </si>
  <si>
    <t>Datum:</t>
  </si>
  <si>
    <t>14. 4. 2023</t>
  </si>
  <si>
    <t>Zadavatel:</t>
  </si>
  <si>
    <t>IČ:</t>
  </si>
  <si>
    <t>SPÚ, KPÚ pro Jihomoravský kraj, Pobočka Znojmo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</si>
  <si>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</si>
  <si>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</si>
  <si>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</si>
  <si>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</si>
  <si>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</si>
  <si>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</si>
  <si>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</si>
  <si>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AGROPROJEKT PSO s.r.o.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</si>
  <si>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</si>
  <si>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</si>
  <si>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</si>
  <si>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</si>
  <si>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</si>
  <si>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</si>
  <si>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</si>
  <si>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</si>
  <si>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</si>
  <si>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</si>
  <si>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</si>
  <si>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</si>
  <si>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</si>
  <si>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</si>
  <si>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</si>
  <si>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</si>
  <si>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</si>
  <si>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</si>
  <si>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</si>
  <si>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</si>
  <si>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</si>
  <si>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</si>
  <si>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</si>
  <si>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</si>
  <si>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</si>
  <si>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</si>
  <si>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</si>
  <si>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</si>
  <si>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</si>
  <si>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</si>
  <si>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</si>
  <si>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</si>
  <si>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</si>
  <si>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</si>
  <si>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</si>
  <si>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</si>
  <si>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</si>
  <si>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</si>
  <si>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</si>
  <si>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</si>
  <si>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</si>
  <si>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</si>
  <si>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</si>
  <si>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</si>
  <si>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</si>
  <si>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</si>
  <si>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</si>
  <si>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</si>
  <si>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NPP 3</t>
  </si>
  <si>
    <t>3. rok následné pěstební péče</t>
  </si>
  <si>
    <t>STA</t>
  </si>
  <si>
    <t>1</t>
  </si>
  <si>
    <t>{d9b1a5c6-fc46-4d91-b652-26a562e36e4c}</t>
  </si>
  <si>
    <t>2</t>
  </si>
  <si>
    <t>NPP 2</t>
  </si>
  <si>
    <t>2. rok následné pěstební péče</t>
  </si>
  <si>
    <t>{35f87d1b-40e1-4257-bd20-fb8ec5db333e}</t>
  </si>
  <si>
    <t>NPP 1</t>
  </si>
  <si>
    <t>1. rok následné pěstební péče</t>
  </si>
  <si>
    <t>{5434ccbf-ea8a-4095-b7a8-549db42ca095}</t>
  </si>
  <si>
    <t>SO-02</t>
  </si>
  <si>
    <t>Vegetační doprovod (IP-REV-HOZ)</t>
  </si>
  <si>
    <t>{8c8f5b51-0a98-41a5-b987-e3533fa5698f}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</si>
  <si>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</si>
  <si>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</si>
  <si>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</si>
  <si>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</si>
  <si>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</si>
  <si>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</si>
  <si>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</si>
  <si>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</si>
  <si>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</si>
  <si>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</si>
  <si>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</si>
  <si>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NPP 3 - 3. rok následné pěstební péče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</si>
  <si>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</si>
  <si>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</si>
  <si>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</si>
  <si>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</si>
  <si>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</si>
  <si>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</si>
  <si>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</si>
  <si>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</si>
  <si>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</si>
  <si>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</si>
  <si>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</si>
  <si>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</si>
  <si>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</si>
  <si>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</si>
  <si>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</si>
  <si>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</si>
  <si>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</si>
  <si>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</si>
  <si>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</si>
  <si>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</si>
  <si>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</si>
  <si>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K</t>
  </si>
  <si>
    <t>111151231</t>
  </si>
  <si>
    <t>Pokosení trávníku lučního pl do 10000 m2 s odvozem do 20 km v rovině a svahu do 1:5</t>
  </si>
  <si>
    <t>m2</t>
  </si>
  <si>
    <t>CS ÚRS 2023 01</t>
  </si>
  <si>
    <t>4</t>
  </si>
  <si>
    <t>ROZPOCET</t>
  </si>
  <si>
    <t>644974182</t>
  </si>
  <si>
    <t>PP</t>
  </si>
  <si>
    <t>Pokosení trávníku při souvislé ploše přes 1000 do 10000 m2 lučního v rovině nebo svahu do 1:5</t>
  </si>
  <si>
    <t>Online PSC</t>
  </si>
  <si>
    <t>https://podminky.urs.cz/item/CS_URS_2023_01/111151231</t>
  </si>
  <si>
    <t>PSC</t>
  </si>
  <si>
    <t xml:space="preserve">Poznámka k souboru cen:_x000d_
1. V cenách jsou započteny i náklady na shrabání a naložení shrabu na dopravní prostředek, odvozem do 20 km a se složením. 2. V cenách nejsou započteny náklady na uložení shrabu na skládku. 3. Z celkové pokosené plochy se neodečítají plochy bez trávního porostu, pokud je jejich plocha menší než 3 m2 jednotlivě. 4. V cenách o sklonu svahu přes 1:1 jsou uvažovány podmínky pro svahy běžně schůdné; bez použití lezeckých technik. V případě použití lezeckých technik se tyto náklady oceňují individuálně. </t>
  </si>
  <si>
    <t>VV</t>
  </si>
  <si>
    <t>"kosení volných ploch výsadeb 2x ročně" 8400*2</t>
  </si>
  <si>
    <t>184806111</t>
  </si>
  <si>
    <t>Řez stromů netrnitých průklestem D koruny do 2 m</t>
  </si>
  <si>
    <t>kus</t>
  </si>
  <si>
    <t>-1513811475</t>
  </si>
  <si>
    <t>Řez stromů, keřů nebo růží průklestem stromů netrnitých, o průměru koruny do 2 m</t>
  </si>
  <si>
    <t>https://podminky.urs.cz/item/CS_URS_2023_01/184806111</t>
  </si>
  <si>
    <t xml:space="preserve">Poznámka k souboru cen:_x000d_
1. V cenách jsou započteny i náklady spojené s přemístěním odstraněných větví na vzdálenost do 20 m, uložením na hromady, naložením na dopravní prostředek, odvozem do 20 km a se složením. 2. V cenách nejsou započteny náklady na uložení odpadu na skládku. 3. Ceny -6111 až -6163 a -6185 až -6188 jsou určeny pouze pro každoročně řezané dřeviny. 4. Ceny -6111 až -6144 jsou určeny pouze při použití žebře do maximální délky 5 m. 5. Ceny nelze použít pro řez popínavých dřevin a řez stromů nebo keřů ve ztížených podmínkách. Tyto práce se oceňují individuálně. 6. Měrnou jednotkou kus se u řezu rozumí jeden strom nebo jeden keř. </t>
  </si>
  <si>
    <t>"podle potřeby, zhruba 1/2 stromů a stromovitých keřů" 120/2</t>
  </si>
  <si>
    <t>3</t>
  </si>
  <si>
    <t>184808211</t>
  </si>
  <si>
    <t>Ochrana sazenic proti škodám zvěří nátěrem nebo postřikem</t>
  </si>
  <si>
    <t>1654634749</t>
  </si>
  <si>
    <t>Ochrana sazenic proti škodám zvěří nátěrem nebo postřikem ochranným prostředkem</t>
  </si>
  <si>
    <t>https://podminky.urs.cz/item/CS_URS_2023_01/184808211</t>
  </si>
  <si>
    <t xml:space="preserve">Poznámka k souboru cen:_x000d_
1. V ceně 184 80-8211 nejsou započteny náklady na ochranný prostředek; tento se oceňuje ve specifikaci. Ztratné lze dohodnout ve výši 5 %. </t>
  </si>
  <si>
    <t>"1x ročně" 360</t>
  </si>
  <si>
    <t>184911111</t>
  </si>
  <si>
    <t>Znovuuvázání dřeviny ke kůlům</t>
  </si>
  <si>
    <t>-1648612820</t>
  </si>
  <si>
    <t>Znovuuvázání dřeviny jedním úvazkem ke stávajícímu kůlu</t>
  </si>
  <si>
    <t>https://podminky.urs.cz/item/CS_URS_2023_01/184911111</t>
  </si>
  <si>
    <t xml:space="preserve">Poznámka k souboru cen:_x000d_
1. Každé další uvázání se oceňuje samostatně. </t>
  </si>
  <si>
    <t>"1x ročně" 120</t>
  </si>
  <si>
    <t>5</t>
  </si>
  <si>
    <t>185804312</t>
  </si>
  <si>
    <t>Zalití rostlin vodou plocha přes 20 m2</t>
  </si>
  <si>
    <t>m3</t>
  </si>
  <si>
    <t>1132477702</t>
  </si>
  <si>
    <t>Zalití rostlin vodou plochy záhonů jednotlivě přes 20 m2</t>
  </si>
  <si>
    <t>https://podminky.urs.cz/item/CS_URS_2023_01/185804312</t>
  </si>
  <si>
    <t>"stromy 15l a keře 5l (2x)" (120*0,015+240*0,005)*2</t>
  </si>
  <si>
    <t>6</t>
  </si>
  <si>
    <t>185851121</t>
  </si>
  <si>
    <t>Dovoz vody pro zálivku rostlin za vzdálenost do 1000 m</t>
  </si>
  <si>
    <t>568770018</t>
  </si>
  <si>
    <t>Dovoz vody pro zálivku rostlin na vzdálenost do 1000 m</t>
  </si>
  <si>
    <t>https://podminky.urs.cz/item/CS_URS_2023_01/185851121</t>
  </si>
  <si>
    <t xml:space="preserve">Poznámka k souboru cen:_x000d_
1. Ceny lze použít pouze tehdy, když není voda dostupná z vodovodního řádu. 2. V cenách jsou započteny i náklady na čerpání vody do cisterny. 3. V cenách nejsou započteny náklady na dodání vody. Tyto náklady se oceňují individuálně. </t>
  </si>
  <si>
    <t>7</t>
  </si>
  <si>
    <t>185851129</t>
  </si>
  <si>
    <t>Příplatek k dovozu vody pro zálivku rostlin do 1000 m ZKD 1000 m</t>
  </si>
  <si>
    <t>-981698553</t>
  </si>
  <si>
    <t>Dovoz vody pro zálivku rostlin Příplatek k ceně za každých dalších i započatých 1000 m</t>
  </si>
  <si>
    <t>https://podminky.urs.cz/item/CS_URS_2023_01/185851129</t>
  </si>
  <si>
    <t>"+ 2km" 2*6</t>
  </si>
  <si>
    <t>HSV</t>
  </si>
  <si>
    <t>Práce a dodávky HSV</t>
  </si>
  <si>
    <t>998</t>
  </si>
  <si>
    <t>Přesun hmot</t>
  </si>
  <si>
    <t>8</t>
  </si>
  <si>
    <t>998231311</t>
  </si>
  <si>
    <t>Přesun hmot pro sadovnické a krajinářské úpravy vodorovně do 5000 m</t>
  </si>
  <si>
    <t>t</t>
  </si>
  <si>
    <t>-1764418678</t>
  </si>
  <si>
    <t>Přesun hmot pro sadovnické a krajinářské úpravy - strojně dopravní vzdálenost do 5000 m</t>
  </si>
  <si>
    <t>https://podminky.urs.cz/item/CS_URS_2023_01/998231311</t>
  </si>
  <si>
    <t>NPP 2 - 2. rok následné pěstební péče</t>
  </si>
  <si>
    <t>97331472</t>
  </si>
  <si>
    <t>Součet</t>
  </si>
  <si>
    <t>-49329598</t>
  </si>
  <si>
    <t>689715961</t>
  </si>
  <si>
    <t>-2119434335</t>
  </si>
  <si>
    <t>"stromy 15l a keře 5l (6x)" (120*0,015+240*0,005)*6</t>
  </si>
  <si>
    <t>1288631407</t>
  </si>
  <si>
    <t>-334993588</t>
  </si>
  <si>
    <t>"+ 2km" 2*18</t>
  </si>
  <si>
    <t>-276178281</t>
  </si>
  <si>
    <t>NPP 1 - 1. rok následné pěstební péče</t>
  </si>
  <si>
    <t>-1815971707</t>
  </si>
  <si>
    <t>"kosení volných ploch výsadeb 3x ročně" 8400*3</t>
  </si>
  <si>
    <t>1512789637</t>
  </si>
  <si>
    <t>1331503385</t>
  </si>
  <si>
    <t>1484442763</t>
  </si>
  <si>
    <t>"stromy 15l a keře 5l (10x)" (120*0,015+240*0,005)*10</t>
  </si>
  <si>
    <t>185804514</t>
  </si>
  <si>
    <t>Odplevelení souvislých keřových skupin v rovině a svahu do 1:5</t>
  </si>
  <si>
    <t>2100917820</t>
  </si>
  <si>
    <t>Odplevelení výsadeb v rovině nebo na svahu do 1:5 souvislých keřových skupin</t>
  </si>
  <si>
    <t>https://podminky.urs.cz/item/CS_URS_2023_01/185804514</t>
  </si>
  <si>
    <t xml:space="preserve">Poznámka k souboru cen:_x000d_
1. V cenách jsou započteny i náklady spojené s nakypřením, s případným naložením odpadu na dopravní prostředek, odvozem do 20 km a se složením. 2. V cenách nejsou započteny náklady na uložení odpadu na skládku. 3. V cenách o sklonu svahu přes 1:1 jsou uvažovány podmínky pro svahy běžně schůdné; bez použití lezeckých technik. V případě použití lezeckých technik se tyto náklady oceňují individuálně. </t>
  </si>
  <si>
    <t>"mulčovaná plocha 1x ročně"240</t>
  </si>
  <si>
    <t>1474894379</t>
  </si>
  <si>
    <t>-490211057</t>
  </si>
  <si>
    <t>"+ 2km" 2*30</t>
  </si>
  <si>
    <t>-657779546</t>
  </si>
  <si>
    <t>SO-02 - Vegetační doprovod (IP-REV-HOZ)</t>
  </si>
  <si>
    <t xml:space="preserve">    1 - Zemní práce</t>
  </si>
  <si>
    <t>181451121</t>
  </si>
  <si>
    <t>Založení lučního trávníku výsevem pl přes 1000 m2 v rovině a ve svahu do 1:5</t>
  </si>
  <si>
    <t>1913902607</t>
  </si>
  <si>
    <t>Založení trávníku na půdě předem připravené plochy přes 1000 m2 výsevem včetně utažení lučního v rovině nebo na svahu do 1:5</t>
  </si>
  <si>
    <t>https://podminky.urs.cz/item/CS_URS_2023_01/181451121</t>
  </si>
  <si>
    <t xml:space="preserve">Poznámka k souboru cen:_x000d_
1. V cenách jsou započteny i náklady na pokosení, naložení a odvoz odpadu do 20 km se složením. 2. V cenách -1161 až -1164 nejsou započteny i náklady na zatravňovací textilii. 3. V cenách nejsou započteny náklady na: a) přípravu půdy, b) travní semeno, tyto náklady se oceňují ve specifikaci, c) vypletí a zalévání; tyto práce se oceňují cenami části C02 souborů cen 185 80-42 Vypletí a 185 80-43 Zalití rostlin vodou, d) srovnání terénu, tyto práce se oceňují souborem cen 181 1.-..Plošná úprava terénu. 4. V cenách o sklonu svahu přes 1:1 jsou uvažovány podmínky pro svahy běžně schůdné; bez použití lezeckých technik. V případě použití lezeckých technik se tyto náklady oceňují individuálně. </t>
  </si>
  <si>
    <t>P</t>
  </si>
  <si>
    <t>Poznámka k položce:_x000d_
Položka bude oceněna a provedena bez pokosení a odvozu odpadu.</t>
  </si>
  <si>
    <t>M</t>
  </si>
  <si>
    <t>00572472</t>
  </si>
  <si>
    <t>osivo směs travní krajinná-rovinná</t>
  </si>
  <si>
    <t>kg</t>
  </si>
  <si>
    <t>CS ÚRS 2022 02</t>
  </si>
  <si>
    <t>1193143040</t>
  </si>
  <si>
    <t>"travní směs viz TZ" (8400)/100*2,5</t>
  </si>
  <si>
    <t>183101113</t>
  </si>
  <si>
    <t>Hloubení jamek bez výměny půdy zeminy skupiny 1 až 4 obj přes 0,02 do 0,05 m3 v rovině a svahu do 1:5</t>
  </si>
  <si>
    <t>-1264164534</t>
  </si>
  <si>
    <t>Hloubení jamek pro vysazování rostlin v zemině skupiny 1 až 4 bez výměny půdy v rovině nebo na svahu do 1:5, objemu přes 0,02 do 0,05 m3</t>
  </si>
  <si>
    <t>https://podminky.urs.cz/item/CS_URS_2023_01/183101113</t>
  </si>
  <si>
    <t xml:space="preserve">Poznámka k souboru cen:_x000d_
1. V cenách jsou započteny i náklady na případné naložení přebytečných výkopků na dopravní prostředek, odvoz na vzdálenost do 20 km a složení výkopků. 2. V cenách nejsou započteny náklady na uložení odpadu na skládku. 3. V cenách o sklonu svahu přes 1:1 jsou uvažovány podmínky pro svahy běžně schůdné; bez použití lezeckých technik. V případě použití lezeckých technik se tyto náklady oceňují individuálně. </t>
  </si>
  <si>
    <t>"Stromy, keře" 360</t>
  </si>
  <si>
    <t>0265301_D</t>
  </si>
  <si>
    <t>Carpinus betulus (habr obecný); 125-150 cm; KK</t>
  </si>
  <si>
    <t>779246032</t>
  </si>
  <si>
    <t>183403151</t>
  </si>
  <si>
    <t>Obdělání půdy smykováním v rovině a svahu do 1:5</t>
  </si>
  <si>
    <t>1897992442</t>
  </si>
  <si>
    <t>Obdělání půdy smykováním v rovině nebo na svahu do 1:5</t>
  </si>
  <si>
    <t>https://podminky.urs.cz/item/CS_URS_2023_01/183403151</t>
  </si>
  <si>
    <t xml:space="preserve">Poznámka k souboru cen:_x000d_
1. Každé opakované obdělání půdy se oceňuje samostatně. 2. Ceny -3114 a -3115 lze použít i pro obdělání půdy aktivními branami. </t>
  </si>
  <si>
    <t>183403152</t>
  </si>
  <si>
    <t>Obdělání půdy vláčením v rovině a svahu do 1:5</t>
  </si>
  <si>
    <t>1015811455</t>
  </si>
  <si>
    <t>Obdělání půdy vláčením v rovině nebo na svahu do 1:5</t>
  </si>
  <si>
    <t>https://podminky.urs.cz/item/CS_URS_2023_01/183403152</t>
  </si>
  <si>
    <t>184102110</t>
  </si>
  <si>
    <t>Výsadba dřeviny s balem D do 0,1 m do jamky se zalitím v rovině a svahu do 1:5</t>
  </si>
  <si>
    <t>307938230</t>
  </si>
  <si>
    <t>Výsadba dřeviny s balem do předem vyhloubené jamky se zalitím v rovině nebo na svahu do 1:5, při průměru balu do 100 mm</t>
  </si>
  <si>
    <t>https://podminky.urs.cz/item/CS_URS_2023_01/184102110</t>
  </si>
  <si>
    <t xml:space="preserve">Poznámka k souboru cen:_x000d_
1. Ceny lze použít i pro dřeviny pěstované v nádobách. 2. V cenách nejsou započteny náklady na vysazované dřeviny, tyto se oceňují ve specifikaci. 3. V cenách o sklonu svahu přes 1:1 jsou uvažovány podmínky pro svahy běžně schůdné; bez použití lezeckých technik. V případě použití lezeckých technik se tyto náklady oceňují individuálně. </t>
  </si>
  <si>
    <t>"keře podsadbové" 240</t>
  </si>
  <si>
    <t>184102111</t>
  </si>
  <si>
    <t>Výsadba dřeviny s balem D přes 0,1 do 0,2 m do jamky se zalitím v rovině a svahu do 1:5</t>
  </si>
  <si>
    <t>588201497</t>
  </si>
  <si>
    <t>Výsadba dřeviny s balem do předem vyhloubené jamky se zalitím v rovině nebo na svahu do 1:5, při průměru balu přes 100 do 200 mm</t>
  </si>
  <si>
    <t>https://podminky.urs.cz/item/CS_URS_2023_01/184102111</t>
  </si>
  <si>
    <t>"stromy listnaté soltérní a do skupin"120</t>
  </si>
  <si>
    <t>9</t>
  </si>
  <si>
    <t>00580036_D</t>
  </si>
  <si>
    <t>Alnus glutinosa (olše lepkavá); 125-150 cm; KK</t>
  </si>
  <si>
    <t>-954730215</t>
  </si>
  <si>
    <t>10</t>
  </si>
  <si>
    <t>0265302_D</t>
  </si>
  <si>
    <t>Prunus avium (třešeň ptačí); 125-150 cm; KK</t>
  </si>
  <si>
    <t>87089842</t>
  </si>
  <si>
    <t>11</t>
  </si>
  <si>
    <t>0265401_D</t>
  </si>
  <si>
    <t>Pyrus pyraster (hrušeň planá); 150 - 200 cm; ZB</t>
  </si>
  <si>
    <t>994105860</t>
  </si>
  <si>
    <t>Pyrus pyraster (hrušeň planá); 125-150 cm; vysokokmen</t>
  </si>
  <si>
    <t>12</t>
  </si>
  <si>
    <t>02650360_D</t>
  </si>
  <si>
    <t>Quercus robur (dub letní); 150-180 cm; KK</t>
  </si>
  <si>
    <t>-949017279</t>
  </si>
  <si>
    <t>Quercus robur (dub letní); 125-150 cm; KK</t>
  </si>
  <si>
    <t>13</t>
  </si>
  <si>
    <t>02650381_D</t>
  </si>
  <si>
    <t>Sorbus torminalis (jeřáb břek); 125-150 cm; KK</t>
  </si>
  <si>
    <t>576423897</t>
  </si>
  <si>
    <t>14</t>
  </si>
  <si>
    <t>0265161_D</t>
  </si>
  <si>
    <t>Cornus sanguinea (svída obecná); 40-60 cm; KK</t>
  </si>
  <si>
    <t>1823531837</t>
  </si>
  <si>
    <t>0265163_D</t>
  </si>
  <si>
    <t>Lonicera xylosteum (zimolez obecný); 40-60 cm; KK</t>
  </si>
  <si>
    <t>1532222216</t>
  </si>
  <si>
    <t>16</t>
  </si>
  <si>
    <t>0265165_D</t>
  </si>
  <si>
    <t>Rosa canina (růže šípková); 40-60 cm; KK</t>
  </si>
  <si>
    <t>-1899167722</t>
  </si>
  <si>
    <t>17</t>
  </si>
  <si>
    <t>02650483_D_a</t>
  </si>
  <si>
    <t>Salix caprea (vrba jíva); 40-60 cm; KK</t>
  </si>
  <si>
    <t>-912687533</t>
  </si>
  <si>
    <t>18</t>
  </si>
  <si>
    <t>0265322_D</t>
  </si>
  <si>
    <t>Crateagus monogyna (hloh jednosemenný); 125-150 cm; KK</t>
  </si>
  <si>
    <t>-1519211201</t>
  </si>
  <si>
    <t>Crateagus laevigata (hloh obecný); 40-60 cm; KK</t>
  </si>
  <si>
    <t>19</t>
  </si>
  <si>
    <t>02650483_D_b</t>
  </si>
  <si>
    <t>vrba kroucená /Salix erythroflexuosa/ 120-150cm</t>
  </si>
  <si>
    <t>-2013829227</t>
  </si>
  <si>
    <t>Salix purpurea (vrba nachová); 40-60 cm; KK</t>
  </si>
  <si>
    <t>20</t>
  </si>
  <si>
    <t>0265172_D</t>
  </si>
  <si>
    <t>Euonymus europaeus (brslen evropský); 40-60 cm; KK</t>
  </si>
  <si>
    <t>814024559</t>
  </si>
  <si>
    <t>184215112</t>
  </si>
  <si>
    <t>Ukotvení kmene dřevin v rovině nebo na svahu do 1:5 jedním kůlem D do 0,1 m dl přes 1 do 2 m</t>
  </si>
  <si>
    <t>-1597098702</t>
  </si>
  <si>
    <t>Ukotvení dřeviny kůly v rovině nebo na svahu do 1:5 jedním kůlem, délky přes 1 do 2 m</t>
  </si>
  <si>
    <t>https://podminky.urs.cz/item/CS_URS_2023_01/184215112</t>
  </si>
  <si>
    <t xml:space="preserve">Poznámka k souboru cen:_x000d_
1. V cenách jsou započteny i náklady na ochranu proti poškození kmene v místě vzepření. 2. V cenách nejsou započteny náklady na dodání kůlů, tyto se oceňují ve specifikaci. 3. Ceny jsou určeny pro ukotvení dřevin kůly o průměru do 100 mm. </t>
  </si>
  <si>
    <t>"jen stromy a stromovité keře do skupin" 120</t>
  </si>
  <si>
    <t>22</t>
  </si>
  <si>
    <t>60591253</t>
  </si>
  <si>
    <t>kůl vyvazovací dřevěný impregnovaný D 8cm dl 2m</t>
  </si>
  <si>
    <t>-1917581743</t>
  </si>
  <si>
    <t>23</t>
  </si>
  <si>
    <t>184813121</t>
  </si>
  <si>
    <t>Ochrana dřevin před okusem ručně pletivem v rovině a svahu do 1:5</t>
  </si>
  <si>
    <t>-786838394</t>
  </si>
  <si>
    <t>Ochrana dřevin před okusem zvěří ručně v rovině nebo ve svahu do 1:5, pletivem, výšky do 2 m</t>
  </si>
  <si>
    <t>https://podminky.urs.cz/item/CS_URS_2023_01/184813121</t>
  </si>
  <si>
    <t xml:space="preserve">Poznámka k souboru cen:_x000d_
1. V ceně -3121 jsou započteny i náklady na spojení konců drátů po celé výšce pletiva a donesení připravených dílů pletiva k vybraným stromům na vzdálenost do 50 m. 2. V cenách prací -3131 až -3134 se provádí: a) sazenice listnaté - nátěr celého vrcholového výhonu s terminálním pupenem, b) sazenice jehličnaté - natírá se terminální pupen i s postraními větvemi horního přeslenu. 3. V ceně - 3121 je uvažována ochrana provedená pouze u kostry porostu, tj. 400 jedinců na hektar (spon 5 x 5 m). 4. Kostra porostu je cílový počet stromů na 1 hektar plochy lesa. 5. V cenách o sklonu svahu přes 1:1 jsou uvažovány podmínky pro svahy běžně schůdné; bez použití lezeckých technik. V případě použití lezeckých technik se tyto náklady oceňují individuálně. </t>
  </si>
  <si>
    <t>24</t>
  </si>
  <si>
    <t>184813133</t>
  </si>
  <si>
    <t>Ochrana listnatých dřevin do 70 cm před okusem chemickým nátěrem v rovině a svahu do 1:5</t>
  </si>
  <si>
    <t>100 kus</t>
  </si>
  <si>
    <t>-1541227490</t>
  </si>
  <si>
    <t>Ochrana dřevin před okusem zvěří chemicky nátěrem, v rovině nebo ve svahu do 1:5 listnatých, výšky do 70 cm</t>
  </si>
  <si>
    <t>https://podminky.urs.cz/item/CS_URS_2023_01/184813133</t>
  </si>
  <si>
    <t>240/100</t>
  </si>
  <si>
    <t>25</t>
  </si>
  <si>
    <t>184813134</t>
  </si>
  <si>
    <t>Ochrana listnatých dřevin přes 70 cm před okusem chemickým nátěrem v rovině a svahu do 1:5</t>
  </si>
  <si>
    <t>-1444245848</t>
  </si>
  <si>
    <t>Ochrana dřevin před okusem zvěří chemicky nátěrem, v rovině nebo ve svahu do 1:5 listnatých, výšky přes 70 cm</t>
  </si>
  <si>
    <t>https://podminky.urs.cz/item/CS_URS_2023_01/184813134</t>
  </si>
  <si>
    <t>120/100</t>
  </si>
  <si>
    <t>26</t>
  </si>
  <si>
    <t>184911421</t>
  </si>
  <si>
    <t>Mulčování rostlin kůrou tl do 0,1 m v rovině a svahu do 1:5</t>
  </si>
  <si>
    <t>1296574447</t>
  </si>
  <si>
    <t>Mulčování vysazených rostlin mulčovací kůrou, tl. do 100 mm v rovině nebo na svahu do 1:5</t>
  </si>
  <si>
    <t>https://podminky.urs.cz/item/CS_URS_2023_01/184911421</t>
  </si>
  <si>
    <t xml:space="preserve">Poznámka k souboru cen:_x000d_
1. V cenách jsou započteny i náklady na naložení odpadu na dopravní prostředek, odvoz do 20 km a složení odpadu. 2. V cenách nejsou započteny náklady na: a) stabilizaci mulče proti erozi a přísady proti vznícení mulče. Tyto práce se oceňují individuálně, b) mulčovací kůru, tato se oceňuje ve specifikaci, c) uložení odpadu na skládku. 3. Tloušťka mulčovací kůry se měří v nakypřeném stavu. </t>
  </si>
  <si>
    <t>"pro stromy 1 m2, pro keře 0,5 m2" 120*1+240*0,5</t>
  </si>
  <si>
    <t>27</t>
  </si>
  <si>
    <t>103911001_R</t>
  </si>
  <si>
    <t>štěpka mulčovací VL</t>
  </si>
  <si>
    <t>400209069</t>
  </si>
  <si>
    <t xml:space="preserve">štěpka mulčovací VL </t>
  </si>
  <si>
    <t>240/10</t>
  </si>
  <si>
    <t>28</t>
  </si>
  <si>
    <t>185802113</t>
  </si>
  <si>
    <t>Hnojení půdy umělým hnojivem na široko v rovině a svahu do 1:5</t>
  </si>
  <si>
    <t>1279078124</t>
  </si>
  <si>
    <t>Hnojení půdy nebo trávníku v rovině nebo na svahu do 1:5 umělým hnojivem na široko</t>
  </si>
  <si>
    <t>https://podminky.urs.cz/item/CS_URS_2023_01/185802113</t>
  </si>
  <si>
    <t xml:space="preserve">Poznámka k souboru cen:_x000d_
1. V cenách jsou započteny i náklady na rozprostření nebo rozdělení hnojiva. 2. V cenách o sklonu svahu přes 1:1 jsou uvažovány podmínky pro svahy běžně schůdné; bez použití lezeckých technik. V případě použití lezeckých technik se tyto náklady oceňují individuálně. </t>
  </si>
  <si>
    <t>"použití u soliterních stromů a v ploše trojřad (mulčovaná plocha); plošně 100g/m2" 240*0,0001</t>
  </si>
  <si>
    <t>29</t>
  </si>
  <si>
    <t>251111110_R</t>
  </si>
  <si>
    <t>půdní kondicionér na bázi silkátových koloidů (aplikace půdního kondicionéru viz. TZ)</t>
  </si>
  <si>
    <t>-2050876023</t>
  </si>
  <si>
    <t>půdní kondicionér</t>
  </si>
  <si>
    <t>"půdní kondicionér 100g/m2" 240*0,0001*1000</t>
  </si>
  <si>
    <t>30</t>
  </si>
  <si>
    <t>185802114</t>
  </si>
  <si>
    <t>Hnojení půdy umělým hnojivem k jednotlivým rostlinám v rovině a svahu do 1:5</t>
  </si>
  <si>
    <t>-782607709</t>
  </si>
  <si>
    <t>Hnojení půdy nebo trávníku v rovině nebo na svahu do 1:5 umělým hnojivem s rozdělením k jednotlivým rostlinám</t>
  </si>
  <si>
    <t>https://podminky.urs.cz/item/CS_URS_2023_01/185802114</t>
  </si>
  <si>
    <t>"50 dkg/ks nebo odpovídající množství tablet" (360)*50/1000000</t>
  </si>
  <si>
    <t>31</t>
  </si>
  <si>
    <t>25191155_R</t>
  </si>
  <si>
    <t>hnojivo průmyslové</t>
  </si>
  <si>
    <t>-747945947</t>
  </si>
  <si>
    <t>(360)*50/1000</t>
  </si>
  <si>
    <t>32</t>
  </si>
  <si>
    <t>1413839962</t>
  </si>
  <si>
    <t>"stromy 15l a keře 5l (1x)" 120*0,015+240*0,005</t>
  </si>
  <si>
    <t>33</t>
  </si>
  <si>
    <t>-1734983410</t>
  </si>
  <si>
    <t>34</t>
  </si>
  <si>
    <t>186879071</t>
  </si>
  <si>
    <t>"+ 2km" 2*3</t>
  </si>
  <si>
    <t>35</t>
  </si>
  <si>
    <t>348951250_R</t>
  </si>
  <si>
    <t>Oplocení kultur v 1,6 m s drátěným pletivem</t>
  </si>
  <si>
    <t>m</t>
  </si>
  <si>
    <t>44030299</t>
  </si>
  <si>
    <t xml:space="preserve">Oplocení lesních kultur dřevěnými kůly hoblovanými, bez impregnace, nebo odkorněnými s impregnací, v osové vzdálenosti 3 m, v oplocení výšky 1,6 m, s drátěným pletivem </t>
  </si>
  <si>
    <t xml:space="preserve">Poznámka k souboru cen:_x000d_
1. V cenách -2161 až -2262 jsou započteny i náklady na zemní práce pro osazení sloupků vrat. 2. Výškou plotu se rozumí svislá vzdálenost mezi terénem a nejvyšším bodem madla, popř. nejvýše položeným taženým drátem. 3. Výškou vrat se rozumí svislá vzdálenost mezi terénem a horním koncem plotové tyčky. 4. Šířkou vrat se rozumí vodorovná vzdálenost mezi sloupky, na kterých jsou vrata zavěšena. </t>
  </si>
  <si>
    <t>36</t>
  </si>
  <si>
    <t>348952262</t>
  </si>
  <si>
    <t>Osazení vrat z plotových tyček výšky do 1,5 m plochy do 10 m2</t>
  </si>
  <si>
    <t>2133116949</t>
  </si>
  <si>
    <t>Osazení oplocení lesních kultur vrata z plotových tyček výšky do 1,5 m plochy přes 2 do 10 m2</t>
  </si>
  <si>
    <t>https://podminky.urs.cz/item/CS_URS_2023_01/348952262</t>
  </si>
  <si>
    <t>"4ks bran šířky cca 4m" 4*4</t>
  </si>
  <si>
    <t>37</t>
  </si>
  <si>
    <t>R konstrukce</t>
  </si>
  <si>
    <t>Přelez tvaru "A" z dřevěných kuláčů přes oplocenku u každé brány v 1,6 m; zřízení, včetně materiálu</t>
  </si>
  <si>
    <t>ks</t>
  </si>
  <si>
    <t>-1896990666</t>
  </si>
  <si>
    <t>Zemní práce</t>
  </si>
  <si>
    <t>38</t>
  </si>
  <si>
    <t>-341845797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</si>
</sst>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003366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6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4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left" vertical="center"/>
    </xf>
    <xf numFmtId="0" fontId="22" fillId="0" borderId="0" xfId="0" applyFont="1" applyAlignment="1">
      <alignment horizontal="left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38" fillId="0" borderId="0" xfId="0" applyFont="1" applyAlignment="1" applyProtection="1">
      <alignment vertical="center" wrapText="1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9" fillId="0" borderId="3" xfId="0" applyFont="1" applyBorder="1" applyAlignment="1"/>
    <xf numFmtId="0" fontId="9" fillId="0" borderId="14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0" fontId="9" fillId="0" borderId="15" xfId="0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51231" TargetMode="External" /><Relationship Id="rId2" Type="http://schemas.openxmlformats.org/officeDocument/2006/relationships/hyperlink" Target="https://podminky.urs.cz/item/CS_URS_2023_01/184806111" TargetMode="External" /><Relationship Id="rId3" Type="http://schemas.openxmlformats.org/officeDocument/2006/relationships/hyperlink" Target="https://podminky.urs.cz/item/CS_URS_2023_01/184808211" TargetMode="External" /><Relationship Id="rId4" Type="http://schemas.openxmlformats.org/officeDocument/2006/relationships/hyperlink" Target="https://podminky.urs.cz/item/CS_URS_2023_01/184911111" TargetMode="External" /><Relationship Id="rId5" Type="http://schemas.openxmlformats.org/officeDocument/2006/relationships/hyperlink" Target="https://podminky.urs.cz/item/CS_URS_2023_01/185804312" TargetMode="External" /><Relationship Id="rId6" Type="http://schemas.openxmlformats.org/officeDocument/2006/relationships/hyperlink" Target="https://podminky.urs.cz/item/CS_URS_2023_01/185851121" TargetMode="External" /><Relationship Id="rId7" Type="http://schemas.openxmlformats.org/officeDocument/2006/relationships/hyperlink" Target="https://podminky.urs.cz/item/CS_URS_2023_01/185851129" TargetMode="External" /><Relationship Id="rId8" Type="http://schemas.openxmlformats.org/officeDocument/2006/relationships/hyperlink" Target="https://podminky.urs.cz/item/CS_URS_2023_01/998231311" TargetMode="External" /><Relationship Id="rId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51231" TargetMode="External" /><Relationship Id="rId2" Type="http://schemas.openxmlformats.org/officeDocument/2006/relationships/hyperlink" Target="https://podminky.urs.cz/item/CS_URS_2023_01/184808211" TargetMode="External" /><Relationship Id="rId3" Type="http://schemas.openxmlformats.org/officeDocument/2006/relationships/hyperlink" Target="https://podminky.urs.cz/item/CS_URS_2023_01/184911111" TargetMode="External" /><Relationship Id="rId4" Type="http://schemas.openxmlformats.org/officeDocument/2006/relationships/hyperlink" Target="https://podminky.urs.cz/item/CS_URS_2023_01/185804312" TargetMode="External" /><Relationship Id="rId5" Type="http://schemas.openxmlformats.org/officeDocument/2006/relationships/hyperlink" Target="https://podminky.urs.cz/item/CS_URS_2023_01/185851121" TargetMode="External" /><Relationship Id="rId6" Type="http://schemas.openxmlformats.org/officeDocument/2006/relationships/hyperlink" Target="https://podminky.urs.cz/item/CS_URS_2023_01/185851129" TargetMode="External" /><Relationship Id="rId7" Type="http://schemas.openxmlformats.org/officeDocument/2006/relationships/hyperlink" Target="https://podminky.urs.cz/item/CS_URS_2023_01/998231311" TargetMode="External" /><Relationship Id="rId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51231" TargetMode="External" /><Relationship Id="rId2" Type="http://schemas.openxmlformats.org/officeDocument/2006/relationships/hyperlink" Target="https://podminky.urs.cz/item/CS_URS_2023_01/184808211" TargetMode="External" /><Relationship Id="rId3" Type="http://schemas.openxmlformats.org/officeDocument/2006/relationships/hyperlink" Target="https://podminky.urs.cz/item/CS_URS_2023_01/184911111" TargetMode="External" /><Relationship Id="rId4" Type="http://schemas.openxmlformats.org/officeDocument/2006/relationships/hyperlink" Target="https://podminky.urs.cz/item/CS_URS_2023_01/185804312" TargetMode="External" /><Relationship Id="rId5" Type="http://schemas.openxmlformats.org/officeDocument/2006/relationships/hyperlink" Target="https://podminky.urs.cz/item/CS_URS_2023_01/185804514" TargetMode="External" /><Relationship Id="rId6" Type="http://schemas.openxmlformats.org/officeDocument/2006/relationships/hyperlink" Target="https://podminky.urs.cz/item/CS_URS_2023_01/185851121" TargetMode="External" /><Relationship Id="rId7" Type="http://schemas.openxmlformats.org/officeDocument/2006/relationships/hyperlink" Target="https://podminky.urs.cz/item/CS_URS_2023_01/185851129" TargetMode="External" /><Relationship Id="rId8" Type="http://schemas.openxmlformats.org/officeDocument/2006/relationships/hyperlink" Target="https://podminky.urs.cz/item/CS_URS_2023_01/998231311" TargetMode="External" /><Relationship Id="rId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81451121" TargetMode="External" /><Relationship Id="rId2" Type="http://schemas.openxmlformats.org/officeDocument/2006/relationships/hyperlink" Target="https://podminky.urs.cz/item/CS_URS_2023_01/183101113" TargetMode="External" /><Relationship Id="rId3" Type="http://schemas.openxmlformats.org/officeDocument/2006/relationships/hyperlink" Target="https://podminky.urs.cz/item/CS_URS_2023_01/183403151" TargetMode="External" /><Relationship Id="rId4" Type="http://schemas.openxmlformats.org/officeDocument/2006/relationships/hyperlink" Target="https://podminky.urs.cz/item/CS_URS_2023_01/183403152" TargetMode="External" /><Relationship Id="rId5" Type="http://schemas.openxmlformats.org/officeDocument/2006/relationships/hyperlink" Target="https://podminky.urs.cz/item/CS_URS_2023_01/184102110" TargetMode="External" /><Relationship Id="rId6" Type="http://schemas.openxmlformats.org/officeDocument/2006/relationships/hyperlink" Target="https://podminky.urs.cz/item/CS_URS_2023_01/184102111" TargetMode="External" /><Relationship Id="rId7" Type="http://schemas.openxmlformats.org/officeDocument/2006/relationships/hyperlink" Target="https://podminky.urs.cz/item/CS_URS_2023_01/184215112" TargetMode="External" /><Relationship Id="rId8" Type="http://schemas.openxmlformats.org/officeDocument/2006/relationships/hyperlink" Target="https://podminky.urs.cz/item/CS_URS_2023_01/184813121" TargetMode="External" /><Relationship Id="rId9" Type="http://schemas.openxmlformats.org/officeDocument/2006/relationships/hyperlink" Target="https://podminky.urs.cz/item/CS_URS_2023_01/184813133" TargetMode="External" /><Relationship Id="rId10" Type="http://schemas.openxmlformats.org/officeDocument/2006/relationships/hyperlink" Target="https://podminky.urs.cz/item/CS_URS_2023_01/184813134" TargetMode="External" /><Relationship Id="rId11" Type="http://schemas.openxmlformats.org/officeDocument/2006/relationships/hyperlink" Target="https://podminky.urs.cz/item/CS_URS_2023_01/184911421" TargetMode="External" /><Relationship Id="rId12" Type="http://schemas.openxmlformats.org/officeDocument/2006/relationships/hyperlink" Target="https://podminky.urs.cz/item/CS_URS_2023_01/185802113" TargetMode="External" /><Relationship Id="rId13" Type="http://schemas.openxmlformats.org/officeDocument/2006/relationships/hyperlink" Target="https://podminky.urs.cz/item/CS_URS_2023_01/185802114" TargetMode="External" /><Relationship Id="rId14" Type="http://schemas.openxmlformats.org/officeDocument/2006/relationships/hyperlink" Target="https://podminky.urs.cz/item/CS_URS_2023_01/185804312" TargetMode="External" /><Relationship Id="rId15" Type="http://schemas.openxmlformats.org/officeDocument/2006/relationships/hyperlink" Target="https://podminky.urs.cz/item/CS_URS_2023_01/185851121" TargetMode="External" /><Relationship Id="rId16" Type="http://schemas.openxmlformats.org/officeDocument/2006/relationships/hyperlink" Target="https://podminky.urs.cz/item/CS_URS_2023_01/185851129" TargetMode="External" /><Relationship Id="rId17" Type="http://schemas.openxmlformats.org/officeDocument/2006/relationships/hyperlink" Target="https://podminky.urs.cz/item/CS_URS_2023_01/348952262" TargetMode="External" /><Relationship Id="rId18" Type="http://schemas.openxmlformats.org/officeDocument/2006/relationships/hyperlink" Target="https://podminky.urs.cz/item/CS_URS_2023_01/998231311" TargetMode="External" /><Relationship Id="rId19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14.4" customHeight="1">
      <c r="B26" s="20"/>
      <c r="C26" s="21"/>
      <c r="D26" s="37" t="s">
        <v>36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38">
        <f>ROUND(AG94,2)</f>
        <v>0</v>
      </c>
      <c r="AL26" s="21"/>
      <c r="AM26" s="21"/>
      <c r="AN26" s="21"/>
      <c r="AO26" s="21"/>
      <c r="AP26" s="21"/>
      <c r="AQ26" s="21"/>
      <c r="AR26" s="19"/>
      <c r="BE26" s="30"/>
    </row>
    <row r="27" s="1" customFormat="1" ht="14.4" customHeight="1">
      <c r="B27" s="20"/>
      <c r="C27" s="21"/>
      <c r="D27" s="37" t="s">
        <v>37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38">
        <f>ROUND(AG100, 2)</f>
        <v>0</v>
      </c>
      <c r="AL27" s="38"/>
      <c r="AM27" s="38"/>
      <c r="AN27" s="38"/>
      <c r="AO27" s="38"/>
      <c r="AP27" s="21"/>
      <c r="AQ27" s="21"/>
      <c r="AR27" s="19"/>
      <c r="BE27" s="30"/>
    </row>
    <row r="28" s="2" customFormat="1" ht="6.96" customHeigh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2"/>
      <c r="BE28" s="30"/>
    </row>
    <row r="29" s="2" customFormat="1" ht="25.92" customHeight="1">
      <c r="A29" s="39"/>
      <c r="B29" s="40"/>
      <c r="C29" s="41"/>
      <c r="D29" s="43" t="s">
        <v>38</v>
      </c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5">
        <f>ROUND(AK26 + AK27, 2)</f>
        <v>0</v>
      </c>
      <c r="AL29" s="44"/>
      <c r="AM29" s="44"/>
      <c r="AN29" s="44"/>
      <c r="AO29" s="44"/>
      <c r="AP29" s="41"/>
      <c r="AQ29" s="41"/>
      <c r="AR29" s="42"/>
      <c r="BE29" s="30"/>
    </row>
    <row r="30" s="2" customFormat="1" ht="6.96" customHeight="1">
      <c r="A30" s="39"/>
      <c r="B30" s="40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2"/>
      <c r="BE30" s="30"/>
    </row>
    <row r="31" s="2" customFormat="1">
      <c r="A31" s="39"/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6" t="s">
        <v>39</v>
      </c>
      <c r="M31" s="46"/>
      <c r="N31" s="46"/>
      <c r="O31" s="46"/>
      <c r="P31" s="46"/>
      <c r="Q31" s="41"/>
      <c r="R31" s="41"/>
      <c r="S31" s="41"/>
      <c r="T31" s="41"/>
      <c r="U31" s="41"/>
      <c r="V31" s="41"/>
      <c r="W31" s="46" t="s">
        <v>40</v>
      </c>
      <c r="X31" s="46"/>
      <c r="Y31" s="46"/>
      <c r="Z31" s="46"/>
      <c r="AA31" s="46"/>
      <c r="AB31" s="46"/>
      <c r="AC31" s="46"/>
      <c r="AD31" s="46"/>
      <c r="AE31" s="46"/>
      <c r="AF31" s="41"/>
      <c r="AG31" s="41"/>
      <c r="AH31" s="41"/>
      <c r="AI31" s="41"/>
      <c r="AJ31" s="41"/>
      <c r="AK31" s="46" t="s">
        <v>41</v>
      </c>
      <c r="AL31" s="46"/>
      <c r="AM31" s="46"/>
      <c r="AN31" s="46"/>
      <c r="AO31" s="46"/>
      <c r="AP31" s="41"/>
      <c r="AQ31" s="41"/>
      <c r="AR31" s="42"/>
      <c r="BE31" s="30"/>
    </row>
    <row r="32" s="3" customFormat="1" ht="14.4" customHeight="1">
      <c r="A32" s="3"/>
      <c r="B32" s="47"/>
      <c r="C32" s="48"/>
      <c r="D32" s="31" t="s">
        <v>42</v>
      </c>
      <c r="E32" s="48"/>
      <c r="F32" s="31" t="s">
        <v>43</v>
      </c>
      <c r="G32" s="48"/>
      <c r="H32" s="48"/>
      <c r="I32" s="48"/>
      <c r="J32" s="48"/>
      <c r="K32" s="48"/>
      <c r="L32" s="49">
        <v>0.20999999999999999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ROUND(AZ94 + SUM(CD100:CD104),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f>ROUND(AV94 + SUM(BY100:BY104), 2)</f>
        <v>0</v>
      </c>
      <c r="AL32" s="48"/>
      <c r="AM32" s="48"/>
      <c r="AN32" s="48"/>
      <c r="AO32" s="48"/>
      <c r="AP32" s="48"/>
      <c r="AQ32" s="48"/>
      <c r="AR32" s="51"/>
      <c r="BE32" s="52"/>
    </row>
    <row r="33" s="3" customFormat="1" ht="14.4" customHeight="1">
      <c r="A33" s="3"/>
      <c r="B33" s="47"/>
      <c r="C33" s="48"/>
      <c r="D33" s="48"/>
      <c r="E33" s="48"/>
      <c r="F33" s="31" t="s">
        <v>44</v>
      </c>
      <c r="G33" s="48"/>
      <c r="H33" s="48"/>
      <c r="I33" s="48"/>
      <c r="J33" s="48"/>
      <c r="K33" s="48"/>
      <c r="L33" s="49">
        <v>0.14999999999999999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ROUND(BA94 + SUM(CE100:CE104),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f>ROUND(AW94 + SUM(BZ100:BZ104), 2)</f>
        <v>0</v>
      </c>
      <c r="AL33" s="48"/>
      <c r="AM33" s="48"/>
      <c r="AN33" s="48"/>
      <c r="AO33" s="48"/>
      <c r="AP33" s="48"/>
      <c r="AQ33" s="48"/>
      <c r="AR33" s="51"/>
      <c r="BE33" s="52"/>
    </row>
    <row r="34" hidden="1" s="3" customFormat="1" ht="14.4" customHeight="1">
      <c r="A34" s="3"/>
      <c r="B34" s="47"/>
      <c r="C34" s="48"/>
      <c r="D34" s="48"/>
      <c r="E34" s="48"/>
      <c r="F34" s="31" t="s">
        <v>45</v>
      </c>
      <c r="G34" s="48"/>
      <c r="H34" s="48"/>
      <c r="I34" s="48"/>
      <c r="J34" s="48"/>
      <c r="K34" s="48"/>
      <c r="L34" s="49">
        <v>0.20999999999999999</v>
      </c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50">
        <f>ROUND(BB94 + SUM(CF100:CF104), 2)</f>
        <v>0</v>
      </c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50">
        <v>0</v>
      </c>
      <c r="AL34" s="48"/>
      <c r="AM34" s="48"/>
      <c r="AN34" s="48"/>
      <c r="AO34" s="48"/>
      <c r="AP34" s="48"/>
      <c r="AQ34" s="48"/>
      <c r="AR34" s="51"/>
      <c r="BE34" s="52"/>
    </row>
    <row r="35" hidden="1" s="3" customFormat="1" ht="14.4" customHeight="1">
      <c r="A35" s="3"/>
      <c r="B35" s="47"/>
      <c r="C35" s="48"/>
      <c r="D35" s="48"/>
      <c r="E35" s="48"/>
      <c r="F35" s="31" t="s">
        <v>46</v>
      </c>
      <c r="G35" s="48"/>
      <c r="H35" s="48"/>
      <c r="I35" s="48"/>
      <c r="J35" s="48"/>
      <c r="K35" s="48"/>
      <c r="L35" s="49">
        <v>0.14999999999999999</v>
      </c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50">
        <f>ROUND(BC94 + SUM(CG100:CG104), 2)</f>
        <v>0</v>
      </c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0">
        <v>0</v>
      </c>
      <c r="AL35" s="48"/>
      <c r="AM35" s="48"/>
      <c r="AN35" s="48"/>
      <c r="AO35" s="48"/>
      <c r="AP35" s="48"/>
      <c r="AQ35" s="48"/>
      <c r="AR35" s="51"/>
      <c r="BE35" s="3"/>
    </row>
    <row r="36" hidden="1" s="3" customFormat="1" ht="14.4" customHeight="1">
      <c r="A36" s="3"/>
      <c r="B36" s="47"/>
      <c r="C36" s="48"/>
      <c r="D36" s="48"/>
      <c r="E36" s="48"/>
      <c r="F36" s="31" t="s">
        <v>47</v>
      </c>
      <c r="G36" s="48"/>
      <c r="H36" s="48"/>
      <c r="I36" s="48"/>
      <c r="J36" s="48"/>
      <c r="K36" s="48"/>
      <c r="L36" s="49">
        <v>0</v>
      </c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50">
        <f>ROUND(BD94 + SUM(CH100:CH104), 2)</f>
        <v>0</v>
      </c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50">
        <v>0</v>
      </c>
      <c r="AL36" s="48"/>
      <c r="AM36" s="48"/>
      <c r="AN36" s="48"/>
      <c r="AO36" s="48"/>
      <c r="AP36" s="48"/>
      <c r="AQ36" s="48"/>
      <c r="AR36" s="51"/>
      <c r="BE36" s="3"/>
    </row>
    <row r="37" s="2" customFormat="1" ht="6.96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2"/>
      <c r="BE37" s="39"/>
    </row>
    <row r="38" s="2" customFormat="1" ht="25.92" customHeight="1">
      <c r="A38" s="39"/>
      <c r="B38" s="40"/>
      <c r="C38" s="53"/>
      <c r="D38" s="54" t="s">
        <v>48</v>
      </c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6" t="s">
        <v>49</v>
      </c>
      <c r="U38" s="55"/>
      <c r="V38" s="55"/>
      <c r="W38" s="55"/>
      <c r="X38" s="57" t="s">
        <v>50</v>
      </c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8">
        <f>SUM(AK29:AK36)</f>
        <v>0</v>
      </c>
      <c r="AL38" s="55"/>
      <c r="AM38" s="55"/>
      <c r="AN38" s="55"/>
      <c r="AO38" s="59"/>
      <c r="AP38" s="53"/>
      <c r="AQ38" s="53"/>
      <c r="AR38" s="42"/>
      <c r="BE38" s="39"/>
    </row>
    <row r="39" s="2" customFormat="1" ht="6.96" customHeight="1">
      <c r="A39" s="39"/>
      <c r="B39" s="40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2"/>
      <c r="BE39" s="39"/>
    </row>
    <row r="40" s="2" customFormat="1" ht="14.4" customHeight="1">
      <c r="A40" s="3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2"/>
      <c r="BE40" s="3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9"/>
      <c r="B60" s="40"/>
      <c r="C60" s="41"/>
      <c r="D60" s="65" t="s">
        <v>53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65" t="s">
        <v>54</v>
      </c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65" t="s">
        <v>53</v>
      </c>
      <c r="AI60" s="44"/>
      <c r="AJ60" s="44"/>
      <c r="AK60" s="44"/>
      <c r="AL60" s="44"/>
      <c r="AM60" s="65" t="s">
        <v>54</v>
      </c>
      <c r="AN60" s="44"/>
      <c r="AO60" s="44"/>
      <c r="AP60" s="41"/>
      <c r="AQ60" s="41"/>
      <c r="AR60" s="42"/>
      <c r="BE60" s="39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2"/>
      <c r="BE64" s="39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9"/>
      <c r="B75" s="40"/>
      <c r="C75" s="41"/>
      <c r="D75" s="65" t="s">
        <v>53</v>
      </c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65" t="s">
        <v>54</v>
      </c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65" t="s">
        <v>53</v>
      </c>
      <c r="AI75" s="44"/>
      <c r="AJ75" s="44"/>
      <c r="AK75" s="44"/>
      <c r="AL75" s="44"/>
      <c r="AM75" s="65" t="s">
        <v>54</v>
      </c>
      <c r="AN75" s="44"/>
      <c r="AO75" s="44"/>
      <c r="AP75" s="41"/>
      <c r="AQ75" s="41"/>
      <c r="AR75" s="42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2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2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2"/>
      <c r="BE81" s="39"/>
    </row>
    <row r="82" s="2" customFormat="1" ht="24.96" customHeight="1">
      <c r="A82" s="39"/>
      <c r="B82" s="40"/>
      <c r="C82" s="22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2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2"/>
      <c r="BE83" s="39"/>
    </row>
    <row r="84" s="4" customFormat="1" ht="12" customHeight="1">
      <c r="A84" s="4"/>
      <c r="B84" s="71"/>
      <c r="C84" s="31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105-3304-22B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Revitalizace HOZ ODPAD 03 v k.ú. Šafov - SO-02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2"/>
      <c r="BE86" s="39"/>
    </row>
    <row r="87" s="2" customFormat="1" ht="12" customHeight="1">
      <c r="A87" s="39"/>
      <c r="B87" s="40"/>
      <c r="C87" s="31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Šafov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1" t="s">
        <v>22</v>
      </c>
      <c r="AJ87" s="41"/>
      <c r="AK87" s="41"/>
      <c r="AL87" s="41"/>
      <c r="AM87" s="80" t="str">
        <f>IF(AN8= "","",AN8)</f>
        <v>14. 4. 2023</v>
      </c>
      <c r="AN87" s="80"/>
      <c r="AO87" s="41"/>
      <c r="AP87" s="41"/>
      <c r="AQ87" s="41"/>
      <c r="AR87" s="42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2"/>
      <c r="BE88" s="39"/>
    </row>
    <row r="89" s="2" customFormat="1" ht="15.15" customHeight="1">
      <c r="A89" s="39"/>
      <c r="B89" s="40"/>
      <c r="C89" s="31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SPÚ, KPÚ pro Jihomoravský kraj, Pobočka Znojmo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1" t="s">
        <v>30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2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1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1" t="s">
        <v>33</v>
      </c>
      <c r="AJ90" s="41"/>
      <c r="AK90" s="41"/>
      <c r="AL90" s="41"/>
      <c r="AM90" s="81" t="str">
        <f>IF(E20="","",E20)</f>
        <v>AGROPROJEKT PSO s.r.o.</v>
      </c>
      <c r="AN90" s="72"/>
      <c r="AO90" s="72"/>
      <c r="AP90" s="72"/>
      <c r="AQ90" s="41"/>
      <c r="AR90" s="42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2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2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2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ROUND(AZ94*L32,2)</f>
        <v>0</v>
      </c>
      <c r="AW94" s="115">
        <f>ROUND(BA94*L33,2)</f>
        <v>0</v>
      </c>
      <c r="AX94" s="115">
        <f>ROUND(BB94*L32,2)</f>
        <v>0</v>
      </c>
      <c r="AY94" s="115">
        <f>ROUND(BC94*L33,2)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'NPP 3 - 3. rok následné p...'!J30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'NPP 3 - 3. rok následné p...'!P118</f>
        <v>0</v>
      </c>
      <c r="AV95" s="129">
        <f>'NPP 3 - 3. rok následné p...'!J33</f>
        <v>0</v>
      </c>
      <c r="AW95" s="129">
        <f>'NPP 3 - 3. rok následné p...'!J34</f>
        <v>0</v>
      </c>
      <c r="AX95" s="129">
        <f>'NPP 3 - 3. rok následné p...'!J35</f>
        <v>0</v>
      </c>
      <c r="AY95" s="129">
        <f>'NPP 3 - 3. rok následné p...'!J36</f>
        <v>0</v>
      </c>
      <c r="AZ95" s="129">
        <f>'NPP 3 - 3. rok následné p...'!F33</f>
        <v>0</v>
      </c>
      <c r="BA95" s="129">
        <f>'NPP 3 - 3. rok následné p...'!F34</f>
        <v>0</v>
      </c>
      <c r="BB95" s="129">
        <f>'NPP 3 - 3. rok následné p...'!F35</f>
        <v>0</v>
      </c>
      <c r="BC95" s="129">
        <f>'NPP 3 - 3. rok následné p...'!F36</f>
        <v>0</v>
      </c>
      <c r="BD95" s="131">
        <f>'NPP 3 - 3. rok následné p...'!F37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</v>
      </c>
      <c r="CM95" s="132" t="s">
        <v>88</v>
      </c>
    </row>
    <row r="96" s="7" customFormat="1" ht="16.5" customHeight="1">
      <c r="A96" s="120" t="s">
        <v>82</v>
      </c>
      <c r="B96" s="121"/>
      <c r="C96" s="122"/>
      <c r="D96" s="123" t="s">
        <v>89</v>
      </c>
      <c r="E96" s="123"/>
      <c r="F96" s="123"/>
      <c r="G96" s="123"/>
      <c r="H96" s="123"/>
      <c r="I96" s="124"/>
      <c r="J96" s="123" t="s">
        <v>90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'NPP 2 - 2. rok následné p...'!J30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28">
        <v>0</v>
      </c>
      <c r="AT96" s="129">
        <f>ROUND(SUM(AV96:AW96),2)</f>
        <v>0</v>
      </c>
      <c r="AU96" s="130">
        <f>'NPP 2 - 2. rok následné p...'!P118</f>
        <v>0</v>
      </c>
      <c r="AV96" s="129">
        <f>'NPP 2 - 2. rok následné p...'!J33</f>
        <v>0</v>
      </c>
      <c r="AW96" s="129">
        <f>'NPP 2 - 2. rok následné p...'!J34</f>
        <v>0</v>
      </c>
      <c r="AX96" s="129">
        <f>'NPP 2 - 2. rok následné p...'!J35</f>
        <v>0</v>
      </c>
      <c r="AY96" s="129">
        <f>'NPP 2 - 2. rok následné p...'!J36</f>
        <v>0</v>
      </c>
      <c r="AZ96" s="129">
        <f>'NPP 2 - 2. rok následné p...'!F33</f>
        <v>0</v>
      </c>
      <c r="BA96" s="129">
        <f>'NPP 2 - 2. rok následné p...'!F34</f>
        <v>0</v>
      </c>
      <c r="BB96" s="129">
        <f>'NPP 2 - 2. rok následné p...'!F35</f>
        <v>0</v>
      </c>
      <c r="BC96" s="129">
        <f>'NPP 2 - 2. rok následné p...'!F36</f>
        <v>0</v>
      </c>
      <c r="BD96" s="131">
        <f>'NPP 2 - 2. rok následné p...'!F37</f>
        <v>0</v>
      </c>
      <c r="BE96" s="7"/>
      <c r="BT96" s="132" t="s">
        <v>86</v>
      </c>
      <c r="BV96" s="132" t="s">
        <v>80</v>
      </c>
      <c r="BW96" s="132" t="s">
        <v>91</v>
      </c>
      <c r="BX96" s="132" t="s">
        <v>5</v>
      </c>
      <c r="CL96" s="132" t="s">
        <v>1</v>
      </c>
      <c r="CM96" s="132" t="s">
        <v>88</v>
      </c>
    </row>
    <row r="97" s="7" customFormat="1" ht="16.5" customHeight="1">
      <c r="A97" s="120" t="s">
        <v>82</v>
      </c>
      <c r="B97" s="121"/>
      <c r="C97" s="122"/>
      <c r="D97" s="123" t="s">
        <v>92</v>
      </c>
      <c r="E97" s="123"/>
      <c r="F97" s="123"/>
      <c r="G97" s="123"/>
      <c r="H97" s="123"/>
      <c r="I97" s="124"/>
      <c r="J97" s="123" t="s">
        <v>93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'NPP 1 - 1. rok následné p...'!J30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85</v>
      </c>
      <c r="AR97" s="127"/>
      <c r="AS97" s="128">
        <v>0</v>
      </c>
      <c r="AT97" s="129">
        <f>ROUND(SUM(AV97:AW97),2)</f>
        <v>0</v>
      </c>
      <c r="AU97" s="130">
        <f>'NPP 1 - 1. rok následné p...'!P118</f>
        <v>0</v>
      </c>
      <c r="AV97" s="129">
        <f>'NPP 1 - 1. rok následné p...'!J33</f>
        <v>0</v>
      </c>
      <c r="AW97" s="129">
        <f>'NPP 1 - 1. rok následné p...'!J34</f>
        <v>0</v>
      </c>
      <c r="AX97" s="129">
        <f>'NPP 1 - 1. rok následné p...'!J35</f>
        <v>0</v>
      </c>
      <c r="AY97" s="129">
        <f>'NPP 1 - 1. rok následné p...'!J36</f>
        <v>0</v>
      </c>
      <c r="AZ97" s="129">
        <f>'NPP 1 - 1. rok následné p...'!F33</f>
        <v>0</v>
      </c>
      <c r="BA97" s="129">
        <f>'NPP 1 - 1. rok následné p...'!F34</f>
        <v>0</v>
      </c>
      <c r="BB97" s="129">
        <f>'NPP 1 - 1. rok následné p...'!F35</f>
        <v>0</v>
      </c>
      <c r="BC97" s="129">
        <f>'NPP 1 - 1. rok následné p...'!F36</f>
        <v>0</v>
      </c>
      <c r="BD97" s="131">
        <f>'NPP 1 - 1. rok následné p...'!F37</f>
        <v>0</v>
      </c>
      <c r="BE97" s="7"/>
      <c r="BT97" s="132" t="s">
        <v>86</v>
      </c>
      <c r="BV97" s="132" t="s">
        <v>80</v>
      </c>
      <c r="BW97" s="132" t="s">
        <v>94</v>
      </c>
      <c r="BX97" s="132" t="s">
        <v>5</v>
      </c>
      <c r="CL97" s="132" t="s">
        <v>1</v>
      </c>
      <c r="CM97" s="132" t="s">
        <v>88</v>
      </c>
    </row>
    <row r="98" s="7" customFormat="1" ht="16.5" customHeight="1">
      <c r="A98" s="120" t="s">
        <v>82</v>
      </c>
      <c r="B98" s="121"/>
      <c r="C98" s="122"/>
      <c r="D98" s="123" t="s">
        <v>95</v>
      </c>
      <c r="E98" s="123"/>
      <c r="F98" s="123"/>
      <c r="G98" s="123"/>
      <c r="H98" s="123"/>
      <c r="I98" s="124"/>
      <c r="J98" s="123" t="s">
        <v>96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'SO-02 - Vegetační doprovo...'!J30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85</v>
      </c>
      <c r="AR98" s="127"/>
      <c r="AS98" s="133">
        <v>0</v>
      </c>
      <c r="AT98" s="134">
        <f>ROUND(SUM(AV98:AW98),2)</f>
        <v>0</v>
      </c>
      <c r="AU98" s="135">
        <f>'SO-02 - Vegetační doprovo...'!P119</f>
        <v>0</v>
      </c>
      <c r="AV98" s="134">
        <f>'SO-02 - Vegetační doprovo...'!J33</f>
        <v>0</v>
      </c>
      <c r="AW98" s="134">
        <f>'SO-02 - Vegetační doprovo...'!J34</f>
        <v>0</v>
      </c>
      <c r="AX98" s="134">
        <f>'SO-02 - Vegetační doprovo...'!J35</f>
        <v>0</v>
      </c>
      <c r="AY98" s="134">
        <f>'SO-02 - Vegetační doprovo...'!J36</f>
        <v>0</v>
      </c>
      <c r="AZ98" s="134">
        <f>'SO-02 - Vegetační doprovo...'!F33</f>
        <v>0</v>
      </c>
      <c r="BA98" s="134">
        <f>'SO-02 - Vegetační doprovo...'!F34</f>
        <v>0</v>
      </c>
      <c r="BB98" s="134">
        <f>'SO-02 - Vegetační doprovo...'!F35</f>
        <v>0</v>
      </c>
      <c r="BC98" s="134">
        <f>'SO-02 - Vegetační doprovo...'!F36</f>
        <v>0</v>
      </c>
      <c r="BD98" s="136">
        <f>'SO-02 - Vegetační doprovo...'!F37</f>
        <v>0</v>
      </c>
      <c r="BE98" s="7"/>
      <c r="BT98" s="132" t="s">
        <v>86</v>
      </c>
      <c r="BV98" s="132" t="s">
        <v>80</v>
      </c>
      <c r="BW98" s="132" t="s">
        <v>97</v>
      </c>
      <c r="BX98" s="132" t="s">
        <v>5</v>
      </c>
      <c r="CL98" s="132" t="s">
        <v>1</v>
      </c>
      <c r="CM98" s="132" t="s">
        <v>88</v>
      </c>
    </row>
    <row r="99">
      <c r="B99" s="20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19"/>
    </row>
    <row r="100" s="2" customFormat="1" ht="30" customHeight="1">
      <c r="A100" s="39"/>
      <c r="B100" s="40"/>
      <c r="C100" s="108" t="s">
        <v>98</v>
      </c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111">
        <f>ROUND(SUM(AG101:AG104), 2)</f>
        <v>0</v>
      </c>
      <c r="AH100" s="111"/>
      <c r="AI100" s="111"/>
      <c r="AJ100" s="111"/>
      <c r="AK100" s="111"/>
      <c r="AL100" s="111"/>
      <c r="AM100" s="111"/>
      <c r="AN100" s="111">
        <f>ROUND(SUM(AN101:AN104), 2)</f>
        <v>0</v>
      </c>
      <c r="AO100" s="111"/>
      <c r="AP100" s="111"/>
      <c r="AQ100" s="137"/>
      <c r="AR100" s="42"/>
      <c r="AS100" s="101" t="s">
        <v>99</v>
      </c>
      <c r="AT100" s="102" t="s">
        <v>100</v>
      </c>
      <c r="AU100" s="102" t="s">
        <v>42</v>
      </c>
      <c r="AV100" s="103" t="s">
        <v>65</v>
      </c>
      <c r="AW100" s="39"/>
      <c r="AX100" s="39"/>
      <c r="AY100" s="39"/>
      <c r="AZ100" s="39"/>
      <c r="BA100" s="39"/>
      <c r="BB100" s="39"/>
      <c r="BC100" s="39"/>
      <c r="BD100" s="39"/>
      <c r="BE100" s="39"/>
    </row>
    <row r="101" s="2" customFormat="1" ht="19.92" customHeight="1">
      <c r="A101" s="39"/>
      <c r="B101" s="40"/>
      <c r="C101" s="41"/>
      <c r="D101" s="138" t="s">
        <v>101</v>
      </c>
      <c r="E101" s="138"/>
      <c r="F101" s="138"/>
      <c r="G101" s="138"/>
      <c r="H101" s="138"/>
      <c r="I101" s="138"/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41"/>
      <c r="AD101" s="41"/>
      <c r="AE101" s="41"/>
      <c r="AF101" s="41"/>
      <c r="AG101" s="139">
        <f>ROUND(AG94 * AS101, 2)</f>
        <v>0</v>
      </c>
      <c r="AH101" s="140"/>
      <c r="AI101" s="140"/>
      <c r="AJ101" s="140"/>
      <c r="AK101" s="140"/>
      <c r="AL101" s="140"/>
      <c r="AM101" s="140"/>
      <c r="AN101" s="140">
        <f>ROUND(AG101 + AV101, 2)</f>
        <v>0</v>
      </c>
      <c r="AO101" s="140"/>
      <c r="AP101" s="140"/>
      <c r="AQ101" s="41"/>
      <c r="AR101" s="42"/>
      <c r="AS101" s="141">
        <v>0</v>
      </c>
      <c r="AT101" s="142" t="s">
        <v>102</v>
      </c>
      <c r="AU101" s="142" t="s">
        <v>43</v>
      </c>
      <c r="AV101" s="143">
        <f>ROUND(IF(AU101="základní",AG101*L32,IF(AU101="snížená",AG101*L33,0)), 2)</f>
        <v>0</v>
      </c>
      <c r="AW101" s="39"/>
      <c r="AX101" s="39"/>
      <c r="AY101" s="39"/>
      <c r="AZ101" s="39"/>
      <c r="BA101" s="39"/>
      <c r="BB101" s="39"/>
      <c r="BC101" s="39"/>
      <c r="BD101" s="39"/>
      <c r="BE101" s="39"/>
      <c r="BV101" s="16" t="s">
        <v>103</v>
      </c>
      <c r="BY101" s="144">
        <f>IF(AU101="základní",AV101,0)</f>
        <v>0</v>
      </c>
      <c r="BZ101" s="144">
        <f>IF(AU101="snížená",AV101,0)</f>
        <v>0</v>
      </c>
      <c r="CA101" s="144">
        <v>0</v>
      </c>
      <c r="CB101" s="144">
        <v>0</v>
      </c>
      <c r="CC101" s="144">
        <v>0</v>
      </c>
      <c r="CD101" s="144">
        <f>IF(AU101="základní",AG101,0)</f>
        <v>0</v>
      </c>
      <c r="CE101" s="144">
        <f>IF(AU101="snížená",AG101,0)</f>
        <v>0</v>
      </c>
      <c r="CF101" s="144">
        <f>IF(AU101="zákl. přenesená",AG101,0)</f>
        <v>0</v>
      </c>
      <c r="CG101" s="144">
        <f>IF(AU101="sníž. přenesená",AG101,0)</f>
        <v>0</v>
      </c>
      <c r="CH101" s="144">
        <f>IF(AU101="nulová",AG101,0)</f>
        <v>0</v>
      </c>
      <c r="CI101" s="16">
        <f>IF(AU101="základní",1,IF(AU101="snížená",2,IF(AU101="zákl. přenesená",4,IF(AU101="sníž. přenesená",5,3))))</f>
        <v>1</v>
      </c>
      <c r="CJ101" s="16">
        <f>IF(AT101="stavební čast",1,IF(AT101="investiční čast",2,3))</f>
        <v>1</v>
      </c>
      <c r="CK101" s="16" t="str">
        <f>IF(D101="Vyplň vlastní","","x")</f>
        <v>x</v>
      </c>
    </row>
    <row r="102" s="2" customFormat="1" ht="19.92" customHeight="1">
      <c r="A102" s="39"/>
      <c r="B102" s="40"/>
      <c r="C102" s="41"/>
      <c r="D102" s="145" t="s">
        <v>104</v>
      </c>
      <c r="E102" s="138"/>
      <c r="F102" s="138"/>
      <c r="G102" s="138"/>
      <c r="H102" s="138"/>
      <c r="I102" s="138"/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41"/>
      <c r="AD102" s="41"/>
      <c r="AE102" s="41"/>
      <c r="AF102" s="41"/>
      <c r="AG102" s="139">
        <f>ROUND(AG94 * AS102, 2)</f>
        <v>0</v>
      </c>
      <c r="AH102" s="140"/>
      <c r="AI102" s="140"/>
      <c r="AJ102" s="140"/>
      <c r="AK102" s="140"/>
      <c r="AL102" s="140"/>
      <c r="AM102" s="140"/>
      <c r="AN102" s="140">
        <f>ROUND(AG102 + AV102, 2)</f>
        <v>0</v>
      </c>
      <c r="AO102" s="140"/>
      <c r="AP102" s="140"/>
      <c r="AQ102" s="41"/>
      <c r="AR102" s="42"/>
      <c r="AS102" s="141">
        <v>0</v>
      </c>
      <c r="AT102" s="142" t="s">
        <v>102</v>
      </c>
      <c r="AU102" s="142" t="s">
        <v>43</v>
      </c>
      <c r="AV102" s="143">
        <f>ROUND(IF(AU102="základní",AG102*L32,IF(AU102="snížená",AG102*L33,0)), 2)</f>
        <v>0</v>
      </c>
      <c r="AW102" s="39"/>
      <c r="AX102" s="39"/>
      <c r="AY102" s="39"/>
      <c r="AZ102" s="39"/>
      <c r="BA102" s="39"/>
      <c r="BB102" s="39"/>
      <c r="BC102" s="39"/>
      <c r="BD102" s="39"/>
      <c r="BE102" s="39"/>
      <c r="BV102" s="16" t="s">
        <v>105</v>
      </c>
      <c r="BY102" s="144">
        <f>IF(AU102="základní",AV102,0)</f>
        <v>0</v>
      </c>
      <c r="BZ102" s="144">
        <f>IF(AU102="snížená",AV102,0)</f>
        <v>0</v>
      </c>
      <c r="CA102" s="144">
        <v>0</v>
      </c>
      <c r="CB102" s="144">
        <v>0</v>
      </c>
      <c r="CC102" s="144">
        <v>0</v>
      </c>
      <c r="CD102" s="144">
        <f>IF(AU102="základní",AG102,0)</f>
        <v>0</v>
      </c>
      <c r="CE102" s="144">
        <f>IF(AU102="snížená",AG102,0)</f>
        <v>0</v>
      </c>
      <c r="CF102" s="144">
        <f>IF(AU102="zákl. přenesená",AG102,0)</f>
        <v>0</v>
      </c>
      <c r="CG102" s="144">
        <f>IF(AU102="sníž. přenesená",AG102,0)</f>
        <v>0</v>
      </c>
      <c r="CH102" s="144">
        <f>IF(AU102="nulová",AG102,0)</f>
        <v>0</v>
      </c>
      <c r="CI102" s="16">
        <f>IF(AU102="základní",1,IF(AU102="snížená",2,IF(AU102="zákl. přenesená",4,IF(AU102="sníž. přenesená",5,3))))</f>
        <v>1</v>
      </c>
      <c r="CJ102" s="16">
        <f>IF(AT102="stavební čast",1,IF(AT102="investiční čast",2,3))</f>
        <v>1</v>
      </c>
      <c r="CK102" s="16" t="str">
        <f>IF(D102="Vyplň vlastní","","x")</f>
        <v/>
      </c>
    </row>
    <row r="103" s="2" customFormat="1" ht="19.92" customHeight="1">
      <c r="A103" s="39"/>
      <c r="B103" s="40"/>
      <c r="C103" s="41"/>
      <c r="D103" s="145" t="s">
        <v>104</v>
      </c>
      <c r="E103" s="138"/>
      <c r="F103" s="138"/>
      <c r="G103" s="138"/>
      <c r="H103" s="138"/>
      <c r="I103" s="138"/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41"/>
      <c r="AD103" s="41"/>
      <c r="AE103" s="41"/>
      <c r="AF103" s="41"/>
      <c r="AG103" s="139">
        <f>ROUND(AG94 * AS103, 2)</f>
        <v>0</v>
      </c>
      <c r="AH103" s="140"/>
      <c r="AI103" s="140"/>
      <c r="AJ103" s="140"/>
      <c r="AK103" s="140"/>
      <c r="AL103" s="140"/>
      <c r="AM103" s="140"/>
      <c r="AN103" s="140">
        <f>ROUND(AG103 + AV103, 2)</f>
        <v>0</v>
      </c>
      <c r="AO103" s="140"/>
      <c r="AP103" s="140"/>
      <c r="AQ103" s="41"/>
      <c r="AR103" s="42"/>
      <c r="AS103" s="141">
        <v>0</v>
      </c>
      <c r="AT103" s="142" t="s">
        <v>102</v>
      </c>
      <c r="AU103" s="142" t="s">
        <v>43</v>
      </c>
      <c r="AV103" s="143">
        <f>ROUND(IF(AU103="základní",AG103*L32,IF(AU103="snížená",AG103*L33,0)), 2)</f>
        <v>0</v>
      </c>
      <c r="AW103" s="39"/>
      <c r="AX103" s="39"/>
      <c r="AY103" s="39"/>
      <c r="AZ103" s="39"/>
      <c r="BA103" s="39"/>
      <c r="BB103" s="39"/>
      <c r="BC103" s="39"/>
      <c r="BD103" s="39"/>
      <c r="BE103" s="39"/>
      <c r="BV103" s="16" t="s">
        <v>105</v>
      </c>
      <c r="BY103" s="144">
        <f>IF(AU103="základní",AV103,0)</f>
        <v>0</v>
      </c>
      <c r="BZ103" s="144">
        <f>IF(AU103="snížená",AV103,0)</f>
        <v>0</v>
      </c>
      <c r="CA103" s="144">
        <v>0</v>
      </c>
      <c r="CB103" s="144">
        <v>0</v>
      </c>
      <c r="CC103" s="144">
        <v>0</v>
      </c>
      <c r="CD103" s="144">
        <f>IF(AU103="základní",AG103,0)</f>
        <v>0</v>
      </c>
      <c r="CE103" s="144">
        <f>IF(AU103="snížená",AG103,0)</f>
        <v>0</v>
      </c>
      <c r="CF103" s="144">
        <f>IF(AU103="zákl. přenesená",AG103,0)</f>
        <v>0</v>
      </c>
      <c r="CG103" s="144">
        <f>IF(AU103="sníž. přenesená",AG103,0)</f>
        <v>0</v>
      </c>
      <c r="CH103" s="144">
        <f>IF(AU103="nulová",AG103,0)</f>
        <v>0</v>
      </c>
      <c r="CI103" s="16">
        <f>IF(AU103="základní",1,IF(AU103="snížená",2,IF(AU103="zákl. přenesená",4,IF(AU103="sníž. přenesená",5,3))))</f>
        <v>1</v>
      </c>
      <c r="CJ103" s="16">
        <f>IF(AT103="stavební čast",1,IF(AT103="investiční čast",2,3))</f>
        <v>1</v>
      </c>
      <c r="CK103" s="16" t="str">
        <f>IF(D103="Vyplň vlastní","","x")</f>
        <v/>
      </c>
    </row>
    <row r="104" s="2" customFormat="1" ht="19.92" customHeight="1">
      <c r="A104" s="39"/>
      <c r="B104" s="40"/>
      <c r="C104" s="41"/>
      <c r="D104" s="145" t="s">
        <v>104</v>
      </c>
      <c r="E104" s="138"/>
      <c r="F104" s="138"/>
      <c r="G104" s="138"/>
      <c r="H104" s="138"/>
      <c r="I104" s="138"/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41"/>
      <c r="AD104" s="41"/>
      <c r="AE104" s="41"/>
      <c r="AF104" s="41"/>
      <c r="AG104" s="139">
        <f>ROUND(AG94 * AS104, 2)</f>
        <v>0</v>
      </c>
      <c r="AH104" s="140"/>
      <c r="AI104" s="140"/>
      <c r="AJ104" s="140"/>
      <c r="AK104" s="140"/>
      <c r="AL104" s="140"/>
      <c r="AM104" s="140"/>
      <c r="AN104" s="140">
        <f>ROUND(AG104 + AV104, 2)</f>
        <v>0</v>
      </c>
      <c r="AO104" s="140"/>
      <c r="AP104" s="140"/>
      <c r="AQ104" s="41"/>
      <c r="AR104" s="42"/>
      <c r="AS104" s="146">
        <v>0</v>
      </c>
      <c r="AT104" s="147" t="s">
        <v>102</v>
      </c>
      <c r="AU104" s="147" t="s">
        <v>43</v>
      </c>
      <c r="AV104" s="148">
        <f>ROUND(IF(AU104="základní",AG104*L32,IF(AU104="snížená",AG104*L33,0)), 2)</f>
        <v>0</v>
      </c>
      <c r="AW104" s="39"/>
      <c r="AX104" s="39"/>
      <c r="AY104" s="39"/>
      <c r="AZ104" s="39"/>
      <c r="BA104" s="39"/>
      <c r="BB104" s="39"/>
      <c r="BC104" s="39"/>
      <c r="BD104" s="39"/>
      <c r="BE104" s="39"/>
      <c r="BV104" s="16" t="s">
        <v>105</v>
      </c>
      <c r="BY104" s="144">
        <f>IF(AU104="základní",AV104,0)</f>
        <v>0</v>
      </c>
      <c r="BZ104" s="144">
        <f>IF(AU104="snížená",AV104,0)</f>
        <v>0</v>
      </c>
      <c r="CA104" s="144">
        <v>0</v>
      </c>
      <c r="CB104" s="144">
        <v>0</v>
      </c>
      <c r="CC104" s="144">
        <v>0</v>
      </c>
      <c r="CD104" s="144">
        <f>IF(AU104="základní",AG104,0)</f>
        <v>0</v>
      </c>
      <c r="CE104" s="144">
        <f>IF(AU104="snížená",AG104,0)</f>
        <v>0</v>
      </c>
      <c r="CF104" s="144">
        <f>IF(AU104="zákl. přenesená",AG104,0)</f>
        <v>0</v>
      </c>
      <c r="CG104" s="144">
        <f>IF(AU104="sníž. přenesená",AG104,0)</f>
        <v>0</v>
      </c>
      <c r="CH104" s="144">
        <f>IF(AU104="nulová",AG104,0)</f>
        <v>0</v>
      </c>
      <c r="CI104" s="16">
        <f>IF(AU104="základní",1,IF(AU104="snížená",2,IF(AU104="zákl. přenesená",4,IF(AU104="sníž. přenesená",5,3))))</f>
        <v>1</v>
      </c>
      <c r="CJ104" s="16">
        <f>IF(AT104="stavební čast",1,IF(AT104="investiční čast",2,3))</f>
        <v>1</v>
      </c>
      <c r="CK104" s="16" t="str">
        <f>IF(D104="Vyplň vlastní","","x")</f>
        <v/>
      </c>
    </row>
    <row r="105" s="2" customFormat="1" ht="10.8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2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  <row r="106" s="2" customFormat="1" ht="30" customHeight="1">
      <c r="A106" s="39"/>
      <c r="B106" s="40"/>
      <c r="C106" s="149" t="s">
        <v>106</v>
      </c>
      <c r="D106" s="150"/>
      <c r="E106" s="150"/>
      <c r="F106" s="150"/>
      <c r="G106" s="150"/>
      <c r="H106" s="150"/>
      <c r="I106" s="150"/>
      <c r="J106" s="150"/>
      <c r="K106" s="150"/>
      <c r="L106" s="150"/>
      <c r="M106" s="150"/>
      <c r="N106" s="150"/>
      <c r="O106" s="150"/>
      <c r="P106" s="150"/>
      <c r="Q106" s="150"/>
      <c r="R106" s="150"/>
      <c r="S106" s="150"/>
      <c r="T106" s="150"/>
      <c r="U106" s="150"/>
      <c r="V106" s="150"/>
      <c r="W106" s="150"/>
      <c r="X106" s="150"/>
      <c r="Y106" s="150"/>
      <c r="Z106" s="150"/>
      <c r="AA106" s="150"/>
      <c r="AB106" s="150"/>
      <c r="AC106" s="150"/>
      <c r="AD106" s="150"/>
      <c r="AE106" s="150"/>
      <c r="AF106" s="150"/>
      <c r="AG106" s="151">
        <f>ROUND(AG94 + AG100, 2)</f>
        <v>0</v>
      </c>
      <c r="AH106" s="151"/>
      <c r="AI106" s="151"/>
      <c r="AJ106" s="151"/>
      <c r="AK106" s="151"/>
      <c r="AL106" s="151"/>
      <c r="AM106" s="151"/>
      <c r="AN106" s="151">
        <f>ROUND(AN94 + AN100, 2)</f>
        <v>0</v>
      </c>
      <c r="AO106" s="151"/>
      <c r="AP106" s="151"/>
      <c r="AQ106" s="150"/>
      <c r="AR106" s="42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  <c r="AJ107" s="68"/>
      <c r="AK107" s="68"/>
      <c r="AL107" s="68"/>
      <c r="AM107" s="68"/>
      <c r="AN107" s="68"/>
      <c r="AO107" s="68"/>
      <c r="AP107" s="68"/>
      <c r="AQ107" s="68"/>
      <c r="AR107" s="42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</row>
  </sheetData>
  <sheetProtection sheet="1" formatColumns="0" formatRows="0" objects="1" scenarios="1" spinCount="100000" saltValue="UQGl6t0jHNT3JZHj02rCYfgQ22Q1y7lsBhWvM7ScT+I4008WEDCOMlPqQP/dh10vWr08PchUavncVs48OWSJFQ==" hashValue="T2RAvHxRBfwc4zUUsLJMb2Ho+RK1kvSjC7r+FVQrBSHOkNM2/zBl0qigBjf1uTDKk0SFm3XC6+2njNR0VspMcw==" algorithmName="SHA-512" password="CC35"/>
  <mergeCells count="72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J96:AF96"/>
    <mergeCell ref="AG96:AM96"/>
    <mergeCell ref="AN96:AP96"/>
    <mergeCell ref="D96:H96"/>
    <mergeCell ref="AG97:AM97"/>
    <mergeCell ref="D97:H97"/>
    <mergeCell ref="J97:AF97"/>
    <mergeCell ref="AN97:AP97"/>
    <mergeCell ref="AN98:AP98"/>
    <mergeCell ref="AG98:AM98"/>
    <mergeCell ref="D98:H98"/>
    <mergeCell ref="J98:AF98"/>
    <mergeCell ref="D101:AB101"/>
    <mergeCell ref="AG101:AM101"/>
    <mergeCell ref="AN101:AP101"/>
    <mergeCell ref="D102:AB102"/>
    <mergeCell ref="AG102:AM102"/>
    <mergeCell ref="AN102:AP102"/>
    <mergeCell ref="D103:AB103"/>
    <mergeCell ref="AG103:AM103"/>
    <mergeCell ref="AN103:AP103"/>
    <mergeCell ref="D104:AB104"/>
    <mergeCell ref="AG104:AM104"/>
    <mergeCell ref="AN104:AP104"/>
    <mergeCell ref="AG94:AM94"/>
    <mergeCell ref="AN94:AP94"/>
    <mergeCell ref="AG100:AM100"/>
    <mergeCell ref="AN100:AP100"/>
    <mergeCell ref="AG106:AM106"/>
    <mergeCell ref="AN106:AP106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100:AU104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00:AT104">
      <formula1>"stavební čast, technologická čast, investiční čast"</formula1>
    </dataValidation>
  </dataValidations>
  <hyperlinks>
    <hyperlink ref="A95" location="'NPP 3 - 3. rok následné p...'!C2" display="/"/>
    <hyperlink ref="A96" location="'NPP 2 - 2. rok následné p...'!C2" display="/"/>
    <hyperlink ref="A97" location="'NPP 1 - 1. rok následné p...'!C2" display="/"/>
    <hyperlink ref="A98" location="'SO-02 - Vegetační doprov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19"/>
      <c r="AT3" s="16" t="s">
        <v>88</v>
      </c>
    </row>
    <row r="4" s="1" customFormat="1" ht="24.96" customHeight="1">
      <c r="B4" s="19"/>
      <c r="D4" s="154" t="s">
        <v>107</v>
      </c>
      <c r="L4" s="19"/>
      <c r="M4" s="155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6" t="s">
        <v>16</v>
      </c>
      <c r="L6" s="19"/>
    </row>
    <row r="7" s="1" customFormat="1" ht="16.5" customHeight="1">
      <c r="B7" s="19"/>
      <c r="E7" s="157" t="str">
        <f>'Rekapitulace stavby'!K6</f>
        <v>Revitalizace HOZ ODPAD 03 v k.ú. Šafov - SO-02</v>
      </c>
      <c r="F7" s="156"/>
      <c r="G7" s="156"/>
      <c r="H7" s="156"/>
      <c r="L7" s="19"/>
    </row>
    <row r="8" s="2" customFormat="1" ht="12" customHeight="1">
      <c r="A8" s="39"/>
      <c r="B8" s="42"/>
      <c r="C8" s="39"/>
      <c r="D8" s="156" t="s">
        <v>108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2"/>
      <c r="C9" s="39"/>
      <c r="D9" s="39"/>
      <c r="E9" s="158" t="s">
        <v>109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2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2"/>
      <c r="C11" s="39"/>
      <c r="D11" s="156" t="s">
        <v>18</v>
      </c>
      <c r="E11" s="39"/>
      <c r="F11" s="159" t="s">
        <v>1</v>
      </c>
      <c r="G11" s="39"/>
      <c r="H11" s="39"/>
      <c r="I11" s="156" t="s">
        <v>19</v>
      </c>
      <c r="J11" s="159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2"/>
      <c r="C12" s="39"/>
      <c r="D12" s="156" t="s">
        <v>20</v>
      </c>
      <c r="E12" s="39"/>
      <c r="F12" s="159" t="s">
        <v>21</v>
      </c>
      <c r="G12" s="39"/>
      <c r="H12" s="39"/>
      <c r="I12" s="156" t="s">
        <v>22</v>
      </c>
      <c r="J12" s="160" t="str">
        <f>'Rekapitulace stavby'!AN8</f>
        <v>14. 4. 2023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2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2"/>
      <c r="C14" s="39"/>
      <c r="D14" s="156" t="s">
        <v>24</v>
      </c>
      <c r="E14" s="39"/>
      <c r="F14" s="39"/>
      <c r="G14" s="39"/>
      <c r="H14" s="39"/>
      <c r="I14" s="156" t="s">
        <v>25</v>
      </c>
      <c r="J14" s="159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2"/>
      <c r="C15" s="39"/>
      <c r="D15" s="39"/>
      <c r="E15" s="159" t="s">
        <v>26</v>
      </c>
      <c r="F15" s="39"/>
      <c r="G15" s="39"/>
      <c r="H15" s="39"/>
      <c r="I15" s="156" t="s">
        <v>27</v>
      </c>
      <c r="J15" s="159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2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2"/>
      <c r="C17" s="39"/>
      <c r="D17" s="156" t="s">
        <v>28</v>
      </c>
      <c r="E17" s="39"/>
      <c r="F17" s="39"/>
      <c r="G17" s="39"/>
      <c r="H17" s="39"/>
      <c r="I17" s="156" t="s">
        <v>25</v>
      </c>
      <c r="J17" s="32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2"/>
      <c r="C18" s="39"/>
      <c r="D18" s="39"/>
      <c r="E18" s="32" t="str">
        <f>'Rekapitulace stavby'!E14</f>
        <v>Vyplň údaj</v>
      </c>
      <c r="F18" s="159"/>
      <c r="G18" s="159"/>
      <c r="H18" s="159"/>
      <c r="I18" s="156" t="s">
        <v>27</v>
      </c>
      <c r="J18" s="32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2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2"/>
      <c r="C20" s="39"/>
      <c r="D20" s="156" t="s">
        <v>30</v>
      </c>
      <c r="E20" s="39"/>
      <c r="F20" s="39"/>
      <c r="G20" s="39"/>
      <c r="H20" s="39"/>
      <c r="I20" s="156" t="s">
        <v>25</v>
      </c>
      <c r="J20" s="159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2"/>
      <c r="C21" s="39"/>
      <c r="D21" s="39"/>
      <c r="E21" s="159" t="str">
        <f>IF('Rekapitulace stavby'!E17="","",'Rekapitulace stavby'!E17)</f>
        <v xml:space="preserve"> </v>
      </c>
      <c r="F21" s="39"/>
      <c r="G21" s="39"/>
      <c r="H21" s="39"/>
      <c r="I21" s="156" t="s">
        <v>27</v>
      </c>
      <c r="J21" s="159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2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2"/>
      <c r="C23" s="39"/>
      <c r="D23" s="156" t="s">
        <v>33</v>
      </c>
      <c r="E23" s="39"/>
      <c r="F23" s="39"/>
      <c r="G23" s="39"/>
      <c r="H23" s="39"/>
      <c r="I23" s="156" t="s">
        <v>25</v>
      </c>
      <c r="J23" s="159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2"/>
      <c r="C24" s="39"/>
      <c r="D24" s="39"/>
      <c r="E24" s="159" t="s">
        <v>34</v>
      </c>
      <c r="F24" s="39"/>
      <c r="G24" s="39"/>
      <c r="H24" s="39"/>
      <c r="I24" s="156" t="s">
        <v>27</v>
      </c>
      <c r="J24" s="159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2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2"/>
      <c r="C26" s="39"/>
      <c r="D26" s="156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61"/>
      <c r="B27" s="162"/>
      <c r="C27" s="161"/>
      <c r="D27" s="161"/>
      <c r="E27" s="163" t="s">
        <v>1</v>
      </c>
      <c r="F27" s="163"/>
      <c r="G27" s="163"/>
      <c r="H27" s="163"/>
      <c r="I27" s="161"/>
      <c r="J27" s="161"/>
      <c r="K27" s="161"/>
      <c r="L27" s="164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</row>
    <row r="28" s="2" customFormat="1" ht="6.96" customHeight="1">
      <c r="A28" s="39"/>
      <c r="B28" s="42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2"/>
      <c r="C29" s="39"/>
      <c r="D29" s="165"/>
      <c r="E29" s="165"/>
      <c r="F29" s="165"/>
      <c r="G29" s="165"/>
      <c r="H29" s="165"/>
      <c r="I29" s="165"/>
      <c r="J29" s="165"/>
      <c r="K29" s="16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2"/>
      <c r="C30" s="39"/>
      <c r="D30" s="166" t="s">
        <v>38</v>
      </c>
      <c r="E30" s="39"/>
      <c r="F30" s="39"/>
      <c r="G30" s="39"/>
      <c r="H30" s="39"/>
      <c r="I30" s="39"/>
      <c r="J30" s="167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2"/>
      <c r="C31" s="39"/>
      <c r="D31" s="165"/>
      <c r="E31" s="165"/>
      <c r="F31" s="165"/>
      <c r="G31" s="165"/>
      <c r="H31" s="165"/>
      <c r="I31" s="165"/>
      <c r="J31" s="165"/>
      <c r="K31" s="16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2"/>
      <c r="C32" s="39"/>
      <c r="D32" s="39"/>
      <c r="E32" s="39"/>
      <c r="F32" s="168" t="s">
        <v>40</v>
      </c>
      <c r="G32" s="39"/>
      <c r="H32" s="39"/>
      <c r="I32" s="168" t="s">
        <v>39</v>
      </c>
      <c r="J32" s="168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2"/>
      <c r="C33" s="39"/>
      <c r="D33" s="169" t="s">
        <v>42</v>
      </c>
      <c r="E33" s="156" t="s">
        <v>43</v>
      </c>
      <c r="F33" s="170">
        <f>ROUND((SUM(BE118:BE156)),  2)</f>
        <v>0</v>
      </c>
      <c r="G33" s="39"/>
      <c r="H33" s="39"/>
      <c r="I33" s="171">
        <v>0.20999999999999999</v>
      </c>
      <c r="J33" s="170">
        <f>ROUND(((SUM(BE118:BE156))*I33),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2"/>
      <c r="C34" s="39"/>
      <c r="D34" s="39"/>
      <c r="E34" s="156" t="s">
        <v>44</v>
      </c>
      <c r="F34" s="170">
        <f>ROUND((SUM(BF118:BF156)),  2)</f>
        <v>0</v>
      </c>
      <c r="G34" s="39"/>
      <c r="H34" s="39"/>
      <c r="I34" s="171">
        <v>0.14999999999999999</v>
      </c>
      <c r="J34" s="170">
        <f>ROUND(((SUM(BF118:BF156))*I34),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39"/>
      <c r="E35" s="156" t="s">
        <v>45</v>
      </c>
      <c r="F35" s="170">
        <f>ROUND((SUM(BG118:BG156)),  2)</f>
        <v>0</v>
      </c>
      <c r="G35" s="39"/>
      <c r="H35" s="39"/>
      <c r="I35" s="171">
        <v>0.20999999999999999</v>
      </c>
      <c r="J35" s="170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56" t="s">
        <v>46</v>
      </c>
      <c r="F36" s="170">
        <f>ROUND((SUM(BH118:BH156)),  2)</f>
        <v>0</v>
      </c>
      <c r="G36" s="39"/>
      <c r="H36" s="39"/>
      <c r="I36" s="171">
        <v>0.14999999999999999</v>
      </c>
      <c r="J36" s="170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56" t="s">
        <v>47</v>
      </c>
      <c r="F37" s="170">
        <f>ROUND((SUM(BI118:BI156)),  2)</f>
        <v>0</v>
      </c>
      <c r="G37" s="39"/>
      <c r="H37" s="39"/>
      <c r="I37" s="171">
        <v>0</v>
      </c>
      <c r="J37" s="170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2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2"/>
      <c r="C39" s="172"/>
      <c r="D39" s="173" t="s">
        <v>48</v>
      </c>
      <c r="E39" s="174"/>
      <c r="F39" s="174"/>
      <c r="G39" s="175" t="s">
        <v>49</v>
      </c>
      <c r="H39" s="176" t="s">
        <v>50</v>
      </c>
      <c r="I39" s="174"/>
      <c r="J39" s="177">
        <f>SUM(J30:J37)</f>
        <v>0</v>
      </c>
      <c r="K39" s="178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2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4"/>
      <c r="D50" s="179" t="s">
        <v>51</v>
      </c>
      <c r="E50" s="180"/>
      <c r="F50" s="180"/>
      <c r="G50" s="179" t="s">
        <v>52</v>
      </c>
      <c r="H50" s="180"/>
      <c r="I50" s="180"/>
      <c r="J50" s="180"/>
      <c r="K50" s="180"/>
      <c r="L50" s="64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9"/>
      <c r="B61" s="42"/>
      <c r="C61" s="39"/>
      <c r="D61" s="181" t="s">
        <v>53</v>
      </c>
      <c r="E61" s="182"/>
      <c r="F61" s="183" t="s">
        <v>54</v>
      </c>
      <c r="G61" s="181" t="s">
        <v>53</v>
      </c>
      <c r="H61" s="182"/>
      <c r="I61" s="182"/>
      <c r="J61" s="184" t="s">
        <v>54</v>
      </c>
      <c r="K61" s="182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9"/>
      <c r="B65" s="42"/>
      <c r="C65" s="39"/>
      <c r="D65" s="179" t="s">
        <v>55</v>
      </c>
      <c r="E65" s="185"/>
      <c r="F65" s="185"/>
      <c r="G65" s="179" t="s">
        <v>56</v>
      </c>
      <c r="H65" s="185"/>
      <c r="I65" s="185"/>
      <c r="J65" s="185"/>
      <c r="K65" s="185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9"/>
      <c r="B76" s="42"/>
      <c r="C76" s="39"/>
      <c r="D76" s="181" t="s">
        <v>53</v>
      </c>
      <c r="E76" s="182"/>
      <c r="F76" s="183" t="s">
        <v>54</v>
      </c>
      <c r="G76" s="181" t="s">
        <v>53</v>
      </c>
      <c r="H76" s="182"/>
      <c r="I76" s="182"/>
      <c r="J76" s="184" t="s">
        <v>54</v>
      </c>
      <c r="K76" s="18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2" t="s">
        <v>110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90" t="str">
        <f>E7</f>
        <v>Revitalizace HOZ ODPAD 03 v k.ú. Šafov - SO-02</v>
      </c>
      <c r="F85" s="31"/>
      <c r="G85" s="31"/>
      <c r="H85" s="31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1" t="s">
        <v>108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NPP 3 - 3. rok následné pěstební péče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1" t="s">
        <v>20</v>
      </c>
      <c r="D89" s="41"/>
      <c r="E89" s="41"/>
      <c r="F89" s="26" t="str">
        <f>F12</f>
        <v>Šafov</v>
      </c>
      <c r="G89" s="41"/>
      <c r="H89" s="41"/>
      <c r="I89" s="31" t="s">
        <v>22</v>
      </c>
      <c r="J89" s="80" t="str">
        <f>IF(J12="","",J12)</f>
        <v>14. 4. 2023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1" t="s">
        <v>24</v>
      </c>
      <c r="D91" s="41"/>
      <c r="E91" s="41"/>
      <c r="F91" s="26" t="str">
        <f>E15</f>
        <v>SPÚ, KPÚ pro Jihomoravský kraj, Pobočka Znojmo</v>
      </c>
      <c r="G91" s="41"/>
      <c r="H91" s="41"/>
      <c r="I91" s="31" t="s">
        <v>30</v>
      </c>
      <c r="J91" s="35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25.65" customHeight="1">
      <c r="A92" s="39"/>
      <c r="B92" s="40"/>
      <c r="C92" s="31" t="s">
        <v>28</v>
      </c>
      <c r="D92" s="41"/>
      <c r="E92" s="41"/>
      <c r="F92" s="26" t="str">
        <f>IF(E18="","",E18)</f>
        <v>Vyplň údaj</v>
      </c>
      <c r="G92" s="41"/>
      <c r="H92" s="41"/>
      <c r="I92" s="31" t="s">
        <v>33</v>
      </c>
      <c r="J92" s="35" t="str">
        <f>E24</f>
        <v>AGROPROJEKT PSO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91" t="s">
        <v>111</v>
      </c>
      <c r="D94" s="150"/>
      <c r="E94" s="150"/>
      <c r="F94" s="150"/>
      <c r="G94" s="150"/>
      <c r="H94" s="150"/>
      <c r="I94" s="150"/>
      <c r="J94" s="192" t="s">
        <v>112</v>
      </c>
      <c r="K94" s="15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93" t="s">
        <v>113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6" t="s">
        <v>114</v>
      </c>
    </row>
    <row r="97" hidden="1" s="9" customFormat="1" ht="24.96" customHeight="1">
      <c r="A97" s="9"/>
      <c r="B97" s="194"/>
      <c r="C97" s="195"/>
      <c r="D97" s="196" t="s">
        <v>115</v>
      </c>
      <c r="E97" s="197"/>
      <c r="F97" s="197"/>
      <c r="G97" s="197"/>
      <c r="H97" s="197"/>
      <c r="I97" s="197"/>
      <c r="J97" s="198">
        <f>J152</f>
        <v>0</v>
      </c>
      <c r="K97" s="195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0"/>
      <c r="C98" s="201"/>
      <c r="D98" s="202" t="s">
        <v>116</v>
      </c>
      <c r="E98" s="203"/>
      <c r="F98" s="203"/>
      <c r="G98" s="203"/>
      <c r="H98" s="203"/>
      <c r="I98" s="203"/>
      <c r="J98" s="204">
        <f>J153</f>
        <v>0</v>
      </c>
      <c r="K98" s="201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hidden="1"/>
    <row r="102" hidden="1"/>
    <row r="103" hidden="1"/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2" t="s">
        <v>117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1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90" t="str">
        <f>E7</f>
        <v>Revitalizace HOZ ODPAD 03 v k.ú. Šafov - SO-02</v>
      </c>
      <c r="F108" s="31"/>
      <c r="G108" s="31"/>
      <c r="H108" s="3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1" t="s">
        <v>108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NPP 3 - 3. rok následné pěstební péče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1" t="s">
        <v>20</v>
      </c>
      <c r="D112" s="41"/>
      <c r="E112" s="41"/>
      <c r="F112" s="26" t="str">
        <f>F12</f>
        <v>Šafov</v>
      </c>
      <c r="G112" s="41"/>
      <c r="H112" s="41"/>
      <c r="I112" s="31" t="s">
        <v>22</v>
      </c>
      <c r="J112" s="80" t="str">
        <f>IF(J12="","",J12)</f>
        <v>14. 4. 2023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1" t="s">
        <v>24</v>
      </c>
      <c r="D114" s="41"/>
      <c r="E114" s="41"/>
      <c r="F114" s="26" t="str">
        <f>E15</f>
        <v>SPÚ, KPÚ pro Jihomoravský kraj, Pobočka Znojmo</v>
      </c>
      <c r="G114" s="41"/>
      <c r="H114" s="41"/>
      <c r="I114" s="31" t="s">
        <v>30</v>
      </c>
      <c r="J114" s="35" t="str">
        <f>E21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5.65" customHeight="1">
      <c r="A115" s="39"/>
      <c r="B115" s="40"/>
      <c r="C115" s="31" t="s">
        <v>28</v>
      </c>
      <c r="D115" s="41"/>
      <c r="E115" s="41"/>
      <c r="F115" s="26" t="str">
        <f>IF(E18="","",E18)</f>
        <v>Vyplň údaj</v>
      </c>
      <c r="G115" s="41"/>
      <c r="H115" s="41"/>
      <c r="I115" s="31" t="s">
        <v>33</v>
      </c>
      <c r="J115" s="35" t="str">
        <f>E24</f>
        <v>AGROPROJEKT PSO s.r.o.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206"/>
      <c r="B117" s="207"/>
      <c r="C117" s="208" t="s">
        <v>118</v>
      </c>
      <c r="D117" s="209" t="s">
        <v>63</v>
      </c>
      <c r="E117" s="209" t="s">
        <v>59</v>
      </c>
      <c r="F117" s="209" t="s">
        <v>60</v>
      </c>
      <c r="G117" s="209" t="s">
        <v>119</v>
      </c>
      <c r="H117" s="209" t="s">
        <v>120</v>
      </c>
      <c r="I117" s="209" t="s">
        <v>121</v>
      </c>
      <c r="J117" s="209" t="s">
        <v>112</v>
      </c>
      <c r="K117" s="210" t="s">
        <v>122</v>
      </c>
      <c r="L117" s="211"/>
      <c r="M117" s="101" t="s">
        <v>1</v>
      </c>
      <c r="N117" s="102" t="s">
        <v>42</v>
      </c>
      <c r="O117" s="102" t="s">
        <v>123</v>
      </c>
      <c r="P117" s="102" t="s">
        <v>124</v>
      </c>
      <c r="Q117" s="102" t="s">
        <v>125</v>
      </c>
      <c r="R117" s="102" t="s">
        <v>126</v>
      </c>
      <c r="S117" s="102" t="s">
        <v>127</v>
      </c>
      <c r="T117" s="102" t="s">
        <v>128</v>
      </c>
      <c r="U117" s="103" t="s">
        <v>129</v>
      </c>
      <c r="V117" s="206"/>
      <c r="W117" s="206"/>
      <c r="X117" s="206"/>
      <c r="Y117" s="206"/>
      <c r="Z117" s="206"/>
      <c r="AA117" s="206"/>
      <c r="AB117" s="206"/>
      <c r="AC117" s="206"/>
      <c r="AD117" s="206"/>
      <c r="AE117" s="206"/>
    </row>
    <row r="118" s="2" customFormat="1" ht="22.8" customHeight="1">
      <c r="A118" s="39"/>
      <c r="B118" s="40"/>
      <c r="C118" s="108" t="s">
        <v>130</v>
      </c>
      <c r="D118" s="41"/>
      <c r="E118" s="41"/>
      <c r="F118" s="41"/>
      <c r="G118" s="41"/>
      <c r="H118" s="41"/>
      <c r="I118" s="41"/>
      <c r="J118" s="212">
        <f>BK118</f>
        <v>0</v>
      </c>
      <c r="K118" s="41"/>
      <c r="L118" s="42"/>
      <c r="M118" s="104"/>
      <c r="N118" s="213"/>
      <c r="O118" s="105"/>
      <c r="P118" s="214">
        <f>P119+SUM(P120:P152)</f>
        <v>0</v>
      </c>
      <c r="Q118" s="105"/>
      <c r="R118" s="214">
        <f>R119+SUM(R120:R152)</f>
        <v>0.00216</v>
      </c>
      <c r="S118" s="105"/>
      <c r="T118" s="214">
        <f>T119+SUM(T120:T152)</f>
        <v>0</v>
      </c>
      <c r="U118" s="106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6" t="s">
        <v>77</v>
      </c>
      <c r="AU118" s="16" t="s">
        <v>114</v>
      </c>
      <c r="BK118" s="215">
        <f>BK119+SUM(BK120:BK152)</f>
        <v>0</v>
      </c>
    </row>
    <row r="119" s="2" customFormat="1" ht="24.15" customHeight="1">
      <c r="A119" s="39"/>
      <c r="B119" s="40"/>
      <c r="C119" s="216" t="s">
        <v>86</v>
      </c>
      <c r="D119" s="216" t="s">
        <v>131</v>
      </c>
      <c r="E119" s="217" t="s">
        <v>132</v>
      </c>
      <c r="F119" s="218" t="s">
        <v>133</v>
      </c>
      <c r="G119" s="219" t="s">
        <v>134</v>
      </c>
      <c r="H119" s="220">
        <v>16800</v>
      </c>
      <c r="I119" s="221"/>
      <c r="J119" s="222">
        <f>ROUND(I119*H119,2)</f>
        <v>0</v>
      </c>
      <c r="K119" s="218" t="s">
        <v>135</v>
      </c>
      <c r="L119" s="42"/>
      <c r="M119" s="223" t="s">
        <v>1</v>
      </c>
      <c r="N119" s="224" t="s">
        <v>43</v>
      </c>
      <c r="O119" s="92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5">
        <f>S119*H119</f>
        <v>0</v>
      </c>
      <c r="U119" s="226" t="s">
        <v>1</v>
      </c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7" t="s">
        <v>136</v>
      </c>
      <c r="AT119" s="227" t="s">
        <v>131</v>
      </c>
      <c r="AU119" s="227" t="s">
        <v>78</v>
      </c>
      <c r="AY119" s="16" t="s">
        <v>137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6" t="s">
        <v>86</v>
      </c>
      <c r="BK119" s="144">
        <f>ROUND(I119*H119,2)</f>
        <v>0</v>
      </c>
      <c r="BL119" s="16" t="s">
        <v>136</v>
      </c>
      <c r="BM119" s="227" t="s">
        <v>138</v>
      </c>
    </row>
    <row r="120" s="2" customFormat="1">
      <c r="A120" s="39"/>
      <c r="B120" s="40"/>
      <c r="C120" s="41"/>
      <c r="D120" s="228" t="s">
        <v>139</v>
      </c>
      <c r="E120" s="41"/>
      <c r="F120" s="229" t="s">
        <v>140</v>
      </c>
      <c r="G120" s="41"/>
      <c r="H120" s="41"/>
      <c r="I120" s="230"/>
      <c r="J120" s="41"/>
      <c r="K120" s="41"/>
      <c r="L120" s="42"/>
      <c r="M120" s="231"/>
      <c r="N120" s="232"/>
      <c r="O120" s="92"/>
      <c r="P120" s="92"/>
      <c r="Q120" s="92"/>
      <c r="R120" s="92"/>
      <c r="S120" s="92"/>
      <c r="T120" s="92"/>
      <c r="U120" s="93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6" t="s">
        <v>139</v>
      </c>
      <c r="AU120" s="16" t="s">
        <v>78</v>
      </c>
    </row>
    <row r="121" s="2" customFormat="1">
      <c r="A121" s="39"/>
      <c r="B121" s="40"/>
      <c r="C121" s="41"/>
      <c r="D121" s="233" t="s">
        <v>141</v>
      </c>
      <c r="E121" s="41"/>
      <c r="F121" s="234" t="s">
        <v>142</v>
      </c>
      <c r="G121" s="41"/>
      <c r="H121" s="41"/>
      <c r="I121" s="230"/>
      <c r="J121" s="41"/>
      <c r="K121" s="41"/>
      <c r="L121" s="42"/>
      <c r="M121" s="231"/>
      <c r="N121" s="232"/>
      <c r="O121" s="92"/>
      <c r="P121" s="92"/>
      <c r="Q121" s="92"/>
      <c r="R121" s="92"/>
      <c r="S121" s="92"/>
      <c r="T121" s="92"/>
      <c r="U121" s="93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6" t="s">
        <v>141</v>
      </c>
      <c r="AU121" s="16" t="s">
        <v>78</v>
      </c>
    </row>
    <row r="122" s="2" customFormat="1">
      <c r="A122" s="39"/>
      <c r="B122" s="40"/>
      <c r="C122" s="41"/>
      <c r="D122" s="228" t="s">
        <v>143</v>
      </c>
      <c r="E122" s="41"/>
      <c r="F122" s="235" t="s">
        <v>144</v>
      </c>
      <c r="G122" s="41"/>
      <c r="H122" s="41"/>
      <c r="I122" s="230"/>
      <c r="J122" s="41"/>
      <c r="K122" s="41"/>
      <c r="L122" s="42"/>
      <c r="M122" s="231"/>
      <c r="N122" s="232"/>
      <c r="O122" s="92"/>
      <c r="P122" s="92"/>
      <c r="Q122" s="92"/>
      <c r="R122" s="92"/>
      <c r="S122" s="92"/>
      <c r="T122" s="92"/>
      <c r="U122" s="93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6" t="s">
        <v>143</v>
      </c>
      <c r="AU122" s="16" t="s">
        <v>78</v>
      </c>
    </row>
    <row r="123" s="12" customFormat="1">
      <c r="A123" s="12"/>
      <c r="B123" s="236"/>
      <c r="C123" s="237"/>
      <c r="D123" s="228" t="s">
        <v>145</v>
      </c>
      <c r="E123" s="238" t="s">
        <v>1</v>
      </c>
      <c r="F123" s="239" t="s">
        <v>146</v>
      </c>
      <c r="G123" s="237"/>
      <c r="H123" s="240">
        <v>16800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4"/>
      <c r="U123" s="245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46" t="s">
        <v>145</v>
      </c>
      <c r="AU123" s="246" t="s">
        <v>78</v>
      </c>
      <c r="AV123" s="12" t="s">
        <v>88</v>
      </c>
      <c r="AW123" s="12" t="s">
        <v>32</v>
      </c>
      <c r="AX123" s="12" t="s">
        <v>86</v>
      </c>
      <c r="AY123" s="246" t="s">
        <v>137</v>
      </c>
    </row>
    <row r="124" s="2" customFormat="1" ht="21.75" customHeight="1">
      <c r="A124" s="39"/>
      <c r="B124" s="40"/>
      <c r="C124" s="216" t="s">
        <v>88</v>
      </c>
      <c r="D124" s="216" t="s">
        <v>131</v>
      </c>
      <c r="E124" s="217" t="s">
        <v>147</v>
      </c>
      <c r="F124" s="218" t="s">
        <v>148</v>
      </c>
      <c r="G124" s="219" t="s">
        <v>149</v>
      </c>
      <c r="H124" s="220">
        <v>60</v>
      </c>
      <c r="I124" s="221"/>
      <c r="J124" s="222">
        <f>ROUND(I124*H124,2)</f>
        <v>0</v>
      </c>
      <c r="K124" s="218" t="s">
        <v>135</v>
      </c>
      <c r="L124" s="42"/>
      <c r="M124" s="223" t="s">
        <v>1</v>
      </c>
      <c r="N124" s="224" t="s">
        <v>43</v>
      </c>
      <c r="O124" s="92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5">
        <f>S124*H124</f>
        <v>0</v>
      </c>
      <c r="U124" s="226" t="s">
        <v>1</v>
      </c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7" t="s">
        <v>136</v>
      </c>
      <c r="AT124" s="227" t="s">
        <v>131</v>
      </c>
      <c r="AU124" s="227" t="s">
        <v>78</v>
      </c>
      <c r="AY124" s="16" t="s">
        <v>137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6" t="s">
        <v>86</v>
      </c>
      <c r="BK124" s="144">
        <f>ROUND(I124*H124,2)</f>
        <v>0</v>
      </c>
      <c r="BL124" s="16" t="s">
        <v>136</v>
      </c>
      <c r="BM124" s="227" t="s">
        <v>150</v>
      </c>
    </row>
    <row r="125" s="2" customFormat="1">
      <c r="A125" s="39"/>
      <c r="B125" s="40"/>
      <c r="C125" s="41"/>
      <c r="D125" s="228" t="s">
        <v>139</v>
      </c>
      <c r="E125" s="41"/>
      <c r="F125" s="229" t="s">
        <v>151</v>
      </c>
      <c r="G125" s="41"/>
      <c r="H125" s="41"/>
      <c r="I125" s="230"/>
      <c r="J125" s="41"/>
      <c r="K125" s="41"/>
      <c r="L125" s="42"/>
      <c r="M125" s="231"/>
      <c r="N125" s="232"/>
      <c r="O125" s="92"/>
      <c r="P125" s="92"/>
      <c r="Q125" s="92"/>
      <c r="R125" s="92"/>
      <c r="S125" s="92"/>
      <c r="T125" s="92"/>
      <c r="U125" s="93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6" t="s">
        <v>139</v>
      </c>
      <c r="AU125" s="16" t="s">
        <v>78</v>
      </c>
    </row>
    <row r="126" s="2" customFormat="1">
      <c r="A126" s="39"/>
      <c r="B126" s="40"/>
      <c r="C126" s="41"/>
      <c r="D126" s="233" t="s">
        <v>141</v>
      </c>
      <c r="E126" s="41"/>
      <c r="F126" s="234" t="s">
        <v>152</v>
      </c>
      <c r="G126" s="41"/>
      <c r="H126" s="41"/>
      <c r="I126" s="230"/>
      <c r="J126" s="41"/>
      <c r="K126" s="41"/>
      <c r="L126" s="42"/>
      <c r="M126" s="231"/>
      <c r="N126" s="232"/>
      <c r="O126" s="92"/>
      <c r="P126" s="92"/>
      <c r="Q126" s="92"/>
      <c r="R126" s="92"/>
      <c r="S126" s="92"/>
      <c r="T126" s="92"/>
      <c r="U126" s="93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6" t="s">
        <v>141</v>
      </c>
      <c r="AU126" s="16" t="s">
        <v>78</v>
      </c>
    </row>
    <row r="127" s="2" customFormat="1">
      <c r="A127" s="39"/>
      <c r="B127" s="40"/>
      <c r="C127" s="41"/>
      <c r="D127" s="228" t="s">
        <v>143</v>
      </c>
      <c r="E127" s="41"/>
      <c r="F127" s="235" t="s">
        <v>153</v>
      </c>
      <c r="G127" s="41"/>
      <c r="H127" s="41"/>
      <c r="I127" s="230"/>
      <c r="J127" s="41"/>
      <c r="K127" s="41"/>
      <c r="L127" s="42"/>
      <c r="M127" s="231"/>
      <c r="N127" s="232"/>
      <c r="O127" s="92"/>
      <c r="P127" s="92"/>
      <c r="Q127" s="92"/>
      <c r="R127" s="92"/>
      <c r="S127" s="92"/>
      <c r="T127" s="92"/>
      <c r="U127" s="93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6" t="s">
        <v>143</v>
      </c>
      <c r="AU127" s="16" t="s">
        <v>78</v>
      </c>
    </row>
    <row r="128" s="12" customFormat="1">
      <c r="A128" s="12"/>
      <c r="B128" s="236"/>
      <c r="C128" s="237"/>
      <c r="D128" s="228" t="s">
        <v>145</v>
      </c>
      <c r="E128" s="238" t="s">
        <v>1</v>
      </c>
      <c r="F128" s="239" t="s">
        <v>154</v>
      </c>
      <c r="G128" s="237"/>
      <c r="H128" s="240">
        <v>60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4"/>
      <c r="U128" s="245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46" t="s">
        <v>145</v>
      </c>
      <c r="AU128" s="246" t="s">
        <v>78</v>
      </c>
      <c r="AV128" s="12" t="s">
        <v>88</v>
      </c>
      <c r="AW128" s="12" t="s">
        <v>32</v>
      </c>
      <c r="AX128" s="12" t="s">
        <v>86</v>
      </c>
      <c r="AY128" s="246" t="s">
        <v>137</v>
      </c>
    </row>
    <row r="129" s="2" customFormat="1" ht="24.15" customHeight="1">
      <c r="A129" s="39"/>
      <c r="B129" s="40"/>
      <c r="C129" s="216" t="s">
        <v>155</v>
      </c>
      <c r="D129" s="216" t="s">
        <v>131</v>
      </c>
      <c r="E129" s="217" t="s">
        <v>156</v>
      </c>
      <c r="F129" s="218" t="s">
        <v>157</v>
      </c>
      <c r="G129" s="219" t="s">
        <v>149</v>
      </c>
      <c r="H129" s="220">
        <v>360</v>
      </c>
      <c r="I129" s="221"/>
      <c r="J129" s="222">
        <f>ROUND(I129*H129,2)</f>
        <v>0</v>
      </c>
      <c r="K129" s="218" t="s">
        <v>135</v>
      </c>
      <c r="L129" s="42"/>
      <c r="M129" s="223" t="s">
        <v>1</v>
      </c>
      <c r="N129" s="224" t="s">
        <v>43</v>
      </c>
      <c r="O129" s="92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5">
        <f>S129*H129</f>
        <v>0</v>
      </c>
      <c r="U129" s="226" t="s">
        <v>1</v>
      </c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7" t="s">
        <v>136</v>
      </c>
      <c r="AT129" s="227" t="s">
        <v>131</v>
      </c>
      <c r="AU129" s="227" t="s">
        <v>78</v>
      </c>
      <c r="AY129" s="16" t="s">
        <v>137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6" t="s">
        <v>86</v>
      </c>
      <c r="BK129" s="144">
        <f>ROUND(I129*H129,2)</f>
        <v>0</v>
      </c>
      <c r="BL129" s="16" t="s">
        <v>136</v>
      </c>
      <c r="BM129" s="227" t="s">
        <v>158</v>
      </c>
    </row>
    <row r="130" s="2" customFormat="1">
      <c r="A130" s="39"/>
      <c r="B130" s="40"/>
      <c r="C130" s="41"/>
      <c r="D130" s="228" t="s">
        <v>139</v>
      </c>
      <c r="E130" s="41"/>
      <c r="F130" s="229" t="s">
        <v>159</v>
      </c>
      <c r="G130" s="41"/>
      <c r="H130" s="41"/>
      <c r="I130" s="230"/>
      <c r="J130" s="41"/>
      <c r="K130" s="41"/>
      <c r="L130" s="42"/>
      <c r="M130" s="231"/>
      <c r="N130" s="232"/>
      <c r="O130" s="92"/>
      <c r="P130" s="92"/>
      <c r="Q130" s="92"/>
      <c r="R130" s="92"/>
      <c r="S130" s="92"/>
      <c r="T130" s="92"/>
      <c r="U130" s="93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6" t="s">
        <v>139</v>
      </c>
      <c r="AU130" s="16" t="s">
        <v>78</v>
      </c>
    </row>
    <row r="131" s="2" customFormat="1">
      <c r="A131" s="39"/>
      <c r="B131" s="40"/>
      <c r="C131" s="41"/>
      <c r="D131" s="233" t="s">
        <v>141</v>
      </c>
      <c r="E131" s="41"/>
      <c r="F131" s="234" t="s">
        <v>160</v>
      </c>
      <c r="G131" s="41"/>
      <c r="H131" s="41"/>
      <c r="I131" s="230"/>
      <c r="J131" s="41"/>
      <c r="K131" s="41"/>
      <c r="L131" s="42"/>
      <c r="M131" s="231"/>
      <c r="N131" s="232"/>
      <c r="O131" s="92"/>
      <c r="P131" s="92"/>
      <c r="Q131" s="92"/>
      <c r="R131" s="92"/>
      <c r="S131" s="92"/>
      <c r="T131" s="92"/>
      <c r="U131" s="93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6" t="s">
        <v>141</v>
      </c>
      <c r="AU131" s="16" t="s">
        <v>78</v>
      </c>
    </row>
    <row r="132" s="2" customFormat="1">
      <c r="A132" s="39"/>
      <c r="B132" s="40"/>
      <c r="C132" s="41"/>
      <c r="D132" s="228" t="s">
        <v>143</v>
      </c>
      <c r="E132" s="41"/>
      <c r="F132" s="235" t="s">
        <v>161</v>
      </c>
      <c r="G132" s="41"/>
      <c r="H132" s="41"/>
      <c r="I132" s="230"/>
      <c r="J132" s="41"/>
      <c r="K132" s="41"/>
      <c r="L132" s="42"/>
      <c r="M132" s="231"/>
      <c r="N132" s="232"/>
      <c r="O132" s="92"/>
      <c r="P132" s="92"/>
      <c r="Q132" s="92"/>
      <c r="R132" s="92"/>
      <c r="S132" s="92"/>
      <c r="T132" s="92"/>
      <c r="U132" s="93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6" t="s">
        <v>143</v>
      </c>
      <c r="AU132" s="16" t="s">
        <v>78</v>
      </c>
    </row>
    <row r="133" s="12" customFormat="1">
      <c r="A133" s="12"/>
      <c r="B133" s="236"/>
      <c r="C133" s="237"/>
      <c r="D133" s="228" t="s">
        <v>145</v>
      </c>
      <c r="E133" s="238" t="s">
        <v>1</v>
      </c>
      <c r="F133" s="239" t="s">
        <v>162</v>
      </c>
      <c r="G133" s="237"/>
      <c r="H133" s="240">
        <v>360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4"/>
      <c r="U133" s="245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46" t="s">
        <v>145</v>
      </c>
      <c r="AU133" s="246" t="s">
        <v>78</v>
      </c>
      <c r="AV133" s="12" t="s">
        <v>88</v>
      </c>
      <c r="AW133" s="12" t="s">
        <v>32</v>
      </c>
      <c r="AX133" s="12" t="s">
        <v>86</v>
      </c>
      <c r="AY133" s="246" t="s">
        <v>137</v>
      </c>
    </row>
    <row r="134" s="2" customFormat="1" ht="16.5" customHeight="1">
      <c r="A134" s="39"/>
      <c r="B134" s="40"/>
      <c r="C134" s="216" t="s">
        <v>136</v>
      </c>
      <c r="D134" s="216" t="s">
        <v>131</v>
      </c>
      <c r="E134" s="217" t="s">
        <v>163</v>
      </c>
      <c r="F134" s="218" t="s">
        <v>164</v>
      </c>
      <c r="G134" s="219" t="s">
        <v>149</v>
      </c>
      <c r="H134" s="220">
        <v>120</v>
      </c>
      <c r="I134" s="221"/>
      <c r="J134" s="222">
        <f>ROUND(I134*H134,2)</f>
        <v>0</v>
      </c>
      <c r="K134" s="218" t="s">
        <v>135</v>
      </c>
      <c r="L134" s="42"/>
      <c r="M134" s="223" t="s">
        <v>1</v>
      </c>
      <c r="N134" s="224" t="s">
        <v>43</v>
      </c>
      <c r="O134" s="92"/>
      <c r="P134" s="225">
        <f>O134*H134</f>
        <v>0</v>
      </c>
      <c r="Q134" s="225">
        <v>1.8E-05</v>
      </c>
      <c r="R134" s="225">
        <f>Q134*H134</f>
        <v>0.00216</v>
      </c>
      <c r="S134" s="225">
        <v>0</v>
      </c>
      <c r="T134" s="225">
        <f>S134*H134</f>
        <v>0</v>
      </c>
      <c r="U134" s="226" t="s">
        <v>1</v>
      </c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7" t="s">
        <v>136</v>
      </c>
      <c r="AT134" s="227" t="s">
        <v>131</v>
      </c>
      <c r="AU134" s="227" t="s">
        <v>78</v>
      </c>
      <c r="AY134" s="16" t="s">
        <v>137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6" t="s">
        <v>86</v>
      </c>
      <c r="BK134" s="144">
        <f>ROUND(I134*H134,2)</f>
        <v>0</v>
      </c>
      <c r="BL134" s="16" t="s">
        <v>136</v>
      </c>
      <c r="BM134" s="227" t="s">
        <v>165</v>
      </c>
    </row>
    <row r="135" s="2" customFormat="1">
      <c r="A135" s="39"/>
      <c r="B135" s="40"/>
      <c r="C135" s="41"/>
      <c r="D135" s="228" t="s">
        <v>139</v>
      </c>
      <c r="E135" s="41"/>
      <c r="F135" s="229" t="s">
        <v>166</v>
      </c>
      <c r="G135" s="41"/>
      <c r="H135" s="41"/>
      <c r="I135" s="230"/>
      <c r="J135" s="41"/>
      <c r="K135" s="41"/>
      <c r="L135" s="42"/>
      <c r="M135" s="231"/>
      <c r="N135" s="232"/>
      <c r="O135" s="92"/>
      <c r="P135" s="92"/>
      <c r="Q135" s="92"/>
      <c r="R135" s="92"/>
      <c r="S135" s="92"/>
      <c r="T135" s="92"/>
      <c r="U135" s="93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6" t="s">
        <v>139</v>
      </c>
      <c r="AU135" s="16" t="s">
        <v>78</v>
      </c>
    </row>
    <row r="136" s="2" customFormat="1">
      <c r="A136" s="39"/>
      <c r="B136" s="40"/>
      <c r="C136" s="41"/>
      <c r="D136" s="233" t="s">
        <v>141</v>
      </c>
      <c r="E136" s="41"/>
      <c r="F136" s="234" t="s">
        <v>167</v>
      </c>
      <c r="G136" s="41"/>
      <c r="H136" s="41"/>
      <c r="I136" s="230"/>
      <c r="J136" s="41"/>
      <c r="K136" s="41"/>
      <c r="L136" s="42"/>
      <c r="M136" s="231"/>
      <c r="N136" s="232"/>
      <c r="O136" s="92"/>
      <c r="P136" s="92"/>
      <c r="Q136" s="92"/>
      <c r="R136" s="92"/>
      <c r="S136" s="92"/>
      <c r="T136" s="92"/>
      <c r="U136" s="93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6" t="s">
        <v>141</v>
      </c>
      <c r="AU136" s="16" t="s">
        <v>78</v>
      </c>
    </row>
    <row r="137" s="2" customFormat="1">
      <c r="A137" s="39"/>
      <c r="B137" s="40"/>
      <c r="C137" s="41"/>
      <c r="D137" s="228" t="s">
        <v>143</v>
      </c>
      <c r="E137" s="41"/>
      <c r="F137" s="235" t="s">
        <v>168</v>
      </c>
      <c r="G137" s="41"/>
      <c r="H137" s="41"/>
      <c r="I137" s="230"/>
      <c r="J137" s="41"/>
      <c r="K137" s="41"/>
      <c r="L137" s="42"/>
      <c r="M137" s="231"/>
      <c r="N137" s="232"/>
      <c r="O137" s="92"/>
      <c r="P137" s="92"/>
      <c r="Q137" s="92"/>
      <c r="R137" s="92"/>
      <c r="S137" s="92"/>
      <c r="T137" s="92"/>
      <c r="U137" s="93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6" t="s">
        <v>143</v>
      </c>
      <c r="AU137" s="16" t="s">
        <v>78</v>
      </c>
    </row>
    <row r="138" s="12" customFormat="1">
      <c r="A138" s="12"/>
      <c r="B138" s="236"/>
      <c r="C138" s="237"/>
      <c r="D138" s="228" t="s">
        <v>145</v>
      </c>
      <c r="E138" s="238" t="s">
        <v>1</v>
      </c>
      <c r="F138" s="239" t="s">
        <v>169</v>
      </c>
      <c r="G138" s="237"/>
      <c r="H138" s="240">
        <v>120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4"/>
      <c r="U138" s="245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46" t="s">
        <v>145</v>
      </c>
      <c r="AU138" s="246" t="s">
        <v>78</v>
      </c>
      <c r="AV138" s="12" t="s">
        <v>88</v>
      </c>
      <c r="AW138" s="12" t="s">
        <v>32</v>
      </c>
      <c r="AX138" s="12" t="s">
        <v>86</v>
      </c>
      <c r="AY138" s="246" t="s">
        <v>137</v>
      </c>
    </row>
    <row r="139" s="2" customFormat="1" ht="16.5" customHeight="1">
      <c r="A139" s="39"/>
      <c r="B139" s="40"/>
      <c r="C139" s="216" t="s">
        <v>170</v>
      </c>
      <c r="D139" s="216" t="s">
        <v>131</v>
      </c>
      <c r="E139" s="217" t="s">
        <v>171</v>
      </c>
      <c r="F139" s="218" t="s">
        <v>172</v>
      </c>
      <c r="G139" s="219" t="s">
        <v>173</v>
      </c>
      <c r="H139" s="220">
        <v>6</v>
      </c>
      <c r="I139" s="221"/>
      <c r="J139" s="222">
        <f>ROUND(I139*H139,2)</f>
        <v>0</v>
      </c>
      <c r="K139" s="218" t="s">
        <v>135</v>
      </c>
      <c r="L139" s="42"/>
      <c r="M139" s="223" t="s">
        <v>1</v>
      </c>
      <c r="N139" s="224" t="s">
        <v>43</v>
      </c>
      <c r="O139" s="92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5">
        <f>S139*H139</f>
        <v>0</v>
      </c>
      <c r="U139" s="226" t="s">
        <v>1</v>
      </c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7" t="s">
        <v>136</v>
      </c>
      <c r="AT139" s="227" t="s">
        <v>131</v>
      </c>
      <c r="AU139" s="227" t="s">
        <v>78</v>
      </c>
      <c r="AY139" s="16" t="s">
        <v>137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6" t="s">
        <v>86</v>
      </c>
      <c r="BK139" s="144">
        <f>ROUND(I139*H139,2)</f>
        <v>0</v>
      </c>
      <c r="BL139" s="16" t="s">
        <v>136</v>
      </c>
      <c r="BM139" s="227" t="s">
        <v>174</v>
      </c>
    </row>
    <row r="140" s="2" customFormat="1">
      <c r="A140" s="39"/>
      <c r="B140" s="40"/>
      <c r="C140" s="41"/>
      <c r="D140" s="228" t="s">
        <v>139</v>
      </c>
      <c r="E140" s="41"/>
      <c r="F140" s="229" t="s">
        <v>175</v>
      </c>
      <c r="G140" s="41"/>
      <c r="H140" s="41"/>
      <c r="I140" s="230"/>
      <c r="J140" s="41"/>
      <c r="K140" s="41"/>
      <c r="L140" s="42"/>
      <c r="M140" s="231"/>
      <c r="N140" s="232"/>
      <c r="O140" s="92"/>
      <c r="P140" s="92"/>
      <c r="Q140" s="92"/>
      <c r="R140" s="92"/>
      <c r="S140" s="92"/>
      <c r="T140" s="92"/>
      <c r="U140" s="93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6" t="s">
        <v>139</v>
      </c>
      <c r="AU140" s="16" t="s">
        <v>78</v>
      </c>
    </row>
    <row r="141" s="2" customFormat="1">
      <c r="A141" s="39"/>
      <c r="B141" s="40"/>
      <c r="C141" s="41"/>
      <c r="D141" s="233" t="s">
        <v>141</v>
      </c>
      <c r="E141" s="41"/>
      <c r="F141" s="234" t="s">
        <v>176</v>
      </c>
      <c r="G141" s="41"/>
      <c r="H141" s="41"/>
      <c r="I141" s="230"/>
      <c r="J141" s="41"/>
      <c r="K141" s="41"/>
      <c r="L141" s="42"/>
      <c r="M141" s="231"/>
      <c r="N141" s="232"/>
      <c r="O141" s="92"/>
      <c r="P141" s="92"/>
      <c r="Q141" s="92"/>
      <c r="R141" s="92"/>
      <c r="S141" s="92"/>
      <c r="T141" s="92"/>
      <c r="U141" s="93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6" t="s">
        <v>141</v>
      </c>
      <c r="AU141" s="16" t="s">
        <v>78</v>
      </c>
    </row>
    <row r="142" s="12" customFormat="1">
      <c r="A142" s="12"/>
      <c r="B142" s="236"/>
      <c r="C142" s="237"/>
      <c r="D142" s="228" t="s">
        <v>145</v>
      </c>
      <c r="E142" s="238" t="s">
        <v>1</v>
      </c>
      <c r="F142" s="239" t="s">
        <v>177</v>
      </c>
      <c r="G142" s="237"/>
      <c r="H142" s="240">
        <v>6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4"/>
      <c r="U142" s="245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46" t="s">
        <v>145</v>
      </c>
      <c r="AU142" s="246" t="s">
        <v>78</v>
      </c>
      <c r="AV142" s="12" t="s">
        <v>88</v>
      </c>
      <c r="AW142" s="12" t="s">
        <v>32</v>
      </c>
      <c r="AX142" s="12" t="s">
        <v>86</v>
      </c>
      <c r="AY142" s="246" t="s">
        <v>137</v>
      </c>
    </row>
    <row r="143" s="2" customFormat="1" ht="21.75" customHeight="1">
      <c r="A143" s="39"/>
      <c r="B143" s="40"/>
      <c r="C143" s="216" t="s">
        <v>178</v>
      </c>
      <c r="D143" s="216" t="s">
        <v>131</v>
      </c>
      <c r="E143" s="217" t="s">
        <v>179</v>
      </c>
      <c r="F143" s="218" t="s">
        <v>180</v>
      </c>
      <c r="G143" s="219" t="s">
        <v>173</v>
      </c>
      <c r="H143" s="220">
        <v>6</v>
      </c>
      <c r="I143" s="221"/>
      <c r="J143" s="222">
        <f>ROUND(I143*H143,2)</f>
        <v>0</v>
      </c>
      <c r="K143" s="218" t="s">
        <v>135</v>
      </c>
      <c r="L143" s="42"/>
      <c r="M143" s="223" t="s">
        <v>1</v>
      </c>
      <c r="N143" s="224" t="s">
        <v>43</v>
      </c>
      <c r="O143" s="92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5">
        <f>S143*H143</f>
        <v>0</v>
      </c>
      <c r="U143" s="226" t="s">
        <v>1</v>
      </c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7" t="s">
        <v>136</v>
      </c>
      <c r="AT143" s="227" t="s">
        <v>131</v>
      </c>
      <c r="AU143" s="227" t="s">
        <v>78</v>
      </c>
      <c r="AY143" s="16" t="s">
        <v>137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6" t="s">
        <v>86</v>
      </c>
      <c r="BK143" s="144">
        <f>ROUND(I143*H143,2)</f>
        <v>0</v>
      </c>
      <c r="BL143" s="16" t="s">
        <v>136</v>
      </c>
      <c r="BM143" s="227" t="s">
        <v>181</v>
      </c>
    </row>
    <row r="144" s="2" customFormat="1">
      <c r="A144" s="39"/>
      <c r="B144" s="40"/>
      <c r="C144" s="41"/>
      <c r="D144" s="228" t="s">
        <v>139</v>
      </c>
      <c r="E144" s="41"/>
      <c r="F144" s="229" t="s">
        <v>182</v>
      </c>
      <c r="G144" s="41"/>
      <c r="H144" s="41"/>
      <c r="I144" s="230"/>
      <c r="J144" s="41"/>
      <c r="K144" s="41"/>
      <c r="L144" s="42"/>
      <c r="M144" s="231"/>
      <c r="N144" s="232"/>
      <c r="O144" s="92"/>
      <c r="P144" s="92"/>
      <c r="Q144" s="92"/>
      <c r="R144" s="92"/>
      <c r="S144" s="92"/>
      <c r="T144" s="92"/>
      <c r="U144" s="93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6" t="s">
        <v>139</v>
      </c>
      <c r="AU144" s="16" t="s">
        <v>78</v>
      </c>
    </row>
    <row r="145" s="2" customFormat="1">
      <c r="A145" s="39"/>
      <c r="B145" s="40"/>
      <c r="C145" s="41"/>
      <c r="D145" s="233" t="s">
        <v>141</v>
      </c>
      <c r="E145" s="41"/>
      <c r="F145" s="234" t="s">
        <v>183</v>
      </c>
      <c r="G145" s="41"/>
      <c r="H145" s="41"/>
      <c r="I145" s="230"/>
      <c r="J145" s="41"/>
      <c r="K145" s="41"/>
      <c r="L145" s="42"/>
      <c r="M145" s="231"/>
      <c r="N145" s="232"/>
      <c r="O145" s="92"/>
      <c r="P145" s="92"/>
      <c r="Q145" s="92"/>
      <c r="R145" s="92"/>
      <c r="S145" s="92"/>
      <c r="T145" s="92"/>
      <c r="U145" s="93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6" t="s">
        <v>141</v>
      </c>
      <c r="AU145" s="16" t="s">
        <v>78</v>
      </c>
    </row>
    <row r="146" s="2" customFormat="1">
      <c r="A146" s="39"/>
      <c r="B146" s="40"/>
      <c r="C146" s="41"/>
      <c r="D146" s="228" t="s">
        <v>143</v>
      </c>
      <c r="E146" s="41"/>
      <c r="F146" s="235" t="s">
        <v>184</v>
      </c>
      <c r="G146" s="41"/>
      <c r="H146" s="41"/>
      <c r="I146" s="230"/>
      <c r="J146" s="41"/>
      <c r="K146" s="41"/>
      <c r="L146" s="42"/>
      <c r="M146" s="231"/>
      <c r="N146" s="232"/>
      <c r="O146" s="92"/>
      <c r="P146" s="92"/>
      <c r="Q146" s="92"/>
      <c r="R146" s="92"/>
      <c r="S146" s="92"/>
      <c r="T146" s="92"/>
      <c r="U146" s="93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6" t="s">
        <v>143</v>
      </c>
      <c r="AU146" s="16" t="s">
        <v>78</v>
      </c>
    </row>
    <row r="147" s="2" customFormat="1" ht="24.15" customHeight="1">
      <c r="A147" s="39"/>
      <c r="B147" s="40"/>
      <c r="C147" s="216" t="s">
        <v>185</v>
      </c>
      <c r="D147" s="216" t="s">
        <v>131</v>
      </c>
      <c r="E147" s="217" t="s">
        <v>186</v>
      </c>
      <c r="F147" s="218" t="s">
        <v>187</v>
      </c>
      <c r="G147" s="219" t="s">
        <v>173</v>
      </c>
      <c r="H147" s="220">
        <v>12</v>
      </c>
      <c r="I147" s="221"/>
      <c r="J147" s="222">
        <f>ROUND(I147*H147,2)</f>
        <v>0</v>
      </c>
      <c r="K147" s="218" t="s">
        <v>135</v>
      </c>
      <c r="L147" s="42"/>
      <c r="M147" s="223" t="s">
        <v>1</v>
      </c>
      <c r="N147" s="224" t="s">
        <v>43</v>
      </c>
      <c r="O147" s="92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5">
        <f>S147*H147</f>
        <v>0</v>
      </c>
      <c r="U147" s="226" t="s">
        <v>1</v>
      </c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7" t="s">
        <v>136</v>
      </c>
      <c r="AT147" s="227" t="s">
        <v>131</v>
      </c>
      <c r="AU147" s="227" t="s">
        <v>78</v>
      </c>
      <c r="AY147" s="16" t="s">
        <v>137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6" t="s">
        <v>86</v>
      </c>
      <c r="BK147" s="144">
        <f>ROUND(I147*H147,2)</f>
        <v>0</v>
      </c>
      <c r="BL147" s="16" t="s">
        <v>136</v>
      </c>
      <c r="BM147" s="227" t="s">
        <v>188</v>
      </c>
    </row>
    <row r="148" s="2" customFormat="1">
      <c r="A148" s="39"/>
      <c r="B148" s="40"/>
      <c r="C148" s="41"/>
      <c r="D148" s="228" t="s">
        <v>139</v>
      </c>
      <c r="E148" s="41"/>
      <c r="F148" s="229" t="s">
        <v>189</v>
      </c>
      <c r="G148" s="41"/>
      <c r="H148" s="41"/>
      <c r="I148" s="230"/>
      <c r="J148" s="41"/>
      <c r="K148" s="41"/>
      <c r="L148" s="42"/>
      <c r="M148" s="231"/>
      <c r="N148" s="232"/>
      <c r="O148" s="92"/>
      <c r="P148" s="92"/>
      <c r="Q148" s="92"/>
      <c r="R148" s="92"/>
      <c r="S148" s="92"/>
      <c r="T148" s="92"/>
      <c r="U148" s="93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6" t="s">
        <v>139</v>
      </c>
      <c r="AU148" s="16" t="s">
        <v>78</v>
      </c>
    </row>
    <row r="149" s="2" customFormat="1">
      <c r="A149" s="39"/>
      <c r="B149" s="40"/>
      <c r="C149" s="41"/>
      <c r="D149" s="233" t="s">
        <v>141</v>
      </c>
      <c r="E149" s="41"/>
      <c r="F149" s="234" t="s">
        <v>190</v>
      </c>
      <c r="G149" s="41"/>
      <c r="H149" s="41"/>
      <c r="I149" s="230"/>
      <c r="J149" s="41"/>
      <c r="K149" s="41"/>
      <c r="L149" s="42"/>
      <c r="M149" s="231"/>
      <c r="N149" s="232"/>
      <c r="O149" s="92"/>
      <c r="P149" s="92"/>
      <c r="Q149" s="92"/>
      <c r="R149" s="92"/>
      <c r="S149" s="92"/>
      <c r="T149" s="92"/>
      <c r="U149" s="93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6" t="s">
        <v>141</v>
      </c>
      <c r="AU149" s="16" t="s">
        <v>78</v>
      </c>
    </row>
    <row r="150" s="2" customFormat="1">
      <c r="A150" s="39"/>
      <c r="B150" s="40"/>
      <c r="C150" s="41"/>
      <c r="D150" s="228" t="s">
        <v>143</v>
      </c>
      <c r="E150" s="41"/>
      <c r="F150" s="235" t="s">
        <v>184</v>
      </c>
      <c r="G150" s="41"/>
      <c r="H150" s="41"/>
      <c r="I150" s="230"/>
      <c r="J150" s="41"/>
      <c r="K150" s="41"/>
      <c r="L150" s="42"/>
      <c r="M150" s="231"/>
      <c r="N150" s="232"/>
      <c r="O150" s="92"/>
      <c r="P150" s="92"/>
      <c r="Q150" s="92"/>
      <c r="R150" s="92"/>
      <c r="S150" s="92"/>
      <c r="T150" s="92"/>
      <c r="U150" s="93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6" t="s">
        <v>143</v>
      </c>
      <c r="AU150" s="16" t="s">
        <v>78</v>
      </c>
    </row>
    <row r="151" s="12" customFormat="1">
      <c r="A151" s="12"/>
      <c r="B151" s="236"/>
      <c r="C151" s="237"/>
      <c r="D151" s="228" t="s">
        <v>145</v>
      </c>
      <c r="E151" s="238" t="s">
        <v>1</v>
      </c>
      <c r="F151" s="239" t="s">
        <v>191</v>
      </c>
      <c r="G151" s="237"/>
      <c r="H151" s="240">
        <v>12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4"/>
      <c r="U151" s="245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46" t="s">
        <v>145</v>
      </c>
      <c r="AU151" s="246" t="s">
        <v>78</v>
      </c>
      <c r="AV151" s="12" t="s">
        <v>88</v>
      </c>
      <c r="AW151" s="12" t="s">
        <v>32</v>
      </c>
      <c r="AX151" s="12" t="s">
        <v>86</v>
      </c>
      <c r="AY151" s="246" t="s">
        <v>137</v>
      </c>
    </row>
    <row r="152" s="13" customFormat="1" ht="25.92" customHeight="1">
      <c r="A152" s="13"/>
      <c r="B152" s="247"/>
      <c r="C152" s="248"/>
      <c r="D152" s="249" t="s">
        <v>77</v>
      </c>
      <c r="E152" s="250" t="s">
        <v>192</v>
      </c>
      <c r="F152" s="250" t="s">
        <v>193</v>
      </c>
      <c r="G152" s="248"/>
      <c r="H152" s="248"/>
      <c r="I152" s="251"/>
      <c r="J152" s="252">
        <f>BK152</f>
        <v>0</v>
      </c>
      <c r="K152" s="248"/>
      <c r="L152" s="253"/>
      <c r="M152" s="254"/>
      <c r="N152" s="255"/>
      <c r="O152" s="255"/>
      <c r="P152" s="256">
        <f>P153</f>
        <v>0</v>
      </c>
      <c r="Q152" s="255"/>
      <c r="R152" s="256">
        <f>R153</f>
        <v>0</v>
      </c>
      <c r="S152" s="255"/>
      <c r="T152" s="256">
        <f>T153</f>
        <v>0</v>
      </c>
      <c r="U152" s="257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R152" s="258" t="s">
        <v>86</v>
      </c>
      <c r="AT152" s="259" t="s">
        <v>77</v>
      </c>
      <c r="AU152" s="259" t="s">
        <v>78</v>
      </c>
      <c r="AY152" s="258" t="s">
        <v>137</v>
      </c>
      <c r="BK152" s="260">
        <f>BK153</f>
        <v>0</v>
      </c>
    </row>
    <row r="153" s="13" customFormat="1" ht="22.8" customHeight="1">
      <c r="A153" s="13"/>
      <c r="B153" s="247"/>
      <c r="C153" s="248"/>
      <c r="D153" s="249" t="s">
        <v>77</v>
      </c>
      <c r="E153" s="261" t="s">
        <v>194</v>
      </c>
      <c r="F153" s="261" t="s">
        <v>195</v>
      </c>
      <c r="G153" s="248"/>
      <c r="H153" s="248"/>
      <c r="I153" s="251"/>
      <c r="J153" s="262">
        <f>BK153</f>
        <v>0</v>
      </c>
      <c r="K153" s="248"/>
      <c r="L153" s="253"/>
      <c r="M153" s="254"/>
      <c r="N153" s="255"/>
      <c r="O153" s="255"/>
      <c r="P153" s="256">
        <f>SUM(P154:P156)</f>
        <v>0</v>
      </c>
      <c r="Q153" s="255"/>
      <c r="R153" s="256">
        <f>SUM(R154:R156)</f>
        <v>0</v>
      </c>
      <c r="S153" s="255"/>
      <c r="T153" s="256">
        <f>SUM(T154:T156)</f>
        <v>0</v>
      </c>
      <c r="U153" s="257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R153" s="258" t="s">
        <v>86</v>
      </c>
      <c r="AT153" s="259" t="s">
        <v>77</v>
      </c>
      <c r="AU153" s="259" t="s">
        <v>86</v>
      </c>
      <c r="AY153" s="258" t="s">
        <v>137</v>
      </c>
      <c r="BK153" s="260">
        <f>SUM(BK154:BK156)</f>
        <v>0</v>
      </c>
    </row>
    <row r="154" s="2" customFormat="1" ht="24.15" customHeight="1">
      <c r="A154" s="39"/>
      <c r="B154" s="40"/>
      <c r="C154" s="216" t="s">
        <v>196</v>
      </c>
      <c r="D154" s="216" t="s">
        <v>131</v>
      </c>
      <c r="E154" s="217" t="s">
        <v>197</v>
      </c>
      <c r="F154" s="218" t="s">
        <v>198</v>
      </c>
      <c r="G154" s="219" t="s">
        <v>199</v>
      </c>
      <c r="H154" s="220">
        <v>0.002</v>
      </c>
      <c r="I154" s="221"/>
      <c r="J154" s="222">
        <f>ROUND(I154*H154,2)</f>
        <v>0</v>
      </c>
      <c r="K154" s="218" t="s">
        <v>135</v>
      </c>
      <c r="L154" s="42"/>
      <c r="M154" s="223" t="s">
        <v>1</v>
      </c>
      <c r="N154" s="224" t="s">
        <v>43</v>
      </c>
      <c r="O154" s="92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5">
        <f>S154*H154</f>
        <v>0</v>
      </c>
      <c r="U154" s="226" t="s">
        <v>1</v>
      </c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7" t="s">
        <v>136</v>
      </c>
      <c r="AT154" s="227" t="s">
        <v>131</v>
      </c>
      <c r="AU154" s="227" t="s">
        <v>88</v>
      </c>
      <c r="AY154" s="16" t="s">
        <v>137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6" t="s">
        <v>86</v>
      </c>
      <c r="BK154" s="144">
        <f>ROUND(I154*H154,2)</f>
        <v>0</v>
      </c>
      <c r="BL154" s="16" t="s">
        <v>136</v>
      </c>
      <c r="BM154" s="227" t="s">
        <v>200</v>
      </c>
    </row>
    <row r="155" s="2" customFormat="1">
      <c r="A155" s="39"/>
      <c r="B155" s="40"/>
      <c r="C155" s="41"/>
      <c r="D155" s="228" t="s">
        <v>139</v>
      </c>
      <c r="E155" s="41"/>
      <c r="F155" s="229" t="s">
        <v>201</v>
      </c>
      <c r="G155" s="41"/>
      <c r="H155" s="41"/>
      <c r="I155" s="230"/>
      <c r="J155" s="41"/>
      <c r="K155" s="41"/>
      <c r="L155" s="42"/>
      <c r="M155" s="231"/>
      <c r="N155" s="232"/>
      <c r="O155" s="92"/>
      <c r="P155" s="92"/>
      <c r="Q155" s="92"/>
      <c r="R155" s="92"/>
      <c r="S155" s="92"/>
      <c r="T155" s="92"/>
      <c r="U155" s="93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6" t="s">
        <v>139</v>
      </c>
      <c r="AU155" s="16" t="s">
        <v>88</v>
      </c>
    </row>
    <row r="156" s="2" customFormat="1">
      <c r="A156" s="39"/>
      <c r="B156" s="40"/>
      <c r="C156" s="41"/>
      <c r="D156" s="233" t="s">
        <v>141</v>
      </c>
      <c r="E156" s="41"/>
      <c r="F156" s="234" t="s">
        <v>202</v>
      </c>
      <c r="G156" s="41"/>
      <c r="H156" s="41"/>
      <c r="I156" s="230"/>
      <c r="J156" s="41"/>
      <c r="K156" s="41"/>
      <c r="L156" s="42"/>
      <c r="M156" s="263"/>
      <c r="N156" s="264"/>
      <c r="O156" s="265"/>
      <c r="P156" s="265"/>
      <c r="Q156" s="265"/>
      <c r="R156" s="265"/>
      <c r="S156" s="265"/>
      <c r="T156" s="265"/>
      <c r="U156" s="266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6" t="s">
        <v>141</v>
      </c>
      <c r="AU156" s="16" t="s">
        <v>88</v>
      </c>
    </row>
    <row r="157" s="2" customFormat="1" ht="6.96" customHeight="1">
      <c r="A157" s="39"/>
      <c r="B157" s="67"/>
      <c r="C157" s="68"/>
      <c r="D157" s="68"/>
      <c r="E157" s="68"/>
      <c r="F157" s="68"/>
      <c r="G157" s="68"/>
      <c r="H157" s="68"/>
      <c r="I157" s="68"/>
      <c r="J157" s="68"/>
      <c r="K157" s="68"/>
      <c r="L157" s="42"/>
      <c r="M157" s="39"/>
      <c r="O157" s="39"/>
      <c r="P157" s="39"/>
      <c r="Q157" s="39"/>
      <c r="R157" s="39"/>
      <c r="S157" s="39"/>
      <c r="T157" s="39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</row>
  </sheetData>
  <sheetProtection sheet="1" autoFilter="0" formatColumns="0" formatRows="0" objects="1" scenarios="1" spinCount="100000" saltValue="WkbBMAS/fT85INKQuqgvcoCjsn7p2UGfHUtJZuB6xxXBDFlfT4lVqhrNCsHXPuu+eHmgxWD1jDgP4JhIvTRu3w==" hashValue="ro5ZdztYkcI92bqXzDLyrZwGu8MeGfuSvq8WiJTCJ3XDsL6RA/l4azgFLvSPb6+VPztg0e4ATd6+smkMKklVgA==" algorithmName="SHA-512" password="CC35"/>
  <autoFilter ref="C117:K15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hyperlinks>
    <hyperlink ref="F121" r:id="rId1" display="https://podminky.urs.cz/item/CS_URS_2023_01/111151231"/>
    <hyperlink ref="F126" r:id="rId2" display="https://podminky.urs.cz/item/CS_URS_2023_01/184806111"/>
    <hyperlink ref="F131" r:id="rId3" display="https://podminky.urs.cz/item/CS_URS_2023_01/184808211"/>
    <hyperlink ref="F136" r:id="rId4" display="https://podminky.urs.cz/item/CS_URS_2023_01/184911111"/>
    <hyperlink ref="F141" r:id="rId5" display="https://podminky.urs.cz/item/CS_URS_2023_01/185804312"/>
    <hyperlink ref="F145" r:id="rId6" display="https://podminky.urs.cz/item/CS_URS_2023_01/185851121"/>
    <hyperlink ref="F149" r:id="rId7" display="https://podminky.urs.cz/item/CS_URS_2023_01/185851129"/>
    <hyperlink ref="F156" r:id="rId8" display="https://podminky.urs.cz/item/CS_URS_2023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19"/>
      <c r="AT3" s="16" t="s">
        <v>88</v>
      </c>
    </row>
    <row r="4" s="1" customFormat="1" ht="24.96" customHeight="1">
      <c r="B4" s="19"/>
      <c r="D4" s="154" t="s">
        <v>107</v>
      </c>
      <c r="L4" s="19"/>
      <c r="M4" s="155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6" t="s">
        <v>16</v>
      </c>
      <c r="L6" s="19"/>
    </row>
    <row r="7" s="1" customFormat="1" ht="16.5" customHeight="1">
      <c r="B7" s="19"/>
      <c r="E7" s="157" t="str">
        <f>'Rekapitulace stavby'!K6</f>
        <v>Revitalizace HOZ ODPAD 03 v k.ú. Šafov - SO-02</v>
      </c>
      <c r="F7" s="156"/>
      <c r="G7" s="156"/>
      <c r="H7" s="156"/>
      <c r="L7" s="19"/>
    </row>
    <row r="8" s="2" customFormat="1" ht="12" customHeight="1">
      <c r="A8" s="39"/>
      <c r="B8" s="42"/>
      <c r="C8" s="39"/>
      <c r="D8" s="156" t="s">
        <v>108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2"/>
      <c r="C9" s="39"/>
      <c r="D9" s="39"/>
      <c r="E9" s="158" t="s">
        <v>203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2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2"/>
      <c r="C11" s="39"/>
      <c r="D11" s="156" t="s">
        <v>18</v>
      </c>
      <c r="E11" s="39"/>
      <c r="F11" s="159" t="s">
        <v>1</v>
      </c>
      <c r="G11" s="39"/>
      <c r="H11" s="39"/>
      <c r="I11" s="156" t="s">
        <v>19</v>
      </c>
      <c r="J11" s="159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2"/>
      <c r="C12" s="39"/>
      <c r="D12" s="156" t="s">
        <v>20</v>
      </c>
      <c r="E12" s="39"/>
      <c r="F12" s="159" t="s">
        <v>21</v>
      </c>
      <c r="G12" s="39"/>
      <c r="H12" s="39"/>
      <c r="I12" s="156" t="s">
        <v>22</v>
      </c>
      <c r="J12" s="160" t="str">
        <f>'Rekapitulace stavby'!AN8</f>
        <v>14. 4. 2023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2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2"/>
      <c r="C14" s="39"/>
      <c r="D14" s="156" t="s">
        <v>24</v>
      </c>
      <c r="E14" s="39"/>
      <c r="F14" s="39"/>
      <c r="G14" s="39"/>
      <c r="H14" s="39"/>
      <c r="I14" s="156" t="s">
        <v>25</v>
      </c>
      <c r="J14" s="159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2"/>
      <c r="C15" s="39"/>
      <c r="D15" s="39"/>
      <c r="E15" s="159" t="s">
        <v>26</v>
      </c>
      <c r="F15" s="39"/>
      <c r="G15" s="39"/>
      <c r="H15" s="39"/>
      <c r="I15" s="156" t="s">
        <v>27</v>
      </c>
      <c r="J15" s="159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2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2"/>
      <c r="C17" s="39"/>
      <c r="D17" s="156" t="s">
        <v>28</v>
      </c>
      <c r="E17" s="39"/>
      <c r="F17" s="39"/>
      <c r="G17" s="39"/>
      <c r="H17" s="39"/>
      <c r="I17" s="156" t="s">
        <v>25</v>
      </c>
      <c r="J17" s="32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2"/>
      <c r="C18" s="39"/>
      <c r="D18" s="39"/>
      <c r="E18" s="32" t="str">
        <f>'Rekapitulace stavby'!E14</f>
        <v>Vyplň údaj</v>
      </c>
      <c r="F18" s="159"/>
      <c r="G18" s="159"/>
      <c r="H18" s="159"/>
      <c r="I18" s="156" t="s">
        <v>27</v>
      </c>
      <c r="J18" s="32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2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2"/>
      <c r="C20" s="39"/>
      <c r="D20" s="156" t="s">
        <v>30</v>
      </c>
      <c r="E20" s="39"/>
      <c r="F20" s="39"/>
      <c r="G20" s="39"/>
      <c r="H20" s="39"/>
      <c r="I20" s="156" t="s">
        <v>25</v>
      </c>
      <c r="J20" s="159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2"/>
      <c r="C21" s="39"/>
      <c r="D21" s="39"/>
      <c r="E21" s="159" t="str">
        <f>IF('Rekapitulace stavby'!E17="","",'Rekapitulace stavby'!E17)</f>
        <v xml:space="preserve"> </v>
      </c>
      <c r="F21" s="39"/>
      <c r="G21" s="39"/>
      <c r="H21" s="39"/>
      <c r="I21" s="156" t="s">
        <v>27</v>
      </c>
      <c r="J21" s="159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2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2"/>
      <c r="C23" s="39"/>
      <c r="D23" s="156" t="s">
        <v>33</v>
      </c>
      <c r="E23" s="39"/>
      <c r="F23" s="39"/>
      <c r="G23" s="39"/>
      <c r="H23" s="39"/>
      <c r="I23" s="156" t="s">
        <v>25</v>
      </c>
      <c r="J23" s="159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2"/>
      <c r="C24" s="39"/>
      <c r="D24" s="39"/>
      <c r="E24" s="159" t="s">
        <v>34</v>
      </c>
      <c r="F24" s="39"/>
      <c r="G24" s="39"/>
      <c r="H24" s="39"/>
      <c r="I24" s="156" t="s">
        <v>27</v>
      </c>
      <c r="J24" s="159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2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2"/>
      <c r="C26" s="39"/>
      <c r="D26" s="156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61"/>
      <c r="B27" s="162"/>
      <c r="C27" s="161"/>
      <c r="D27" s="161"/>
      <c r="E27" s="163" t="s">
        <v>1</v>
      </c>
      <c r="F27" s="163"/>
      <c r="G27" s="163"/>
      <c r="H27" s="163"/>
      <c r="I27" s="161"/>
      <c r="J27" s="161"/>
      <c r="K27" s="161"/>
      <c r="L27" s="164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</row>
    <row r="28" s="2" customFormat="1" ht="6.96" customHeight="1">
      <c r="A28" s="39"/>
      <c r="B28" s="42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2"/>
      <c r="C29" s="39"/>
      <c r="D29" s="165"/>
      <c r="E29" s="165"/>
      <c r="F29" s="165"/>
      <c r="G29" s="165"/>
      <c r="H29" s="165"/>
      <c r="I29" s="165"/>
      <c r="J29" s="165"/>
      <c r="K29" s="16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2"/>
      <c r="C30" s="39"/>
      <c r="D30" s="166" t="s">
        <v>38</v>
      </c>
      <c r="E30" s="39"/>
      <c r="F30" s="39"/>
      <c r="G30" s="39"/>
      <c r="H30" s="39"/>
      <c r="I30" s="39"/>
      <c r="J30" s="167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2"/>
      <c r="C31" s="39"/>
      <c r="D31" s="165"/>
      <c r="E31" s="165"/>
      <c r="F31" s="165"/>
      <c r="G31" s="165"/>
      <c r="H31" s="165"/>
      <c r="I31" s="165"/>
      <c r="J31" s="165"/>
      <c r="K31" s="16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2"/>
      <c r="C32" s="39"/>
      <c r="D32" s="39"/>
      <c r="E32" s="39"/>
      <c r="F32" s="168" t="s">
        <v>40</v>
      </c>
      <c r="G32" s="39"/>
      <c r="H32" s="39"/>
      <c r="I32" s="168" t="s">
        <v>39</v>
      </c>
      <c r="J32" s="168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2"/>
      <c r="C33" s="39"/>
      <c r="D33" s="169" t="s">
        <v>42</v>
      </c>
      <c r="E33" s="156" t="s">
        <v>43</v>
      </c>
      <c r="F33" s="170">
        <f>ROUND((SUM(BE118:BE152)),  2)</f>
        <v>0</v>
      </c>
      <c r="G33" s="39"/>
      <c r="H33" s="39"/>
      <c r="I33" s="171">
        <v>0.20999999999999999</v>
      </c>
      <c r="J33" s="170">
        <f>ROUND(((SUM(BE118:BE152))*I33),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2"/>
      <c r="C34" s="39"/>
      <c r="D34" s="39"/>
      <c r="E34" s="156" t="s">
        <v>44</v>
      </c>
      <c r="F34" s="170">
        <f>ROUND((SUM(BF118:BF152)),  2)</f>
        <v>0</v>
      </c>
      <c r="G34" s="39"/>
      <c r="H34" s="39"/>
      <c r="I34" s="171">
        <v>0.14999999999999999</v>
      </c>
      <c r="J34" s="170">
        <f>ROUND(((SUM(BF118:BF152))*I34),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39"/>
      <c r="E35" s="156" t="s">
        <v>45</v>
      </c>
      <c r="F35" s="170">
        <f>ROUND((SUM(BG118:BG152)),  2)</f>
        <v>0</v>
      </c>
      <c r="G35" s="39"/>
      <c r="H35" s="39"/>
      <c r="I35" s="171">
        <v>0.20999999999999999</v>
      </c>
      <c r="J35" s="170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56" t="s">
        <v>46</v>
      </c>
      <c r="F36" s="170">
        <f>ROUND((SUM(BH118:BH152)),  2)</f>
        <v>0</v>
      </c>
      <c r="G36" s="39"/>
      <c r="H36" s="39"/>
      <c r="I36" s="171">
        <v>0.14999999999999999</v>
      </c>
      <c r="J36" s="170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56" t="s">
        <v>47</v>
      </c>
      <c r="F37" s="170">
        <f>ROUND((SUM(BI118:BI152)),  2)</f>
        <v>0</v>
      </c>
      <c r="G37" s="39"/>
      <c r="H37" s="39"/>
      <c r="I37" s="171">
        <v>0</v>
      </c>
      <c r="J37" s="170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2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2"/>
      <c r="C39" s="172"/>
      <c r="D39" s="173" t="s">
        <v>48</v>
      </c>
      <c r="E39" s="174"/>
      <c r="F39" s="174"/>
      <c r="G39" s="175" t="s">
        <v>49</v>
      </c>
      <c r="H39" s="176" t="s">
        <v>50</v>
      </c>
      <c r="I39" s="174"/>
      <c r="J39" s="177">
        <f>SUM(J30:J37)</f>
        <v>0</v>
      </c>
      <c r="K39" s="178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2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4"/>
      <c r="D50" s="179" t="s">
        <v>51</v>
      </c>
      <c r="E50" s="180"/>
      <c r="F50" s="180"/>
      <c r="G50" s="179" t="s">
        <v>52</v>
      </c>
      <c r="H50" s="180"/>
      <c r="I50" s="180"/>
      <c r="J50" s="180"/>
      <c r="K50" s="180"/>
      <c r="L50" s="64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9"/>
      <c r="B61" s="42"/>
      <c r="C61" s="39"/>
      <c r="D61" s="181" t="s">
        <v>53</v>
      </c>
      <c r="E61" s="182"/>
      <c r="F61" s="183" t="s">
        <v>54</v>
      </c>
      <c r="G61" s="181" t="s">
        <v>53</v>
      </c>
      <c r="H61" s="182"/>
      <c r="I61" s="182"/>
      <c r="J61" s="184" t="s">
        <v>54</v>
      </c>
      <c r="K61" s="182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9"/>
      <c r="B65" s="42"/>
      <c r="C65" s="39"/>
      <c r="D65" s="179" t="s">
        <v>55</v>
      </c>
      <c r="E65" s="185"/>
      <c r="F65" s="185"/>
      <c r="G65" s="179" t="s">
        <v>56</v>
      </c>
      <c r="H65" s="185"/>
      <c r="I65" s="185"/>
      <c r="J65" s="185"/>
      <c r="K65" s="185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9"/>
      <c r="B76" s="42"/>
      <c r="C76" s="39"/>
      <c r="D76" s="181" t="s">
        <v>53</v>
      </c>
      <c r="E76" s="182"/>
      <c r="F76" s="183" t="s">
        <v>54</v>
      </c>
      <c r="G76" s="181" t="s">
        <v>53</v>
      </c>
      <c r="H76" s="182"/>
      <c r="I76" s="182"/>
      <c r="J76" s="184" t="s">
        <v>54</v>
      </c>
      <c r="K76" s="18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2" t="s">
        <v>110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90" t="str">
        <f>E7</f>
        <v>Revitalizace HOZ ODPAD 03 v k.ú. Šafov - SO-02</v>
      </c>
      <c r="F85" s="31"/>
      <c r="G85" s="31"/>
      <c r="H85" s="31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1" t="s">
        <v>108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NPP 2 - 2. rok následné pěstební péče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1" t="s">
        <v>20</v>
      </c>
      <c r="D89" s="41"/>
      <c r="E89" s="41"/>
      <c r="F89" s="26" t="str">
        <f>F12</f>
        <v>Šafov</v>
      </c>
      <c r="G89" s="41"/>
      <c r="H89" s="41"/>
      <c r="I89" s="31" t="s">
        <v>22</v>
      </c>
      <c r="J89" s="80" t="str">
        <f>IF(J12="","",J12)</f>
        <v>14. 4. 2023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1" t="s">
        <v>24</v>
      </c>
      <c r="D91" s="41"/>
      <c r="E91" s="41"/>
      <c r="F91" s="26" t="str">
        <f>E15</f>
        <v>SPÚ, KPÚ pro Jihomoravský kraj, Pobočka Znojmo</v>
      </c>
      <c r="G91" s="41"/>
      <c r="H91" s="41"/>
      <c r="I91" s="31" t="s">
        <v>30</v>
      </c>
      <c r="J91" s="35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25.65" customHeight="1">
      <c r="A92" s="39"/>
      <c r="B92" s="40"/>
      <c r="C92" s="31" t="s">
        <v>28</v>
      </c>
      <c r="D92" s="41"/>
      <c r="E92" s="41"/>
      <c r="F92" s="26" t="str">
        <f>IF(E18="","",E18)</f>
        <v>Vyplň údaj</v>
      </c>
      <c r="G92" s="41"/>
      <c r="H92" s="41"/>
      <c r="I92" s="31" t="s">
        <v>33</v>
      </c>
      <c r="J92" s="35" t="str">
        <f>E24</f>
        <v>AGROPROJEKT PSO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91" t="s">
        <v>111</v>
      </c>
      <c r="D94" s="150"/>
      <c r="E94" s="150"/>
      <c r="F94" s="150"/>
      <c r="G94" s="150"/>
      <c r="H94" s="150"/>
      <c r="I94" s="150"/>
      <c r="J94" s="192" t="s">
        <v>112</v>
      </c>
      <c r="K94" s="15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93" t="s">
        <v>113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6" t="s">
        <v>114</v>
      </c>
    </row>
    <row r="97" hidden="1" s="9" customFormat="1" ht="24.96" customHeight="1">
      <c r="A97" s="9"/>
      <c r="B97" s="194"/>
      <c r="C97" s="195"/>
      <c r="D97" s="196" t="s">
        <v>115</v>
      </c>
      <c r="E97" s="197"/>
      <c r="F97" s="197"/>
      <c r="G97" s="197"/>
      <c r="H97" s="197"/>
      <c r="I97" s="197"/>
      <c r="J97" s="198">
        <f>J148</f>
        <v>0</v>
      </c>
      <c r="K97" s="195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0"/>
      <c r="C98" s="201"/>
      <c r="D98" s="202" t="s">
        <v>116</v>
      </c>
      <c r="E98" s="203"/>
      <c r="F98" s="203"/>
      <c r="G98" s="203"/>
      <c r="H98" s="203"/>
      <c r="I98" s="203"/>
      <c r="J98" s="204">
        <f>J149</f>
        <v>0</v>
      </c>
      <c r="K98" s="201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hidden="1"/>
    <row r="102" hidden="1"/>
    <row r="103" hidden="1"/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2" t="s">
        <v>117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1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90" t="str">
        <f>E7</f>
        <v>Revitalizace HOZ ODPAD 03 v k.ú. Šafov - SO-02</v>
      </c>
      <c r="F108" s="31"/>
      <c r="G108" s="31"/>
      <c r="H108" s="3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1" t="s">
        <v>108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NPP 2 - 2. rok následné pěstební péče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1" t="s">
        <v>20</v>
      </c>
      <c r="D112" s="41"/>
      <c r="E112" s="41"/>
      <c r="F112" s="26" t="str">
        <f>F12</f>
        <v>Šafov</v>
      </c>
      <c r="G112" s="41"/>
      <c r="H112" s="41"/>
      <c r="I112" s="31" t="s">
        <v>22</v>
      </c>
      <c r="J112" s="80" t="str">
        <f>IF(J12="","",J12)</f>
        <v>14. 4. 2023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1" t="s">
        <v>24</v>
      </c>
      <c r="D114" s="41"/>
      <c r="E114" s="41"/>
      <c r="F114" s="26" t="str">
        <f>E15</f>
        <v>SPÚ, KPÚ pro Jihomoravský kraj, Pobočka Znojmo</v>
      </c>
      <c r="G114" s="41"/>
      <c r="H114" s="41"/>
      <c r="I114" s="31" t="s">
        <v>30</v>
      </c>
      <c r="J114" s="35" t="str">
        <f>E21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5.65" customHeight="1">
      <c r="A115" s="39"/>
      <c r="B115" s="40"/>
      <c r="C115" s="31" t="s">
        <v>28</v>
      </c>
      <c r="D115" s="41"/>
      <c r="E115" s="41"/>
      <c r="F115" s="26" t="str">
        <f>IF(E18="","",E18)</f>
        <v>Vyplň údaj</v>
      </c>
      <c r="G115" s="41"/>
      <c r="H115" s="41"/>
      <c r="I115" s="31" t="s">
        <v>33</v>
      </c>
      <c r="J115" s="35" t="str">
        <f>E24</f>
        <v>AGROPROJEKT PSO s.r.o.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206"/>
      <c r="B117" s="207"/>
      <c r="C117" s="208" t="s">
        <v>118</v>
      </c>
      <c r="D117" s="209" t="s">
        <v>63</v>
      </c>
      <c r="E117" s="209" t="s">
        <v>59</v>
      </c>
      <c r="F117" s="209" t="s">
        <v>60</v>
      </c>
      <c r="G117" s="209" t="s">
        <v>119</v>
      </c>
      <c r="H117" s="209" t="s">
        <v>120</v>
      </c>
      <c r="I117" s="209" t="s">
        <v>121</v>
      </c>
      <c r="J117" s="209" t="s">
        <v>112</v>
      </c>
      <c r="K117" s="210" t="s">
        <v>122</v>
      </c>
      <c r="L117" s="211"/>
      <c r="M117" s="101" t="s">
        <v>1</v>
      </c>
      <c r="N117" s="102" t="s">
        <v>42</v>
      </c>
      <c r="O117" s="102" t="s">
        <v>123</v>
      </c>
      <c r="P117" s="102" t="s">
        <v>124</v>
      </c>
      <c r="Q117" s="102" t="s">
        <v>125</v>
      </c>
      <c r="R117" s="102" t="s">
        <v>126</v>
      </c>
      <c r="S117" s="102" t="s">
        <v>127</v>
      </c>
      <c r="T117" s="102" t="s">
        <v>128</v>
      </c>
      <c r="U117" s="103" t="s">
        <v>129</v>
      </c>
      <c r="V117" s="206"/>
      <c r="W117" s="206"/>
      <c r="X117" s="206"/>
      <c r="Y117" s="206"/>
      <c r="Z117" s="206"/>
      <c r="AA117" s="206"/>
      <c r="AB117" s="206"/>
      <c r="AC117" s="206"/>
      <c r="AD117" s="206"/>
      <c r="AE117" s="206"/>
    </row>
    <row r="118" s="2" customFormat="1" ht="22.8" customHeight="1">
      <c r="A118" s="39"/>
      <c r="B118" s="40"/>
      <c r="C118" s="108" t="s">
        <v>130</v>
      </c>
      <c r="D118" s="41"/>
      <c r="E118" s="41"/>
      <c r="F118" s="41"/>
      <c r="G118" s="41"/>
      <c r="H118" s="41"/>
      <c r="I118" s="41"/>
      <c r="J118" s="212">
        <f>BK118</f>
        <v>0</v>
      </c>
      <c r="K118" s="41"/>
      <c r="L118" s="42"/>
      <c r="M118" s="104"/>
      <c r="N118" s="213"/>
      <c r="O118" s="105"/>
      <c r="P118" s="214">
        <f>P119+SUM(P120:P148)</f>
        <v>0</v>
      </c>
      <c r="Q118" s="105"/>
      <c r="R118" s="214">
        <f>R119+SUM(R120:R148)</f>
        <v>0.00216</v>
      </c>
      <c r="S118" s="105"/>
      <c r="T118" s="214">
        <f>T119+SUM(T120:T148)</f>
        <v>0</v>
      </c>
      <c r="U118" s="106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6" t="s">
        <v>77</v>
      </c>
      <c r="AU118" s="16" t="s">
        <v>114</v>
      </c>
      <c r="BK118" s="215">
        <f>BK119+SUM(BK120:BK148)</f>
        <v>0</v>
      </c>
    </row>
    <row r="119" s="2" customFormat="1" ht="24.15" customHeight="1">
      <c r="A119" s="39"/>
      <c r="B119" s="40"/>
      <c r="C119" s="216" t="s">
        <v>86</v>
      </c>
      <c r="D119" s="216" t="s">
        <v>131</v>
      </c>
      <c r="E119" s="217" t="s">
        <v>132</v>
      </c>
      <c r="F119" s="218" t="s">
        <v>133</v>
      </c>
      <c r="G119" s="219" t="s">
        <v>134</v>
      </c>
      <c r="H119" s="220">
        <v>16800</v>
      </c>
      <c r="I119" s="221"/>
      <c r="J119" s="222">
        <f>ROUND(I119*H119,2)</f>
        <v>0</v>
      </c>
      <c r="K119" s="218" t="s">
        <v>135</v>
      </c>
      <c r="L119" s="42"/>
      <c r="M119" s="223" t="s">
        <v>1</v>
      </c>
      <c r="N119" s="224" t="s">
        <v>43</v>
      </c>
      <c r="O119" s="92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5">
        <f>S119*H119</f>
        <v>0</v>
      </c>
      <c r="U119" s="226" t="s">
        <v>1</v>
      </c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7" t="s">
        <v>136</v>
      </c>
      <c r="AT119" s="227" t="s">
        <v>131</v>
      </c>
      <c r="AU119" s="227" t="s">
        <v>78</v>
      </c>
      <c r="AY119" s="16" t="s">
        <v>137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6" t="s">
        <v>86</v>
      </c>
      <c r="BK119" s="144">
        <f>ROUND(I119*H119,2)</f>
        <v>0</v>
      </c>
      <c r="BL119" s="16" t="s">
        <v>136</v>
      </c>
      <c r="BM119" s="227" t="s">
        <v>204</v>
      </c>
    </row>
    <row r="120" s="2" customFormat="1">
      <c r="A120" s="39"/>
      <c r="B120" s="40"/>
      <c r="C120" s="41"/>
      <c r="D120" s="228" t="s">
        <v>139</v>
      </c>
      <c r="E120" s="41"/>
      <c r="F120" s="229" t="s">
        <v>140</v>
      </c>
      <c r="G120" s="41"/>
      <c r="H120" s="41"/>
      <c r="I120" s="230"/>
      <c r="J120" s="41"/>
      <c r="K120" s="41"/>
      <c r="L120" s="42"/>
      <c r="M120" s="231"/>
      <c r="N120" s="232"/>
      <c r="O120" s="92"/>
      <c r="P120" s="92"/>
      <c r="Q120" s="92"/>
      <c r="R120" s="92"/>
      <c r="S120" s="92"/>
      <c r="T120" s="92"/>
      <c r="U120" s="93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6" t="s">
        <v>139</v>
      </c>
      <c r="AU120" s="16" t="s">
        <v>78</v>
      </c>
    </row>
    <row r="121" s="2" customFormat="1">
      <c r="A121" s="39"/>
      <c r="B121" s="40"/>
      <c r="C121" s="41"/>
      <c r="D121" s="233" t="s">
        <v>141</v>
      </c>
      <c r="E121" s="41"/>
      <c r="F121" s="234" t="s">
        <v>142</v>
      </c>
      <c r="G121" s="41"/>
      <c r="H121" s="41"/>
      <c r="I121" s="230"/>
      <c r="J121" s="41"/>
      <c r="K121" s="41"/>
      <c r="L121" s="42"/>
      <c r="M121" s="231"/>
      <c r="N121" s="232"/>
      <c r="O121" s="92"/>
      <c r="P121" s="92"/>
      <c r="Q121" s="92"/>
      <c r="R121" s="92"/>
      <c r="S121" s="92"/>
      <c r="T121" s="92"/>
      <c r="U121" s="93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6" t="s">
        <v>141</v>
      </c>
      <c r="AU121" s="16" t="s">
        <v>78</v>
      </c>
    </row>
    <row r="122" s="2" customFormat="1">
      <c r="A122" s="39"/>
      <c r="B122" s="40"/>
      <c r="C122" s="41"/>
      <c r="D122" s="228" t="s">
        <v>143</v>
      </c>
      <c r="E122" s="41"/>
      <c r="F122" s="235" t="s">
        <v>144</v>
      </c>
      <c r="G122" s="41"/>
      <c r="H122" s="41"/>
      <c r="I122" s="230"/>
      <c r="J122" s="41"/>
      <c r="K122" s="41"/>
      <c r="L122" s="42"/>
      <c r="M122" s="231"/>
      <c r="N122" s="232"/>
      <c r="O122" s="92"/>
      <c r="P122" s="92"/>
      <c r="Q122" s="92"/>
      <c r="R122" s="92"/>
      <c r="S122" s="92"/>
      <c r="T122" s="92"/>
      <c r="U122" s="93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6" t="s">
        <v>143</v>
      </c>
      <c r="AU122" s="16" t="s">
        <v>78</v>
      </c>
    </row>
    <row r="123" s="12" customFormat="1">
      <c r="A123" s="12"/>
      <c r="B123" s="236"/>
      <c r="C123" s="237"/>
      <c r="D123" s="228" t="s">
        <v>145</v>
      </c>
      <c r="E123" s="238" t="s">
        <v>1</v>
      </c>
      <c r="F123" s="239" t="s">
        <v>146</v>
      </c>
      <c r="G123" s="237"/>
      <c r="H123" s="240">
        <v>16800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4"/>
      <c r="U123" s="245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46" t="s">
        <v>145</v>
      </c>
      <c r="AU123" s="246" t="s">
        <v>78</v>
      </c>
      <c r="AV123" s="12" t="s">
        <v>88</v>
      </c>
      <c r="AW123" s="12" t="s">
        <v>32</v>
      </c>
      <c r="AX123" s="12" t="s">
        <v>78</v>
      </c>
      <c r="AY123" s="246" t="s">
        <v>137</v>
      </c>
    </row>
    <row r="124" s="14" customFormat="1">
      <c r="A124" s="14"/>
      <c r="B124" s="267"/>
      <c r="C124" s="268"/>
      <c r="D124" s="228" t="s">
        <v>145</v>
      </c>
      <c r="E124" s="269" t="s">
        <v>1</v>
      </c>
      <c r="F124" s="270" t="s">
        <v>205</v>
      </c>
      <c r="G124" s="268"/>
      <c r="H124" s="271">
        <v>16800</v>
      </c>
      <c r="I124" s="272"/>
      <c r="J124" s="268"/>
      <c r="K124" s="268"/>
      <c r="L124" s="273"/>
      <c r="M124" s="274"/>
      <c r="N124" s="275"/>
      <c r="O124" s="275"/>
      <c r="P124" s="275"/>
      <c r="Q124" s="275"/>
      <c r="R124" s="275"/>
      <c r="S124" s="275"/>
      <c r="T124" s="275"/>
      <c r="U124" s="276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77" t="s">
        <v>145</v>
      </c>
      <c r="AU124" s="277" t="s">
        <v>78</v>
      </c>
      <c r="AV124" s="14" t="s">
        <v>136</v>
      </c>
      <c r="AW124" s="14" t="s">
        <v>32</v>
      </c>
      <c r="AX124" s="14" t="s">
        <v>86</v>
      </c>
      <c r="AY124" s="277" t="s">
        <v>137</v>
      </c>
    </row>
    <row r="125" s="2" customFormat="1" ht="24.15" customHeight="1">
      <c r="A125" s="39"/>
      <c r="B125" s="40"/>
      <c r="C125" s="216" t="s">
        <v>88</v>
      </c>
      <c r="D125" s="216" t="s">
        <v>131</v>
      </c>
      <c r="E125" s="217" t="s">
        <v>156</v>
      </c>
      <c r="F125" s="218" t="s">
        <v>157</v>
      </c>
      <c r="G125" s="219" t="s">
        <v>149</v>
      </c>
      <c r="H125" s="220">
        <v>360</v>
      </c>
      <c r="I125" s="221"/>
      <c r="J125" s="222">
        <f>ROUND(I125*H125,2)</f>
        <v>0</v>
      </c>
      <c r="K125" s="218" t="s">
        <v>135</v>
      </c>
      <c r="L125" s="42"/>
      <c r="M125" s="223" t="s">
        <v>1</v>
      </c>
      <c r="N125" s="224" t="s">
        <v>43</v>
      </c>
      <c r="O125" s="92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5">
        <f>S125*H125</f>
        <v>0</v>
      </c>
      <c r="U125" s="226" t="s">
        <v>1</v>
      </c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7" t="s">
        <v>136</v>
      </c>
      <c r="AT125" s="227" t="s">
        <v>131</v>
      </c>
      <c r="AU125" s="227" t="s">
        <v>78</v>
      </c>
      <c r="AY125" s="16" t="s">
        <v>137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6" t="s">
        <v>86</v>
      </c>
      <c r="BK125" s="144">
        <f>ROUND(I125*H125,2)</f>
        <v>0</v>
      </c>
      <c r="BL125" s="16" t="s">
        <v>136</v>
      </c>
      <c r="BM125" s="227" t="s">
        <v>206</v>
      </c>
    </row>
    <row r="126" s="2" customFormat="1">
      <c r="A126" s="39"/>
      <c r="B126" s="40"/>
      <c r="C126" s="41"/>
      <c r="D126" s="228" t="s">
        <v>139</v>
      </c>
      <c r="E126" s="41"/>
      <c r="F126" s="229" t="s">
        <v>159</v>
      </c>
      <c r="G126" s="41"/>
      <c r="H126" s="41"/>
      <c r="I126" s="230"/>
      <c r="J126" s="41"/>
      <c r="K126" s="41"/>
      <c r="L126" s="42"/>
      <c r="M126" s="231"/>
      <c r="N126" s="232"/>
      <c r="O126" s="92"/>
      <c r="P126" s="92"/>
      <c r="Q126" s="92"/>
      <c r="R126" s="92"/>
      <c r="S126" s="92"/>
      <c r="T126" s="92"/>
      <c r="U126" s="93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6" t="s">
        <v>139</v>
      </c>
      <c r="AU126" s="16" t="s">
        <v>78</v>
      </c>
    </row>
    <row r="127" s="2" customFormat="1">
      <c r="A127" s="39"/>
      <c r="B127" s="40"/>
      <c r="C127" s="41"/>
      <c r="D127" s="233" t="s">
        <v>141</v>
      </c>
      <c r="E127" s="41"/>
      <c r="F127" s="234" t="s">
        <v>160</v>
      </c>
      <c r="G127" s="41"/>
      <c r="H127" s="41"/>
      <c r="I127" s="230"/>
      <c r="J127" s="41"/>
      <c r="K127" s="41"/>
      <c r="L127" s="42"/>
      <c r="M127" s="231"/>
      <c r="N127" s="232"/>
      <c r="O127" s="92"/>
      <c r="P127" s="92"/>
      <c r="Q127" s="92"/>
      <c r="R127" s="92"/>
      <c r="S127" s="92"/>
      <c r="T127" s="92"/>
      <c r="U127" s="93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6" t="s">
        <v>141</v>
      </c>
      <c r="AU127" s="16" t="s">
        <v>78</v>
      </c>
    </row>
    <row r="128" s="2" customFormat="1">
      <c r="A128" s="39"/>
      <c r="B128" s="40"/>
      <c r="C128" s="41"/>
      <c r="D128" s="228" t="s">
        <v>143</v>
      </c>
      <c r="E128" s="41"/>
      <c r="F128" s="235" t="s">
        <v>161</v>
      </c>
      <c r="G128" s="41"/>
      <c r="H128" s="41"/>
      <c r="I128" s="230"/>
      <c r="J128" s="41"/>
      <c r="K128" s="41"/>
      <c r="L128" s="42"/>
      <c r="M128" s="231"/>
      <c r="N128" s="232"/>
      <c r="O128" s="92"/>
      <c r="P128" s="92"/>
      <c r="Q128" s="92"/>
      <c r="R128" s="92"/>
      <c r="S128" s="92"/>
      <c r="T128" s="92"/>
      <c r="U128" s="93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6" t="s">
        <v>143</v>
      </c>
      <c r="AU128" s="16" t="s">
        <v>78</v>
      </c>
    </row>
    <row r="129" s="12" customFormat="1">
      <c r="A129" s="12"/>
      <c r="B129" s="236"/>
      <c r="C129" s="237"/>
      <c r="D129" s="228" t="s">
        <v>145</v>
      </c>
      <c r="E129" s="238" t="s">
        <v>1</v>
      </c>
      <c r="F129" s="239" t="s">
        <v>162</v>
      </c>
      <c r="G129" s="237"/>
      <c r="H129" s="240">
        <v>360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4"/>
      <c r="U129" s="245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46" t="s">
        <v>145</v>
      </c>
      <c r="AU129" s="246" t="s">
        <v>78</v>
      </c>
      <c r="AV129" s="12" t="s">
        <v>88</v>
      </c>
      <c r="AW129" s="12" t="s">
        <v>32</v>
      </c>
      <c r="AX129" s="12" t="s">
        <v>86</v>
      </c>
      <c r="AY129" s="246" t="s">
        <v>137</v>
      </c>
    </row>
    <row r="130" s="2" customFormat="1" ht="16.5" customHeight="1">
      <c r="A130" s="39"/>
      <c r="B130" s="40"/>
      <c r="C130" s="216" t="s">
        <v>155</v>
      </c>
      <c r="D130" s="216" t="s">
        <v>131</v>
      </c>
      <c r="E130" s="217" t="s">
        <v>163</v>
      </c>
      <c r="F130" s="218" t="s">
        <v>164</v>
      </c>
      <c r="G130" s="219" t="s">
        <v>149</v>
      </c>
      <c r="H130" s="220">
        <v>120</v>
      </c>
      <c r="I130" s="221"/>
      <c r="J130" s="222">
        <f>ROUND(I130*H130,2)</f>
        <v>0</v>
      </c>
      <c r="K130" s="218" t="s">
        <v>135</v>
      </c>
      <c r="L130" s="42"/>
      <c r="M130" s="223" t="s">
        <v>1</v>
      </c>
      <c r="N130" s="224" t="s">
        <v>43</v>
      </c>
      <c r="O130" s="92"/>
      <c r="P130" s="225">
        <f>O130*H130</f>
        <v>0</v>
      </c>
      <c r="Q130" s="225">
        <v>1.8E-05</v>
      </c>
      <c r="R130" s="225">
        <f>Q130*H130</f>
        <v>0.00216</v>
      </c>
      <c r="S130" s="225">
        <v>0</v>
      </c>
      <c r="T130" s="225">
        <f>S130*H130</f>
        <v>0</v>
      </c>
      <c r="U130" s="226" t="s">
        <v>1</v>
      </c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7" t="s">
        <v>136</v>
      </c>
      <c r="AT130" s="227" t="s">
        <v>131</v>
      </c>
      <c r="AU130" s="227" t="s">
        <v>78</v>
      </c>
      <c r="AY130" s="16" t="s">
        <v>137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6" t="s">
        <v>86</v>
      </c>
      <c r="BK130" s="144">
        <f>ROUND(I130*H130,2)</f>
        <v>0</v>
      </c>
      <c r="BL130" s="16" t="s">
        <v>136</v>
      </c>
      <c r="BM130" s="227" t="s">
        <v>207</v>
      </c>
    </row>
    <row r="131" s="2" customFormat="1">
      <c r="A131" s="39"/>
      <c r="B131" s="40"/>
      <c r="C131" s="41"/>
      <c r="D131" s="228" t="s">
        <v>139</v>
      </c>
      <c r="E131" s="41"/>
      <c r="F131" s="229" t="s">
        <v>166</v>
      </c>
      <c r="G131" s="41"/>
      <c r="H131" s="41"/>
      <c r="I131" s="230"/>
      <c r="J131" s="41"/>
      <c r="K131" s="41"/>
      <c r="L131" s="42"/>
      <c r="M131" s="231"/>
      <c r="N131" s="232"/>
      <c r="O131" s="92"/>
      <c r="P131" s="92"/>
      <c r="Q131" s="92"/>
      <c r="R131" s="92"/>
      <c r="S131" s="92"/>
      <c r="T131" s="92"/>
      <c r="U131" s="93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6" t="s">
        <v>139</v>
      </c>
      <c r="AU131" s="16" t="s">
        <v>78</v>
      </c>
    </row>
    <row r="132" s="2" customFormat="1">
      <c r="A132" s="39"/>
      <c r="B132" s="40"/>
      <c r="C132" s="41"/>
      <c r="D132" s="233" t="s">
        <v>141</v>
      </c>
      <c r="E132" s="41"/>
      <c r="F132" s="234" t="s">
        <v>167</v>
      </c>
      <c r="G132" s="41"/>
      <c r="H132" s="41"/>
      <c r="I132" s="230"/>
      <c r="J132" s="41"/>
      <c r="K132" s="41"/>
      <c r="L132" s="42"/>
      <c r="M132" s="231"/>
      <c r="N132" s="232"/>
      <c r="O132" s="92"/>
      <c r="P132" s="92"/>
      <c r="Q132" s="92"/>
      <c r="R132" s="92"/>
      <c r="S132" s="92"/>
      <c r="T132" s="92"/>
      <c r="U132" s="93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6" t="s">
        <v>141</v>
      </c>
      <c r="AU132" s="16" t="s">
        <v>78</v>
      </c>
    </row>
    <row r="133" s="2" customFormat="1">
      <c r="A133" s="39"/>
      <c r="B133" s="40"/>
      <c r="C133" s="41"/>
      <c r="D133" s="228" t="s">
        <v>143</v>
      </c>
      <c r="E133" s="41"/>
      <c r="F133" s="235" t="s">
        <v>168</v>
      </c>
      <c r="G133" s="41"/>
      <c r="H133" s="41"/>
      <c r="I133" s="230"/>
      <c r="J133" s="41"/>
      <c r="K133" s="41"/>
      <c r="L133" s="42"/>
      <c r="M133" s="231"/>
      <c r="N133" s="232"/>
      <c r="O133" s="92"/>
      <c r="P133" s="92"/>
      <c r="Q133" s="92"/>
      <c r="R133" s="92"/>
      <c r="S133" s="92"/>
      <c r="T133" s="92"/>
      <c r="U133" s="93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6" t="s">
        <v>143</v>
      </c>
      <c r="AU133" s="16" t="s">
        <v>78</v>
      </c>
    </row>
    <row r="134" s="12" customFormat="1">
      <c r="A134" s="12"/>
      <c r="B134" s="236"/>
      <c r="C134" s="237"/>
      <c r="D134" s="228" t="s">
        <v>145</v>
      </c>
      <c r="E134" s="238" t="s">
        <v>1</v>
      </c>
      <c r="F134" s="239" t="s">
        <v>169</v>
      </c>
      <c r="G134" s="237"/>
      <c r="H134" s="240">
        <v>120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4"/>
      <c r="U134" s="245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46" t="s">
        <v>145</v>
      </c>
      <c r="AU134" s="246" t="s">
        <v>78</v>
      </c>
      <c r="AV134" s="12" t="s">
        <v>88</v>
      </c>
      <c r="AW134" s="12" t="s">
        <v>32</v>
      </c>
      <c r="AX134" s="12" t="s">
        <v>86</v>
      </c>
      <c r="AY134" s="246" t="s">
        <v>137</v>
      </c>
    </row>
    <row r="135" s="2" customFormat="1" ht="16.5" customHeight="1">
      <c r="A135" s="39"/>
      <c r="B135" s="40"/>
      <c r="C135" s="216" t="s">
        <v>136</v>
      </c>
      <c r="D135" s="216" t="s">
        <v>131</v>
      </c>
      <c r="E135" s="217" t="s">
        <v>171</v>
      </c>
      <c r="F135" s="218" t="s">
        <v>172</v>
      </c>
      <c r="G135" s="219" t="s">
        <v>173</v>
      </c>
      <c r="H135" s="220">
        <v>18</v>
      </c>
      <c r="I135" s="221"/>
      <c r="J135" s="222">
        <f>ROUND(I135*H135,2)</f>
        <v>0</v>
      </c>
      <c r="K135" s="218" t="s">
        <v>135</v>
      </c>
      <c r="L135" s="42"/>
      <c r="M135" s="223" t="s">
        <v>1</v>
      </c>
      <c r="N135" s="224" t="s">
        <v>43</v>
      </c>
      <c r="O135" s="92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5">
        <f>S135*H135</f>
        <v>0</v>
      </c>
      <c r="U135" s="226" t="s">
        <v>1</v>
      </c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7" t="s">
        <v>136</v>
      </c>
      <c r="AT135" s="227" t="s">
        <v>131</v>
      </c>
      <c r="AU135" s="227" t="s">
        <v>78</v>
      </c>
      <c r="AY135" s="16" t="s">
        <v>137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6" t="s">
        <v>86</v>
      </c>
      <c r="BK135" s="144">
        <f>ROUND(I135*H135,2)</f>
        <v>0</v>
      </c>
      <c r="BL135" s="16" t="s">
        <v>136</v>
      </c>
      <c r="BM135" s="227" t="s">
        <v>208</v>
      </c>
    </row>
    <row r="136" s="2" customFormat="1">
      <c r="A136" s="39"/>
      <c r="B136" s="40"/>
      <c r="C136" s="41"/>
      <c r="D136" s="228" t="s">
        <v>139</v>
      </c>
      <c r="E136" s="41"/>
      <c r="F136" s="229" t="s">
        <v>175</v>
      </c>
      <c r="G136" s="41"/>
      <c r="H136" s="41"/>
      <c r="I136" s="230"/>
      <c r="J136" s="41"/>
      <c r="K136" s="41"/>
      <c r="L136" s="42"/>
      <c r="M136" s="231"/>
      <c r="N136" s="232"/>
      <c r="O136" s="92"/>
      <c r="P136" s="92"/>
      <c r="Q136" s="92"/>
      <c r="R136" s="92"/>
      <c r="S136" s="92"/>
      <c r="T136" s="92"/>
      <c r="U136" s="93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6" t="s">
        <v>139</v>
      </c>
      <c r="AU136" s="16" t="s">
        <v>78</v>
      </c>
    </row>
    <row r="137" s="2" customFormat="1">
      <c r="A137" s="39"/>
      <c r="B137" s="40"/>
      <c r="C137" s="41"/>
      <c r="D137" s="233" t="s">
        <v>141</v>
      </c>
      <c r="E137" s="41"/>
      <c r="F137" s="234" t="s">
        <v>176</v>
      </c>
      <c r="G137" s="41"/>
      <c r="H137" s="41"/>
      <c r="I137" s="230"/>
      <c r="J137" s="41"/>
      <c r="K137" s="41"/>
      <c r="L137" s="42"/>
      <c r="M137" s="231"/>
      <c r="N137" s="232"/>
      <c r="O137" s="92"/>
      <c r="P137" s="92"/>
      <c r="Q137" s="92"/>
      <c r="R137" s="92"/>
      <c r="S137" s="92"/>
      <c r="T137" s="92"/>
      <c r="U137" s="93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6" t="s">
        <v>141</v>
      </c>
      <c r="AU137" s="16" t="s">
        <v>78</v>
      </c>
    </row>
    <row r="138" s="12" customFormat="1">
      <c r="A138" s="12"/>
      <c r="B138" s="236"/>
      <c r="C138" s="237"/>
      <c r="D138" s="228" t="s">
        <v>145</v>
      </c>
      <c r="E138" s="238" t="s">
        <v>1</v>
      </c>
      <c r="F138" s="239" t="s">
        <v>209</v>
      </c>
      <c r="G138" s="237"/>
      <c r="H138" s="240">
        <v>18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4"/>
      <c r="U138" s="245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46" t="s">
        <v>145</v>
      </c>
      <c r="AU138" s="246" t="s">
        <v>78</v>
      </c>
      <c r="AV138" s="12" t="s">
        <v>88</v>
      </c>
      <c r="AW138" s="12" t="s">
        <v>32</v>
      </c>
      <c r="AX138" s="12" t="s">
        <v>86</v>
      </c>
      <c r="AY138" s="246" t="s">
        <v>137</v>
      </c>
    </row>
    <row r="139" s="2" customFormat="1" ht="21.75" customHeight="1">
      <c r="A139" s="39"/>
      <c r="B139" s="40"/>
      <c r="C139" s="216" t="s">
        <v>170</v>
      </c>
      <c r="D139" s="216" t="s">
        <v>131</v>
      </c>
      <c r="E139" s="217" t="s">
        <v>179</v>
      </c>
      <c r="F139" s="218" t="s">
        <v>180</v>
      </c>
      <c r="G139" s="219" t="s">
        <v>173</v>
      </c>
      <c r="H139" s="220">
        <v>18</v>
      </c>
      <c r="I139" s="221"/>
      <c r="J139" s="222">
        <f>ROUND(I139*H139,2)</f>
        <v>0</v>
      </c>
      <c r="K139" s="218" t="s">
        <v>135</v>
      </c>
      <c r="L139" s="42"/>
      <c r="M139" s="223" t="s">
        <v>1</v>
      </c>
      <c r="N139" s="224" t="s">
        <v>43</v>
      </c>
      <c r="O139" s="92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5">
        <f>S139*H139</f>
        <v>0</v>
      </c>
      <c r="U139" s="226" t="s">
        <v>1</v>
      </c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7" t="s">
        <v>136</v>
      </c>
      <c r="AT139" s="227" t="s">
        <v>131</v>
      </c>
      <c r="AU139" s="227" t="s">
        <v>78</v>
      </c>
      <c r="AY139" s="16" t="s">
        <v>137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6" t="s">
        <v>86</v>
      </c>
      <c r="BK139" s="144">
        <f>ROUND(I139*H139,2)</f>
        <v>0</v>
      </c>
      <c r="BL139" s="16" t="s">
        <v>136</v>
      </c>
      <c r="BM139" s="227" t="s">
        <v>210</v>
      </c>
    </row>
    <row r="140" s="2" customFormat="1">
      <c r="A140" s="39"/>
      <c r="B140" s="40"/>
      <c r="C140" s="41"/>
      <c r="D140" s="228" t="s">
        <v>139</v>
      </c>
      <c r="E140" s="41"/>
      <c r="F140" s="229" t="s">
        <v>182</v>
      </c>
      <c r="G140" s="41"/>
      <c r="H140" s="41"/>
      <c r="I140" s="230"/>
      <c r="J140" s="41"/>
      <c r="K140" s="41"/>
      <c r="L140" s="42"/>
      <c r="M140" s="231"/>
      <c r="N140" s="232"/>
      <c r="O140" s="92"/>
      <c r="P140" s="92"/>
      <c r="Q140" s="92"/>
      <c r="R140" s="92"/>
      <c r="S140" s="92"/>
      <c r="T140" s="92"/>
      <c r="U140" s="93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6" t="s">
        <v>139</v>
      </c>
      <c r="AU140" s="16" t="s">
        <v>78</v>
      </c>
    </row>
    <row r="141" s="2" customFormat="1">
      <c r="A141" s="39"/>
      <c r="B141" s="40"/>
      <c r="C141" s="41"/>
      <c r="D141" s="233" t="s">
        <v>141</v>
      </c>
      <c r="E141" s="41"/>
      <c r="F141" s="234" t="s">
        <v>183</v>
      </c>
      <c r="G141" s="41"/>
      <c r="H141" s="41"/>
      <c r="I141" s="230"/>
      <c r="J141" s="41"/>
      <c r="K141" s="41"/>
      <c r="L141" s="42"/>
      <c r="M141" s="231"/>
      <c r="N141" s="232"/>
      <c r="O141" s="92"/>
      <c r="P141" s="92"/>
      <c r="Q141" s="92"/>
      <c r="R141" s="92"/>
      <c r="S141" s="92"/>
      <c r="T141" s="92"/>
      <c r="U141" s="93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6" t="s">
        <v>141</v>
      </c>
      <c r="AU141" s="16" t="s">
        <v>78</v>
      </c>
    </row>
    <row r="142" s="2" customFormat="1">
      <c r="A142" s="39"/>
      <c r="B142" s="40"/>
      <c r="C142" s="41"/>
      <c r="D142" s="228" t="s">
        <v>143</v>
      </c>
      <c r="E142" s="41"/>
      <c r="F142" s="235" t="s">
        <v>184</v>
      </c>
      <c r="G142" s="41"/>
      <c r="H142" s="41"/>
      <c r="I142" s="230"/>
      <c r="J142" s="41"/>
      <c r="K142" s="41"/>
      <c r="L142" s="42"/>
      <c r="M142" s="231"/>
      <c r="N142" s="232"/>
      <c r="O142" s="92"/>
      <c r="P142" s="92"/>
      <c r="Q142" s="92"/>
      <c r="R142" s="92"/>
      <c r="S142" s="92"/>
      <c r="T142" s="92"/>
      <c r="U142" s="93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6" t="s">
        <v>143</v>
      </c>
      <c r="AU142" s="16" t="s">
        <v>78</v>
      </c>
    </row>
    <row r="143" s="2" customFormat="1" ht="24.15" customHeight="1">
      <c r="A143" s="39"/>
      <c r="B143" s="40"/>
      <c r="C143" s="216" t="s">
        <v>178</v>
      </c>
      <c r="D143" s="216" t="s">
        <v>131</v>
      </c>
      <c r="E143" s="217" t="s">
        <v>186</v>
      </c>
      <c r="F143" s="218" t="s">
        <v>187</v>
      </c>
      <c r="G143" s="219" t="s">
        <v>173</v>
      </c>
      <c r="H143" s="220">
        <v>36</v>
      </c>
      <c r="I143" s="221"/>
      <c r="J143" s="222">
        <f>ROUND(I143*H143,2)</f>
        <v>0</v>
      </c>
      <c r="K143" s="218" t="s">
        <v>135</v>
      </c>
      <c r="L143" s="42"/>
      <c r="M143" s="223" t="s">
        <v>1</v>
      </c>
      <c r="N143" s="224" t="s">
        <v>43</v>
      </c>
      <c r="O143" s="92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5">
        <f>S143*H143</f>
        <v>0</v>
      </c>
      <c r="U143" s="226" t="s">
        <v>1</v>
      </c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7" t="s">
        <v>136</v>
      </c>
      <c r="AT143" s="227" t="s">
        <v>131</v>
      </c>
      <c r="AU143" s="227" t="s">
        <v>78</v>
      </c>
      <c r="AY143" s="16" t="s">
        <v>137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6" t="s">
        <v>86</v>
      </c>
      <c r="BK143" s="144">
        <f>ROUND(I143*H143,2)</f>
        <v>0</v>
      </c>
      <c r="BL143" s="16" t="s">
        <v>136</v>
      </c>
      <c r="BM143" s="227" t="s">
        <v>211</v>
      </c>
    </row>
    <row r="144" s="2" customFormat="1">
      <c r="A144" s="39"/>
      <c r="B144" s="40"/>
      <c r="C144" s="41"/>
      <c r="D144" s="228" t="s">
        <v>139</v>
      </c>
      <c r="E144" s="41"/>
      <c r="F144" s="229" t="s">
        <v>189</v>
      </c>
      <c r="G144" s="41"/>
      <c r="H144" s="41"/>
      <c r="I144" s="230"/>
      <c r="J144" s="41"/>
      <c r="K144" s="41"/>
      <c r="L144" s="42"/>
      <c r="M144" s="231"/>
      <c r="N144" s="232"/>
      <c r="O144" s="92"/>
      <c r="P144" s="92"/>
      <c r="Q144" s="92"/>
      <c r="R144" s="92"/>
      <c r="S144" s="92"/>
      <c r="T144" s="92"/>
      <c r="U144" s="93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6" t="s">
        <v>139</v>
      </c>
      <c r="AU144" s="16" t="s">
        <v>78</v>
      </c>
    </row>
    <row r="145" s="2" customFormat="1">
      <c r="A145" s="39"/>
      <c r="B145" s="40"/>
      <c r="C145" s="41"/>
      <c r="D145" s="233" t="s">
        <v>141</v>
      </c>
      <c r="E145" s="41"/>
      <c r="F145" s="234" t="s">
        <v>190</v>
      </c>
      <c r="G145" s="41"/>
      <c r="H145" s="41"/>
      <c r="I145" s="230"/>
      <c r="J145" s="41"/>
      <c r="K145" s="41"/>
      <c r="L145" s="42"/>
      <c r="M145" s="231"/>
      <c r="N145" s="232"/>
      <c r="O145" s="92"/>
      <c r="P145" s="92"/>
      <c r="Q145" s="92"/>
      <c r="R145" s="92"/>
      <c r="S145" s="92"/>
      <c r="T145" s="92"/>
      <c r="U145" s="93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6" t="s">
        <v>141</v>
      </c>
      <c r="AU145" s="16" t="s">
        <v>78</v>
      </c>
    </row>
    <row r="146" s="2" customFormat="1">
      <c r="A146" s="39"/>
      <c r="B146" s="40"/>
      <c r="C146" s="41"/>
      <c r="D146" s="228" t="s">
        <v>143</v>
      </c>
      <c r="E146" s="41"/>
      <c r="F146" s="235" t="s">
        <v>184</v>
      </c>
      <c r="G146" s="41"/>
      <c r="H146" s="41"/>
      <c r="I146" s="230"/>
      <c r="J146" s="41"/>
      <c r="K146" s="41"/>
      <c r="L146" s="42"/>
      <c r="M146" s="231"/>
      <c r="N146" s="232"/>
      <c r="O146" s="92"/>
      <c r="P146" s="92"/>
      <c r="Q146" s="92"/>
      <c r="R146" s="92"/>
      <c r="S146" s="92"/>
      <c r="T146" s="92"/>
      <c r="U146" s="93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6" t="s">
        <v>143</v>
      </c>
      <c r="AU146" s="16" t="s">
        <v>78</v>
      </c>
    </row>
    <row r="147" s="12" customFormat="1">
      <c r="A147" s="12"/>
      <c r="B147" s="236"/>
      <c r="C147" s="237"/>
      <c r="D147" s="228" t="s">
        <v>145</v>
      </c>
      <c r="E147" s="238" t="s">
        <v>1</v>
      </c>
      <c r="F147" s="239" t="s">
        <v>212</v>
      </c>
      <c r="G147" s="237"/>
      <c r="H147" s="240">
        <v>36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4"/>
      <c r="U147" s="245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46" t="s">
        <v>145</v>
      </c>
      <c r="AU147" s="246" t="s">
        <v>78</v>
      </c>
      <c r="AV147" s="12" t="s">
        <v>88</v>
      </c>
      <c r="AW147" s="12" t="s">
        <v>32</v>
      </c>
      <c r="AX147" s="12" t="s">
        <v>86</v>
      </c>
      <c r="AY147" s="246" t="s">
        <v>137</v>
      </c>
    </row>
    <row r="148" s="13" customFormat="1" ht="25.92" customHeight="1">
      <c r="A148" s="13"/>
      <c r="B148" s="247"/>
      <c r="C148" s="248"/>
      <c r="D148" s="249" t="s">
        <v>77</v>
      </c>
      <c r="E148" s="250" t="s">
        <v>192</v>
      </c>
      <c r="F148" s="250" t="s">
        <v>193</v>
      </c>
      <c r="G148" s="248"/>
      <c r="H148" s="248"/>
      <c r="I148" s="251"/>
      <c r="J148" s="252">
        <f>BK148</f>
        <v>0</v>
      </c>
      <c r="K148" s="248"/>
      <c r="L148" s="253"/>
      <c r="M148" s="254"/>
      <c r="N148" s="255"/>
      <c r="O148" s="255"/>
      <c r="P148" s="256">
        <f>P149</f>
        <v>0</v>
      </c>
      <c r="Q148" s="255"/>
      <c r="R148" s="256">
        <f>R149</f>
        <v>0</v>
      </c>
      <c r="S148" s="255"/>
      <c r="T148" s="256">
        <f>T149</f>
        <v>0</v>
      </c>
      <c r="U148" s="257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R148" s="258" t="s">
        <v>86</v>
      </c>
      <c r="AT148" s="259" t="s">
        <v>77</v>
      </c>
      <c r="AU148" s="259" t="s">
        <v>78</v>
      </c>
      <c r="AY148" s="258" t="s">
        <v>137</v>
      </c>
      <c r="BK148" s="260">
        <f>BK149</f>
        <v>0</v>
      </c>
    </row>
    <row r="149" s="13" customFormat="1" ht="22.8" customHeight="1">
      <c r="A149" s="13"/>
      <c r="B149" s="247"/>
      <c r="C149" s="248"/>
      <c r="D149" s="249" t="s">
        <v>77</v>
      </c>
      <c r="E149" s="261" t="s">
        <v>194</v>
      </c>
      <c r="F149" s="261" t="s">
        <v>195</v>
      </c>
      <c r="G149" s="248"/>
      <c r="H149" s="248"/>
      <c r="I149" s="251"/>
      <c r="J149" s="262">
        <f>BK149</f>
        <v>0</v>
      </c>
      <c r="K149" s="248"/>
      <c r="L149" s="253"/>
      <c r="M149" s="254"/>
      <c r="N149" s="255"/>
      <c r="O149" s="255"/>
      <c r="P149" s="256">
        <f>SUM(P150:P152)</f>
        <v>0</v>
      </c>
      <c r="Q149" s="255"/>
      <c r="R149" s="256">
        <f>SUM(R150:R152)</f>
        <v>0</v>
      </c>
      <c r="S149" s="255"/>
      <c r="T149" s="256">
        <f>SUM(T150:T152)</f>
        <v>0</v>
      </c>
      <c r="U149" s="257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R149" s="258" t="s">
        <v>86</v>
      </c>
      <c r="AT149" s="259" t="s">
        <v>77</v>
      </c>
      <c r="AU149" s="259" t="s">
        <v>86</v>
      </c>
      <c r="AY149" s="258" t="s">
        <v>137</v>
      </c>
      <c r="BK149" s="260">
        <f>SUM(BK150:BK152)</f>
        <v>0</v>
      </c>
    </row>
    <row r="150" s="2" customFormat="1" ht="24.15" customHeight="1">
      <c r="A150" s="39"/>
      <c r="B150" s="40"/>
      <c r="C150" s="216" t="s">
        <v>185</v>
      </c>
      <c r="D150" s="216" t="s">
        <v>131</v>
      </c>
      <c r="E150" s="217" t="s">
        <v>197</v>
      </c>
      <c r="F150" s="218" t="s">
        <v>198</v>
      </c>
      <c r="G150" s="219" t="s">
        <v>199</v>
      </c>
      <c r="H150" s="220">
        <v>0.002</v>
      </c>
      <c r="I150" s="221"/>
      <c r="J150" s="222">
        <f>ROUND(I150*H150,2)</f>
        <v>0</v>
      </c>
      <c r="K150" s="218" t="s">
        <v>135</v>
      </c>
      <c r="L150" s="42"/>
      <c r="M150" s="223" t="s">
        <v>1</v>
      </c>
      <c r="N150" s="224" t="s">
        <v>43</v>
      </c>
      <c r="O150" s="92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5">
        <f>S150*H150</f>
        <v>0</v>
      </c>
      <c r="U150" s="226" t="s">
        <v>1</v>
      </c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7" t="s">
        <v>136</v>
      </c>
      <c r="AT150" s="227" t="s">
        <v>131</v>
      </c>
      <c r="AU150" s="227" t="s">
        <v>88</v>
      </c>
      <c r="AY150" s="16" t="s">
        <v>137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6" t="s">
        <v>86</v>
      </c>
      <c r="BK150" s="144">
        <f>ROUND(I150*H150,2)</f>
        <v>0</v>
      </c>
      <c r="BL150" s="16" t="s">
        <v>136</v>
      </c>
      <c r="BM150" s="227" t="s">
        <v>213</v>
      </c>
    </row>
    <row r="151" s="2" customFormat="1">
      <c r="A151" s="39"/>
      <c r="B151" s="40"/>
      <c r="C151" s="41"/>
      <c r="D151" s="228" t="s">
        <v>139</v>
      </c>
      <c r="E151" s="41"/>
      <c r="F151" s="229" t="s">
        <v>201</v>
      </c>
      <c r="G151" s="41"/>
      <c r="H151" s="41"/>
      <c r="I151" s="230"/>
      <c r="J151" s="41"/>
      <c r="K151" s="41"/>
      <c r="L151" s="42"/>
      <c r="M151" s="231"/>
      <c r="N151" s="232"/>
      <c r="O151" s="92"/>
      <c r="P151" s="92"/>
      <c r="Q151" s="92"/>
      <c r="R151" s="92"/>
      <c r="S151" s="92"/>
      <c r="T151" s="92"/>
      <c r="U151" s="93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6" t="s">
        <v>139</v>
      </c>
      <c r="AU151" s="16" t="s">
        <v>88</v>
      </c>
    </row>
    <row r="152" s="2" customFormat="1">
      <c r="A152" s="39"/>
      <c r="B152" s="40"/>
      <c r="C152" s="41"/>
      <c r="D152" s="233" t="s">
        <v>141</v>
      </c>
      <c r="E152" s="41"/>
      <c r="F152" s="234" t="s">
        <v>202</v>
      </c>
      <c r="G152" s="41"/>
      <c r="H152" s="41"/>
      <c r="I152" s="230"/>
      <c r="J152" s="41"/>
      <c r="K152" s="41"/>
      <c r="L152" s="42"/>
      <c r="M152" s="263"/>
      <c r="N152" s="264"/>
      <c r="O152" s="265"/>
      <c r="P152" s="265"/>
      <c r="Q152" s="265"/>
      <c r="R152" s="265"/>
      <c r="S152" s="265"/>
      <c r="T152" s="265"/>
      <c r="U152" s="266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6" t="s">
        <v>141</v>
      </c>
      <c r="AU152" s="16" t="s">
        <v>88</v>
      </c>
    </row>
    <row r="153" s="2" customFormat="1" ht="6.96" customHeight="1">
      <c r="A153" s="39"/>
      <c r="B153" s="67"/>
      <c r="C153" s="68"/>
      <c r="D153" s="68"/>
      <c r="E153" s="68"/>
      <c r="F153" s="68"/>
      <c r="G153" s="68"/>
      <c r="H153" s="68"/>
      <c r="I153" s="68"/>
      <c r="J153" s="68"/>
      <c r="K153" s="68"/>
      <c r="L153" s="42"/>
      <c r="M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</row>
  </sheetData>
  <sheetProtection sheet="1" autoFilter="0" formatColumns="0" formatRows="0" objects="1" scenarios="1" spinCount="100000" saltValue="PYyllMrS8X7IroXEDzcJdrNKVvWY0DyBg4GTJofRQ3EDd0IQvXuhzZzntX7HWxYO2MhcjrL1w2/h6DootuQYAg==" hashValue="3tA1MKscpjhKvL01oyvVvc3x5q6Xi6skmG+ZGmY5DOBn/3/hqvGlsxNZjnIn44sp6XXWazhOhI3BHf8zqBtFCQ==" algorithmName="SHA-512" password="CC35"/>
  <autoFilter ref="C117:K15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hyperlinks>
    <hyperlink ref="F121" r:id="rId1" display="https://podminky.urs.cz/item/CS_URS_2023_01/111151231"/>
    <hyperlink ref="F127" r:id="rId2" display="https://podminky.urs.cz/item/CS_URS_2023_01/184808211"/>
    <hyperlink ref="F132" r:id="rId3" display="https://podminky.urs.cz/item/CS_URS_2023_01/184911111"/>
    <hyperlink ref="F137" r:id="rId4" display="https://podminky.urs.cz/item/CS_URS_2023_01/185804312"/>
    <hyperlink ref="F141" r:id="rId5" display="https://podminky.urs.cz/item/CS_URS_2023_01/185851121"/>
    <hyperlink ref="F145" r:id="rId6" display="https://podminky.urs.cz/item/CS_URS_2023_01/185851129"/>
    <hyperlink ref="F152" r:id="rId7" display="https://podminky.urs.cz/item/CS_URS_2023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19"/>
      <c r="AT3" s="16" t="s">
        <v>88</v>
      </c>
    </row>
    <row r="4" s="1" customFormat="1" ht="24.96" customHeight="1">
      <c r="B4" s="19"/>
      <c r="D4" s="154" t="s">
        <v>107</v>
      </c>
      <c r="L4" s="19"/>
      <c r="M4" s="155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6" t="s">
        <v>16</v>
      </c>
      <c r="L6" s="19"/>
    </row>
    <row r="7" s="1" customFormat="1" ht="16.5" customHeight="1">
      <c r="B7" s="19"/>
      <c r="E7" s="157" t="str">
        <f>'Rekapitulace stavby'!K6</f>
        <v>Revitalizace HOZ ODPAD 03 v k.ú. Šafov - SO-02</v>
      </c>
      <c r="F7" s="156"/>
      <c r="G7" s="156"/>
      <c r="H7" s="156"/>
      <c r="L7" s="19"/>
    </row>
    <row r="8" s="2" customFormat="1" ht="12" customHeight="1">
      <c r="A8" s="39"/>
      <c r="B8" s="42"/>
      <c r="C8" s="39"/>
      <c r="D8" s="156" t="s">
        <v>108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2"/>
      <c r="C9" s="39"/>
      <c r="D9" s="39"/>
      <c r="E9" s="158" t="s">
        <v>214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2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2"/>
      <c r="C11" s="39"/>
      <c r="D11" s="156" t="s">
        <v>18</v>
      </c>
      <c r="E11" s="39"/>
      <c r="F11" s="159" t="s">
        <v>1</v>
      </c>
      <c r="G11" s="39"/>
      <c r="H11" s="39"/>
      <c r="I11" s="156" t="s">
        <v>19</v>
      </c>
      <c r="J11" s="159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2"/>
      <c r="C12" s="39"/>
      <c r="D12" s="156" t="s">
        <v>20</v>
      </c>
      <c r="E12" s="39"/>
      <c r="F12" s="159" t="s">
        <v>21</v>
      </c>
      <c r="G12" s="39"/>
      <c r="H12" s="39"/>
      <c r="I12" s="156" t="s">
        <v>22</v>
      </c>
      <c r="J12" s="160" t="str">
        <f>'Rekapitulace stavby'!AN8</f>
        <v>14. 4. 2023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2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2"/>
      <c r="C14" s="39"/>
      <c r="D14" s="156" t="s">
        <v>24</v>
      </c>
      <c r="E14" s="39"/>
      <c r="F14" s="39"/>
      <c r="G14" s="39"/>
      <c r="H14" s="39"/>
      <c r="I14" s="156" t="s">
        <v>25</v>
      </c>
      <c r="J14" s="159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2"/>
      <c r="C15" s="39"/>
      <c r="D15" s="39"/>
      <c r="E15" s="159" t="s">
        <v>26</v>
      </c>
      <c r="F15" s="39"/>
      <c r="G15" s="39"/>
      <c r="H15" s="39"/>
      <c r="I15" s="156" t="s">
        <v>27</v>
      </c>
      <c r="J15" s="159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2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2"/>
      <c r="C17" s="39"/>
      <c r="D17" s="156" t="s">
        <v>28</v>
      </c>
      <c r="E17" s="39"/>
      <c r="F17" s="39"/>
      <c r="G17" s="39"/>
      <c r="H17" s="39"/>
      <c r="I17" s="156" t="s">
        <v>25</v>
      </c>
      <c r="J17" s="32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2"/>
      <c r="C18" s="39"/>
      <c r="D18" s="39"/>
      <c r="E18" s="32" t="str">
        <f>'Rekapitulace stavby'!E14</f>
        <v>Vyplň údaj</v>
      </c>
      <c r="F18" s="159"/>
      <c r="G18" s="159"/>
      <c r="H18" s="159"/>
      <c r="I18" s="156" t="s">
        <v>27</v>
      </c>
      <c r="J18" s="32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2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2"/>
      <c r="C20" s="39"/>
      <c r="D20" s="156" t="s">
        <v>30</v>
      </c>
      <c r="E20" s="39"/>
      <c r="F20" s="39"/>
      <c r="G20" s="39"/>
      <c r="H20" s="39"/>
      <c r="I20" s="156" t="s">
        <v>25</v>
      </c>
      <c r="J20" s="159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2"/>
      <c r="C21" s="39"/>
      <c r="D21" s="39"/>
      <c r="E21" s="159" t="str">
        <f>IF('Rekapitulace stavby'!E17="","",'Rekapitulace stavby'!E17)</f>
        <v xml:space="preserve"> </v>
      </c>
      <c r="F21" s="39"/>
      <c r="G21" s="39"/>
      <c r="H21" s="39"/>
      <c r="I21" s="156" t="s">
        <v>27</v>
      </c>
      <c r="J21" s="159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2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2"/>
      <c r="C23" s="39"/>
      <c r="D23" s="156" t="s">
        <v>33</v>
      </c>
      <c r="E23" s="39"/>
      <c r="F23" s="39"/>
      <c r="G23" s="39"/>
      <c r="H23" s="39"/>
      <c r="I23" s="156" t="s">
        <v>25</v>
      </c>
      <c r="J23" s="159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2"/>
      <c r="C24" s="39"/>
      <c r="D24" s="39"/>
      <c r="E24" s="159" t="s">
        <v>34</v>
      </c>
      <c r="F24" s="39"/>
      <c r="G24" s="39"/>
      <c r="H24" s="39"/>
      <c r="I24" s="156" t="s">
        <v>27</v>
      </c>
      <c r="J24" s="159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2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2"/>
      <c r="C26" s="39"/>
      <c r="D26" s="156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61"/>
      <c r="B27" s="162"/>
      <c r="C27" s="161"/>
      <c r="D27" s="161"/>
      <c r="E27" s="163" t="s">
        <v>1</v>
      </c>
      <c r="F27" s="163"/>
      <c r="G27" s="163"/>
      <c r="H27" s="163"/>
      <c r="I27" s="161"/>
      <c r="J27" s="161"/>
      <c r="K27" s="161"/>
      <c r="L27" s="164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</row>
    <row r="28" s="2" customFormat="1" ht="6.96" customHeight="1">
      <c r="A28" s="39"/>
      <c r="B28" s="42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2"/>
      <c r="C29" s="39"/>
      <c r="D29" s="165"/>
      <c r="E29" s="165"/>
      <c r="F29" s="165"/>
      <c r="G29" s="165"/>
      <c r="H29" s="165"/>
      <c r="I29" s="165"/>
      <c r="J29" s="165"/>
      <c r="K29" s="16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2"/>
      <c r="C30" s="39"/>
      <c r="D30" s="166" t="s">
        <v>38</v>
      </c>
      <c r="E30" s="39"/>
      <c r="F30" s="39"/>
      <c r="G30" s="39"/>
      <c r="H30" s="39"/>
      <c r="I30" s="39"/>
      <c r="J30" s="167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2"/>
      <c r="C31" s="39"/>
      <c r="D31" s="165"/>
      <c r="E31" s="165"/>
      <c r="F31" s="165"/>
      <c r="G31" s="165"/>
      <c r="H31" s="165"/>
      <c r="I31" s="165"/>
      <c r="J31" s="165"/>
      <c r="K31" s="16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2"/>
      <c r="C32" s="39"/>
      <c r="D32" s="39"/>
      <c r="E32" s="39"/>
      <c r="F32" s="168" t="s">
        <v>40</v>
      </c>
      <c r="G32" s="39"/>
      <c r="H32" s="39"/>
      <c r="I32" s="168" t="s">
        <v>39</v>
      </c>
      <c r="J32" s="168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2"/>
      <c r="C33" s="39"/>
      <c r="D33" s="169" t="s">
        <v>42</v>
      </c>
      <c r="E33" s="156" t="s">
        <v>43</v>
      </c>
      <c r="F33" s="170">
        <f>ROUND((SUM(BE118:BE157)),  2)</f>
        <v>0</v>
      </c>
      <c r="G33" s="39"/>
      <c r="H33" s="39"/>
      <c r="I33" s="171">
        <v>0.20999999999999999</v>
      </c>
      <c r="J33" s="170">
        <f>ROUND(((SUM(BE118:BE157))*I33),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2"/>
      <c r="C34" s="39"/>
      <c r="D34" s="39"/>
      <c r="E34" s="156" t="s">
        <v>44</v>
      </c>
      <c r="F34" s="170">
        <f>ROUND((SUM(BF118:BF157)),  2)</f>
        <v>0</v>
      </c>
      <c r="G34" s="39"/>
      <c r="H34" s="39"/>
      <c r="I34" s="171">
        <v>0.14999999999999999</v>
      </c>
      <c r="J34" s="170">
        <f>ROUND(((SUM(BF118:BF157))*I34),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39"/>
      <c r="E35" s="156" t="s">
        <v>45</v>
      </c>
      <c r="F35" s="170">
        <f>ROUND((SUM(BG118:BG157)),  2)</f>
        <v>0</v>
      </c>
      <c r="G35" s="39"/>
      <c r="H35" s="39"/>
      <c r="I35" s="171">
        <v>0.20999999999999999</v>
      </c>
      <c r="J35" s="170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56" t="s">
        <v>46</v>
      </c>
      <c r="F36" s="170">
        <f>ROUND((SUM(BH118:BH157)),  2)</f>
        <v>0</v>
      </c>
      <c r="G36" s="39"/>
      <c r="H36" s="39"/>
      <c r="I36" s="171">
        <v>0.14999999999999999</v>
      </c>
      <c r="J36" s="170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56" t="s">
        <v>47</v>
      </c>
      <c r="F37" s="170">
        <f>ROUND((SUM(BI118:BI157)),  2)</f>
        <v>0</v>
      </c>
      <c r="G37" s="39"/>
      <c r="H37" s="39"/>
      <c r="I37" s="171">
        <v>0</v>
      </c>
      <c r="J37" s="170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2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2"/>
      <c r="C39" s="172"/>
      <c r="D39" s="173" t="s">
        <v>48</v>
      </c>
      <c r="E39" s="174"/>
      <c r="F39" s="174"/>
      <c r="G39" s="175" t="s">
        <v>49</v>
      </c>
      <c r="H39" s="176" t="s">
        <v>50</v>
      </c>
      <c r="I39" s="174"/>
      <c r="J39" s="177">
        <f>SUM(J30:J37)</f>
        <v>0</v>
      </c>
      <c r="K39" s="178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2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4"/>
      <c r="D50" s="179" t="s">
        <v>51</v>
      </c>
      <c r="E50" s="180"/>
      <c r="F50" s="180"/>
      <c r="G50" s="179" t="s">
        <v>52</v>
      </c>
      <c r="H50" s="180"/>
      <c r="I50" s="180"/>
      <c r="J50" s="180"/>
      <c r="K50" s="180"/>
      <c r="L50" s="64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9"/>
      <c r="B61" s="42"/>
      <c r="C61" s="39"/>
      <c r="D61" s="181" t="s">
        <v>53</v>
      </c>
      <c r="E61" s="182"/>
      <c r="F61" s="183" t="s">
        <v>54</v>
      </c>
      <c r="G61" s="181" t="s">
        <v>53</v>
      </c>
      <c r="H61" s="182"/>
      <c r="I61" s="182"/>
      <c r="J61" s="184" t="s">
        <v>54</v>
      </c>
      <c r="K61" s="182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9"/>
      <c r="B65" s="42"/>
      <c r="C65" s="39"/>
      <c r="D65" s="179" t="s">
        <v>55</v>
      </c>
      <c r="E65" s="185"/>
      <c r="F65" s="185"/>
      <c r="G65" s="179" t="s">
        <v>56</v>
      </c>
      <c r="H65" s="185"/>
      <c r="I65" s="185"/>
      <c r="J65" s="185"/>
      <c r="K65" s="185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9"/>
      <c r="B76" s="42"/>
      <c r="C76" s="39"/>
      <c r="D76" s="181" t="s">
        <v>53</v>
      </c>
      <c r="E76" s="182"/>
      <c r="F76" s="183" t="s">
        <v>54</v>
      </c>
      <c r="G76" s="181" t="s">
        <v>53</v>
      </c>
      <c r="H76" s="182"/>
      <c r="I76" s="182"/>
      <c r="J76" s="184" t="s">
        <v>54</v>
      </c>
      <c r="K76" s="18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2" t="s">
        <v>110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90" t="str">
        <f>E7</f>
        <v>Revitalizace HOZ ODPAD 03 v k.ú. Šafov - SO-02</v>
      </c>
      <c r="F85" s="31"/>
      <c r="G85" s="31"/>
      <c r="H85" s="31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1" t="s">
        <v>108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NPP 1 - 1. rok následné pěstební péče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1" t="s">
        <v>20</v>
      </c>
      <c r="D89" s="41"/>
      <c r="E89" s="41"/>
      <c r="F89" s="26" t="str">
        <f>F12</f>
        <v>Šafov</v>
      </c>
      <c r="G89" s="41"/>
      <c r="H89" s="41"/>
      <c r="I89" s="31" t="s">
        <v>22</v>
      </c>
      <c r="J89" s="80" t="str">
        <f>IF(J12="","",J12)</f>
        <v>14. 4. 2023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1" t="s">
        <v>24</v>
      </c>
      <c r="D91" s="41"/>
      <c r="E91" s="41"/>
      <c r="F91" s="26" t="str">
        <f>E15</f>
        <v>SPÚ, KPÚ pro Jihomoravský kraj, Pobočka Znojmo</v>
      </c>
      <c r="G91" s="41"/>
      <c r="H91" s="41"/>
      <c r="I91" s="31" t="s">
        <v>30</v>
      </c>
      <c r="J91" s="35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25.65" customHeight="1">
      <c r="A92" s="39"/>
      <c r="B92" s="40"/>
      <c r="C92" s="31" t="s">
        <v>28</v>
      </c>
      <c r="D92" s="41"/>
      <c r="E92" s="41"/>
      <c r="F92" s="26" t="str">
        <f>IF(E18="","",E18)</f>
        <v>Vyplň údaj</v>
      </c>
      <c r="G92" s="41"/>
      <c r="H92" s="41"/>
      <c r="I92" s="31" t="s">
        <v>33</v>
      </c>
      <c r="J92" s="35" t="str">
        <f>E24</f>
        <v>AGROPROJEKT PSO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91" t="s">
        <v>111</v>
      </c>
      <c r="D94" s="150"/>
      <c r="E94" s="150"/>
      <c r="F94" s="150"/>
      <c r="G94" s="150"/>
      <c r="H94" s="150"/>
      <c r="I94" s="150"/>
      <c r="J94" s="192" t="s">
        <v>112</v>
      </c>
      <c r="K94" s="15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93" t="s">
        <v>113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6" t="s">
        <v>114</v>
      </c>
    </row>
    <row r="97" hidden="1" s="9" customFormat="1" ht="24.96" customHeight="1">
      <c r="A97" s="9"/>
      <c r="B97" s="194"/>
      <c r="C97" s="195"/>
      <c r="D97" s="196" t="s">
        <v>115</v>
      </c>
      <c r="E97" s="197"/>
      <c r="F97" s="197"/>
      <c r="G97" s="197"/>
      <c r="H97" s="197"/>
      <c r="I97" s="197"/>
      <c r="J97" s="198">
        <f>J153</f>
        <v>0</v>
      </c>
      <c r="K97" s="195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0"/>
      <c r="C98" s="201"/>
      <c r="D98" s="202" t="s">
        <v>116</v>
      </c>
      <c r="E98" s="203"/>
      <c r="F98" s="203"/>
      <c r="G98" s="203"/>
      <c r="H98" s="203"/>
      <c r="I98" s="203"/>
      <c r="J98" s="204">
        <f>J154</f>
        <v>0</v>
      </c>
      <c r="K98" s="201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hidden="1"/>
    <row r="102" hidden="1"/>
    <row r="103" hidden="1"/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2" t="s">
        <v>117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1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90" t="str">
        <f>E7</f>
        <v>Revitalizace HOZ ODPAD 03 v k.ú. Šafov - SO-02</v>
      </c>
      <c r="F108" s="31"/>
      <c r="G108" s="31"/>
      <c r="H108" s="3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1" t="s">
        <v>108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NPP 1 - 1. rok následné pěstební péče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1" t="s">
        <v>20</v>
      </c>
      <c r="D112" s="41"/>
      <c r="E112" s="41"/>
      <c r="F112" s="26" t="str">
        <f>F12</f>
        <v>Šafov</v>
      </c>
      <c r="G112" s="41"/>
      <c r="H112" s="41"/>
      <c r="I112" s="31" t="s">
        <v>22</v>
      </c>
      <c r="J112" s="80" t="str">
        <f>IF(J12="","",J12)</f>
        <v>14. 4. 2023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1" t="s">
        <v>24</v>
      </c>
      <c r="D114" s="41"/>
      <c r="E114" s="41"/>
      <c r="F114" s="26" t="str">
        <f>E15</f>
        <v>SPÚ, KPÚ pro Jihomoravský kraj, Pobočka Znojmo</v>
      </c>
      <c r="G114" s="41"/>
      <c r="H114" s="41"/>
      <c r="I114" s="31" t="s">
        <v>30</v>
      </c>
      <c r="J114" s="35" t="str">
        <f>E21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5.65" customHeight="1">
      <c r="A115" s="39"/>
      <c r="B115" s="40"/>
      <c r="C115" s="31" t="s">
        <v>28</v>
      </c>
      <c r="D115" s="41"/>
      <c r="E115" s="41"/>
      <c r="F115" s="26" t="str">
        <f>IF(E18="","",E18)</f>
        <v>Vyplň údaj</v>
      </c>
      <c r="G115" s="41"/>
      <c r="H115" s="41"/>
      <c r="I115" s="31" t="s">
        <v>33</v>
      </c>
      <c r="J115" s="35" t="str">
        <f>E24</f>
        <v>AGROPROJEKT PSO s.r.o.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206"/>
      <c r="B117" s="207"/>
      <c r="C117" s="208" t="s">
        <v>118</v>
      </c>
      <c r="D117" s="209" t="s">
        <v>63</v>
      </c>
      <c r="E117" s="209" t="s">
        <v>59</v>
      </c>
      <c r="F117" s="209" t="s">
        <v>60</v>
      </c>
      <c r="G117" s="209" t="s">
        <v>119</v>
      </c>
      <c r="H117" s="209" t="s">
        <v>120</v>
      </c>
      <c r="I117" s="209" t="s">
        <v>121</v>
      </c>
      <c r="J117" s="209" t="s">
        <v>112</v>
      </c>
      <c r="K117" s="210" t="s">
        <v>122</v>
      </c>
      <c r="L117" s="211"/>
      <c r="M117" s="101" t="s">
        <v>1</v>
      </c>
      <c r="N117" s="102" t="s">
        <v>42</v>
      </c>
      <c r="O117" s="102" t="s">
        <v>123</v>
      </c>
      <c r="P117" s="102" t="s">
        <v>124</v>
      </c>
      <c r="Q117" s="102" t="s">
        <v>125</v>
      </c>
      <c r="R117" s="102" t="s">
        <v>126</v>
      </c>
      <c r="S117" s="102" t="s">
        <v>127</v>
      </c>
      <c r="T117" s="102" t="s">
        <v>128</v>
      </c>
      <c r="U117" s="103" t="s">
        <v>129</v>
      </c>
      <c r="V117" s="206"/>
      <c r="W117" s="206"/>
      <c r="X117" s="206"/>
      <c r="Y117" s="206"/>
      <c r="Z117" s="206"/>
      <c r="AA117" s="206"/>
      <c r="AB117" s="206"/>
      <c r="AC117" s="206"/>
      <c r="AD117" s="206"/>
      <c r="AE117" s="206"/>
    </row>
    <row r="118" s="2" customFormat="1" ht="22.8" customHeight="1">
      <c r="A118" s="39"/>
      <c r="B118" s="40"/>
      <c r="C118" s="108" t="s">
        <v>130</v>
      </c>
      <c r="D118" s="41"/>
      <c r="E118" s="41"/>
      <c r="F118" s="41"/>
      <c r="G118" s="41"/>
      <c r="H118" s="41"/>
      <c r="I118" s="41"/>
      <c r="J118" s="212">
        <f>BK118</f>
        <v>0</v>
      </c>
      <c r="K118" s="41"/>
      <c r="L118" s="42"/>
      <c r="M118" s="104"/>
      <c r="N118" s="213"/>
      <c r="O118" s="105"/>
      <c r="P118" s="214">
        <f>P119+SUM(P120:P153)</f>
        <v>0</v>
      </c>
      <c r="Q118" s="105"/>
      <c r="R118" s="214">
        <f>R119+SUM(R120:R153)</f>
        <v>0.002232</v>
      </c>
      <c r="S118" s="105"/>
      <c r="T118" s="214">
        <f>T119+SUM(T120:T153)</f>
        <v>0</v>
      </c>
      <c r="U118" s="106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6" t="s">
        <v>77</v>
      </c>
      <c r="AU118" s="16" t="s">
        <v>114</v>
      </c>
      <c r="BK118" s="215">
        <f>BK119+SUM(BK120:BK153)</f>
        <v>0</v>
      </c>
    </row>
    <row r="119" s="2" customFormat="1" ht="24.15" customHeight="1">
      <c r="A119" s="39"/>
      <c r="B119" s="40"/>
      <c r="C119" s="216" t="s">
        <v>86</v>
      </c>
      <c r="D119" s="216" t="s">
        <v>131</v>
      </c>
      <c r="E119" s="217" t="s">
        <v>132</v>
      </c>
      <c r="F119" s="218" t="s">
        <v>133</v>
      </c>
      <c r="G119" s="219" t="s">
        <v>134</v>
      </c>
      <c r="H119" s="220">
        <v>25200</v>
      </c>
      <c r="I119" s="221"/>
      <c r="J119" s="222">
        <f>ROUND(I119*H119,2)</f>
        <v>0</v>
      </c>
      <c r="K119" s="218" t="s">
        <v>135</v>
      </c>
      <c r="L119" s="42"/>
      <c r="M119" s="223" t="s">
        <v>1</v>
      </c>
      <c r="N119" s="224" t="s">
        <v>43</v>
      </c>
      <c r="O119" s="92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5">
        <f>S119*H119</f>
        <v>0</v>
      </c>
      <c r="U119" s="226" t="s">
        <v>1</v>
      </c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7" t="s">
        <v>136</v>
      </c>
      <c r="AT119" s="227" t="s">
        <v>131</v>
      </c>
      <c r="AU119" s="227" t="s">
        <v>78</v>
      </c>
      <c r="AY119" s="16" t="s">
        <v>137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6" t="s">
        <v>86</v>
      </c>
      <c r="BK119" s="144">
        <f>ROUND(I119*H119,2)</f>
        <v>0</v>
      </c>
      <c r="BL119" s="16" t="s">
        <v>136</v>
      </c>
      <c r="BM119" s="227" t="s">
        <v>215</v>
      </c>
    </row>
    <row r="120" s="2" customFormat="1">
      <c r="A120" s="39"/>
      <c r="B120" s="40"/>
      <c r="C120" s="41"/>
      <c r="D120" s="228" t="s">
        <v>139</v>
      </c>
      <c r="E120" s="41"/>
      <c r="F120" s="229" t="s">
        <v>140</v>
      </c>
      <c r="G120" s="41"/>
      <c r="H120" s="41"/>
      <c r="I120" s="230"/>
      <c r="J120" s="41"/>
      <c r="K120" s="41"/>
      <c r="L120" s="42"/>
      <c r="M120" s="231"/>
      <c r="N120" s="232"/>
      <c r="O120" s="92"/>
      <c r="P120" s="92"/>
      <c r="Q120" s="92"/>
      <c r="R120" s="92"/>
      <c r="S120" s="92"/>
      <c r="T120" s="92"/>
      <c r="U120" s="93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6" t="s">
        <v>139</v>
      </c>
      <c r="AU120" s="16" t="s">
        <v>78</v>
      </c>
    </row>
    <row r="121" s="2" customFormat="1">
      <c r="A121" s="39"/>
      <c r="B121" s="40"/>
      <c r="C121" s="41"/>
      <c r="D121" s="233" t="s">
        <v>141</v>
      </c>
      <c r="E121" s="41"/>
      <c r="F121" s="234" t="s">
        <v>142</v>
      </c>
      <c r="G121" s="41"/>
      <c r="H121" s="41"/>
      <c r="I121" s="230"/>
      <c r="J121" s="41"/>
      <c r="K121" s="41"/>
      <c r="L121" s="42"/>
      <c r="M121" s="231"/>
      <c r="N121" s="232"/>
      <c r="O121" s="92"/>
      <c r="P121" s="92"/>
      <c r="Q121" s="92"/>
      <c r="R121" s="92"/>
      <c r="S121" s="92"/>
      <c r="T121" s="92"/>
      <c r="U121" s="93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6" t="s">
        <v>141</v>
      </c>
      <c r="AU121" s="16" t="s">
        <v>78</v>
      </c>
    </row>
    <row r="122" s="2" customFormat="1">
      <c r="A122" s="39"/>
      <c r="B122" s="40"/>
      <c r="C122" s="41"/>
      <c r="D122" s="228" t="s">
        <v>143</v>
      </c>
      <c r="E122" s="41"/>
      <c r="F122" s="235" t="s">
        <v>144</v>
      </c>
      <c r="G122" s="41"/>
      <c r="H122" s="41"/>
      <c r="I122" s="230"/>
      <c r="J122" s="41"/>
      <c r="K122" s="41"/>
      <c r="L122" s="42"/>
      <c r="M122" s="231"/>
      <c r="N122" s="232"/>
      <c r="O122" s="92"/>
      <c r="P122" s="92"/>
      <c r="Q122" s="92"/>
      <c r="R122" s="92"/>
      <c r="S122" s="92"/>
      <c r="T122" s="92"/>
      <c r="U122" s="93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6" t="s">
        <v>143</v>
      </c>
      <c r="AU122" s="16" t="s">
        <v>78</v>
      </c>
    </row>
    <row r="123" s="12" customFormat="1">
      <c r="A123" s="12"/>
      <c r="B123" s="236"/>
      <c r="C123" s="237"/>
      <c r="D123" s="228" t="s">
        <v>145</v>
      </c>
      <c r="E123" s="238" t="s">
        <v>1</v>
      </c>
      <c r="F123" s="239" t="s">
        <v>216</v>
      </c>
      <c r="G123" s="237"/>
      <c r="H123" s="240">
        <v>25200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4"/>
      <c r="U123" s="245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46" t="s">
        <v>145</v>
      </c>
      <c r="AU123" s="246" t="s">
        <v>78</v>
      </c>
      <c r="AV123" s="12" t="s">
        <v>88</v>
      </c>
      <c r="AW123" s="12" t="s">
        <v>32</v>
      </c>
      <c r="AX123" s="12" t="s">
        <v>78</v>
      </c>
      <c r="AY123" s="246" t="s">
        <v>137</v>
      </c>
    </row>
    <row r="124" s="14" customFormat="1">
      <c r="A124" s="14"/>
      <c r="B124" s="267"/>
      <c r="C124" s="268"/>
      <c r="D124" s="228" t="s">
        <v>145</v>
      </c>
      <c r="E124" s="269" t="s">
        <v>1</v>
      </c>
      <c r="F124" s="270" t="s">
        <v>205</v>
      </c>
      <c r="G124" s="268"/>
      <c r="H124" s="271">
        <v>25200</v>
      </c>
      <c r="I124" s="272"/>
      <c r="J124" s="268"/>
      <c r="K124" s="268"/>
      <c r="L124" s="273"/>
      <c r="M124" s="274"/>
      <c r="N124" s="275"/>
      <c r="O124" s="275"/>
      <c r="P124" s="275"/>
      <c r="Q124" s="275"/>
      <c r="R124" s="275"/>
      <c r="S124" s="275"/>
      <c r="T124" s="275"/>
      <c r="U124" s="276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77" t="s">
        <v>145</v>
      </c>
      <c r="AU124" s="277" t="s">
        <v>78</v>
      </c>
      <c r="AV124" s="14" t="s">
        <v>136</v>
      </c>
      <c r="AW124" s="14" t="s">
        <v>32</v>
      </c>
      <c r="AX124" s="14" t="s">
        <v>86</v>
      </c>
      <c r="AY124" s="277" t="s">
        <v>137</v>
      </c>
    </row>
    <row r="125" s="2" customFormat="1" ht="24.15" customHeight="1">
      <c r="A125" s="39"/>
      <c r="B125" s="40"/>
      <c r="C125" s="216" t="s">
        <v>88</v>
      </c>
      <c r="D125" s="216" t="s">
        <v>131</v>
      </c>
      <c r="E125" s="217" t="s">
        <v>156</v>
      </c>
      <c r="F125" s="218" t="s">
        <v>157</v>
      </c>
      <c r="G125" s="219" t="s">
        <v>149</v>
      </c>
      <c r="H125" s="220">
        <v>360</v>
      </c>
      <c r="I125" s="221"/>
      <c r="J125" s="222">
        <f>ROUND(I125*H125,2)</f>
        <v>0</v>
      </c>
      <c r="K125" s="218" t="s">
        <v>135</v>
      </c>
      <c r="L125" s="42"/>
      <c r="M125" s="223" t="s">
        <v>1</v>
      </c>
      <c r="N125" s="224" t="s">
        <v>43</v>
      </c>
      <c r="O125" s="92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5">
        <f>S125*H125</f>
        <v>0</v>
      </c>
      <c r="U125" s="226" t="s">
        <v>1</v>
      </c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7" t="s">
        <v>136</v>
      </c>
      <c r="AT125" s="227" t="s">
        <v>131</v>
      </c>
      <c r="AU125" s="227" t="s">
        <v>78</v>
      </c>
      <c r="AY125" s="16" t="s">
        <v>137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6" t="s">
        <v>86</v>
      </c>
      <c r="BK125" s="144">
        <f>ROUND(I125*H125,2)</f>
        <v>0</v>
      </c>
      <c r="BL125" s="16" t="s">
        <v>136</v>
      </c>
      <c r="BM125" s="227" t="s">
        <v>217</v>
      </c>
    </row>
    <row r="126" s="2" customFormat="1">
      <c r="A126" s="39"/>
      <c r="B126" s="40"/>
      <c r="C126" s="41"/>
      <c r="D126" s="228" t="s">
        <v>139</v>
      </c>
      <c r="E126" s="41"/>
      <c r="F126" s="229" t="s">
        <v>159</v>
      </c>
      <c r="G126" s="41"/>
      <c r="H126" s="41"/>
      <c r="I126" s="230"/>
      <c r="J126" s="41"/>
      <c r="K126" s="41"/>
      <c r="L126" s="42"/>
      <c r="M126" s="231"/>
      <c r="N126" s="232"/>
      <c r="O126" s="92"/>
      <c r="P126" s="92"/>
      <c r="Q126" s="92"/>
      <c r="R126" s="92"/>
      <c r="S126" s="92"/>
      <c r="T126" s="92"/>
      <c r="U126" s="93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6" t="s">
        <v>139</v>
      </c>
      <c r="AU126" s="16" t="s">
        <v>78</v>
      </c>
    </row>
    <row r="127" s="2" customFormat="1">
      <c r="A127" s="39"/>
      <c r="B127" s="40"/>
      <c r="C127" s="41"/>
      <c r="D127" s="233" t="s">
        <v>141</v>
      </c>
      <c r="E127" s="41"/>
      <c r="F127" s="234" t="s">
        <v>160</v>
      </c>
      <c r="G127" s="41"/>
      <c r="H127" s="41"/>
      <c r="I127" s="230"/>
      <c r="J127" s="41"/>
      <c r="K127" s="41"/>
      <c r="L127" s="42"/>
      <c r="M127" s="231"/>
      <c r="N127" s="232"/>
      <c r="O127" s="92"/>
      <c r="P127" s="92"/>
      <c r="Q127" s="92"/>
      <c r="R127" s="92"/>
      <c r="S127" s="92"/>
      <c r="T127" s="92"/>
      <c r="U127" s="93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6" t="s">
        <v>141</v>
      </c>
      <c r="AU127" s="16" t="s">
        <v>78</v>
      </c>
    </row>
    <row r="128" s="2" customFormat="1">
      <c r="A128" s="39"/>
      <c r="B128" s="40"/>
      <c r="C128" s="41"/>
      <c r="D128" s="228" t="s">
        <v>143</v>
      </c>
      <c r="E128" s="41"/>
      <c r="F128" s="235" t="s">
        <v>161</v>
      </c>
      <c r="G128" s="41"/>
      <c r="H128" s="41"/>
      <c r="I128" s="230"/>
      <c r="J128" s="41"/>
      <c r="K128" s="41"/>
      <c r="L128" s="42"/>
      <c r="M128" s="231"/>
      <c r="N128" s="232"/>
      <c r="O128" s="92"/>
      <c r="P128" s="92"/>
      <c r="Q128" s="92"/>
      <c r="R128" s="92"/>
      <c r="S128" s="92"/>
      <c r="T128" s="92"/>
      <c r="U128" s="93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6" t="s">
        <v>143</v>
      </c>
      <c r="AU128" s="16" t="s">
        <v>78</v>
      </c>
    </row>
    <row r="129" s="12" customFormat="1">
      <c r="A129" s="12"/>
      <c r="B129" s="236"/>
      <c r="C129" s="237"/>
      <c r="D129" s="228" t="s">
        <v>145</v>
      </c>
      <c r="E129" s="238" t="s">
        <v>1</v>
      </c>
      <c r="F129" s="239" t="s">
        <v>162</v>
      </c>
      <c r="G129" s="237"/>
      <c r="H129" s="240">
        <v>360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4"/>
      <c r="U129" s="245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46" t="s">
        <v>145</v>
      </c>
      <c r="AU129" s="246" t="s">
        <v>78</v>
      </c>
      <c r="AV129" s="12" t="s">
        <v>88</v>
      </c>
      <c r="AW129" s="12" t="s">
        <v>32</v>
      </c>
      <c r="AX129" s="12" t="s">
        <v>86</v>
      </c>
      <c r="AY129" s="246" t="s">
        <v>137</v>
      </c>
    </row>
    <row r="130" s="2" customFormat="1" ht="16.5" customHeight="1">
      <c r="A130" s="39"/>
      <c r="B130" s="40"/>
      <c r="C130" s="216" t="s">
        <v>155</v>
      </c>
      <c r="D130" s="216" t="s">
        <v>131</v>
      </c>
      <c r="E130" s="217" t="s">
        <v>163</v>
      </c>
      <c r="F130" s="218" t="s">
        <v>164</v>
      </c>
      <c r="G130" s="219" t="s">
        <v>149</v>
      </c>
      <c r="H130" s="220">
        <v>120</v>
      </c>
      <c r="I130" s="221"/>
      <c r="J130" s="222">
        <f>ROUND(I130*H130,2)</f>
        <v>0</v>
      </c>
      <c r="K130" s="218" t="s">
        <v>135</v>
      </c>
      <c r="L130" s="42"/>
      <c r="M130" s="223" t="s">
        <v>1</v>
      </c>
      <c r="N130" s="224" t="s">
        <v>43</v>
      </c>
      <c r="O130" s="92"/>
      <c r="P130" s="225">
        <f>O130*H130</f>
        <v>0</v>
      </c>
      <c r="Q130" s="225">
        <v>1.8E-05</v>
      </c>
      <c r="R130" s="225">
        <f>Q130*H130</f>
        <v>0.00216</v>
      </c>
      <c r="S130" s="225">
        <v>0</v>
      </c>
      <c r="T130" s="225">
        <f>S130*H130</f>
        <v>0</v>
      </c>
      <c r="U130" s="226" t="s">
        <v>1</v>
      </c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7" t="s">
        <v>136</v>
      </c>
      <c r="AT130" s="227" t="s">
        <v>131</v>
      </c>
      <c r="AU130" s="227" t="s">
        <v>78</v>
      </c>
      <c r="AY130" s="16" t="s">
        <v>137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6" t="s">
        <v>86</v>
      </c>
      <c r="BK130" s="144">
        <f>ROUND(I130*H130,2)</f>
        <v>0</v>
      </c>
      <c r="BL130" s="16" t="s">
        <v>136</v>
      </c>
      <c r="BM130" s="227" t="s">
        <v>218</v>
      </c>
    </row>
    <row r="131" s="2" customFormat="1">
      <c r="A131" s="39"/>
      <c r="B131" s="40"/>
      <c r="C131" s="41"/>
      <c r="D131" s="228" t="s">
        <v>139</v>
      </c>
      <c r="E131" s="41"/>
      <c r="F131" s="229" t="s">
        <v>166</v>
      </c>
      <c r="G131" s="41"/>
      <c r="H131" s="41"/>
      <c r="I131" s="230"/>
      <c r="J131" s="41"/>
      <c r="K131" s="41"/>
      <c r="L131" s="42"/>
      <c r="M131" s="231"/>
      <c r="N131" s="232"/>
      <c r="O131" s="92"/>
      <c r="P131" s="92"/>
      <c r="Q131" s="92"/>
      <c r="R131" s="92"/>
      <c r="S131" s="92"/>
      <c r="T131" s="92"/>
      <c r="U131" s="93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6" t="s">
        <v>139</v>
      </c>
      <c r="AU131" s="16" t="s">
        <v>78</v>
      </c>
    </row>
    <row r="132" s="2" customFormat="1">
      <c r="A132" s="39"/>
      <c r="B132" s="40"/>
      <c r="C132" s="41"/>
      <c r="D132" s="233" t="s">
        <v>141</v>
      </c>
      <c r="E132" s="41"/>
      <c r="F132" s="234" t="s">
        <v>167</v>
      </c>
      <c r="G132" s="41"/>
      <c r="H132" s="41"/>
      <c r="I132" s="230"/>
      <c r="J132" s="41"/>
      <c r="K132" s="41"/>
      <c r="L132" s="42"/>
      <c r="M132" s="231"/>
      <c r="N132" s="232"/>
      <c r="O132" s="92"/>
      <c r="P132" s="92"/>
      <c r="Q132" s="92"/>
      <c r="R132" s="92"/>
      <c r="S132" s="92"/>
      <c r="T132" s="92"/>
      <c r="U132" s="93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6" t="s">
        <v>141</v>
      </c>
      <c r="AU132" s="16" t="s">
        <v>78</v>
      </c>
    </row>
    <row r="133" s="2" customFormat="1">
      <c r="A133" s="39"/>
      <c r="B133" s="40"/>
      <c r="C133" s="41"/>
      <c r="D133" s="228" t="s">
        <v>143</v>
      </c>
      <c r="E133" s="41"/>
      <c r="F133" s="235" t="s">
        <v>168</v>
      </c>
      <c r="G133" s="41"/>
      <c r="H133" s="41"/>
      <c r="I133" s="230"/>
      <c r="J133" s="41"/>
      <c r="K133" s="41"/>
      <c r="L133" s="42"/>
      <c r="M133" s="231"/>
      <c r="N133" s="232"/>
      <c r="O133" s="92"/>
      <c r="P133" s="92"/>
      <c r="Q133" s="92"/>
      <c r="R133" s="92"/>
      <c r="S133" s="92"/>
      <c r="T133" s="92"/>
      <c r="U133" s="93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6" t="s">
        <v>143</v>
      </c>
      <c r="AU133" s="16" t="s">
        <v>78</v>
      </c>
    </row>
    <row r="134" s="12" customFormat="1">
      <c r="A134" s="12"/>
      <c r="B134" s="236"/>
      <c r="C134" s="237"/>
      <c r="D134" s="228" t="s">
        <v>145</v>
      </c>
      <c r="E134" s="238" t="s">
        <v>1</v>
      </c>
      <c r="F134" s="239" t="s">
        <v>169</v>
      </c>
      <c r="G134" s="237"/>
      <c r="H134" s="240">
        <v>120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4"/>
      <c r="U134" s="245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46" t="s">
        <v>145</v>
      </c>
      <c r="AU134" s="246" t="s">
        <v>78</v>
      </c>
      <c r="AV134" s="12" t="s">
        <v>88</v>
      </c>
      <c r="AW134" s="12" t="s">
        <v>32</v>
      </c>
      <c r="AX134" s="12" t="s">
        <v>86</v>
      </c>
      <c r="AY134" s="246" t="s">
        <v>137</v>
      </c>
    </row>
    <row r="135" s="2" customFormat="1" ht="16.5" customHeight="1">
      <c r="A135" s="39"/>
      <c r="B135" s="40"/>
      <c r="C135" s="216" t="s">
        <v>136</v>
      </c>
      <c r="D135" s="216" t="s">
        <v>131</v>
      </c>
      <c r="E135" s="217" t="s">
        <v>171</v>
      </c>
      <c r="F135" s="218" t="s">
        <v>172</v>
      </c>
      <c r="G135" s="219" t="s">
        <v>173</v>
      </c>
      <c r="H135" s="220">
        <v>30</v>
      </c>
      <c r="I135" s="221"/>
      <c r="J135" s="222">
        <f>ROUND(I135*H135,2)</f>
        <v>0</v>
      </c>
      <c r="K135" s="218" t="s">
        <v>135</v>
      </c>
      <c r="L135" s="42"/>
      <c r="M135" s="223" t="s">
        <v>1</v>
      </c>
      <c r="N135" s="224" t="s">
        <v>43</v>
      </c>
      <c r="O135" s="92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5">
        <f>S135*H135</f>
        <v>0</v>
      </c>
      <c r="U135" s="226" t="s">
        <v>1</v>
      </c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7" t="s">
        <v>136</v>
      </c>
      <c r="AT135" s="227" t="s">
        <v>131</v>
      </c>
      <c r="AU135" s="227" t="s">
        <v>78</v>
      </c>
      <c r="AY135" s="16" t="s">
        <v>137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6" t="s">
        <v>86</v>
      </c>
      <c r="BK135" s="144">
        <f>ROUND(I135*H135,2)</f>
        <v>0</v>
      </c>
      <c r="BL135" s="16" t="s">
        <v>136</v>
      </c>
      <c r="BM135" s="227" t="s">
        <v>219</v>
      </c>
    </row>
    <row r="136" s="2" customFormat="1">
      <c r="A136" s="39"/>
      <c r="B136" s="40"/>
      <c r="C136" s="41"/>
      <c r="D136" s="228" t="s">
        <v>139</v>
      </c>
      <c r="E136" s="41"/>
      <c r="F136" s="229" t="s">
        <v>175</v>
      </c>
      <c r="G136" s="41"/>
      <c r="H136" s="41"/>
      <c r="I136" s="230"/>
      <c r="J136" s="41"/>
      <c r="K136" s="41"/>
      <c r="L136" s="42"/>
      <c r="M136" s="231"/>
      <c r="N136" s="232"/>
      <c r="O136" s="92"/>
      <c r="P136" s="92"/>
      <c r="Q136" s="92"/>
      <c r="R136" s="92"/>
      <c r="S136" s="92"/>
      <c r="T136" s="92"/>
      <c r="U136" s="93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6" t="s">
        <v>139</v>
      </c>
      <c r="AU136" s="16" t="s">
        <v>78</v>
      </c>
    </row>
    <row r="137" s="2" customFormat="1">
      <c r="A137" s="39"/>
      <c r="B137" s="40"/>
      <c r="C137" s="41"/>
      <c r="D137" s="233" t="s">
        <v>141</v>
      </c>
      <c r="E137" s="41"/>
      <c r="F137" s="234" t="s">
        <v>176</v>
      </c>
      <c r="G137" s="41"/>
      <c r="H137" s="41"/>
      <c r="I137" s="230"/>
      <c r="J137" s="41"/>
      <c r="K137" s="41"/>
      <c r="L137" s="42"/>
      <c r="M137" s="231"/>
      <c r="N137" s="232"/>
      <c r="O137" s="92"/>
      <c r="P137" s="92"/>
      <c r="Q137" s="92"/>
      <c r="R137" s="92"/>
      <c r="S137" s="92"/>
      <c r="T137" s="92"/>
      <c r="U137" s="93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6" t="s">
        <v>141</v>
      </c>
      <c r="AU137" s="16" t="s">
        <v>78</v>
      </c>
    </row>
    <row r="138" s="12" customFormat="1">
      <c r="A138" s="12"/>
      <c r="B138" s="236"/>
      <c r="C138" s="237"/>
      <c r="D138" s="228" t="s">
        <v>145</v>
      </c>
      <c r="E138" s="238" t="s">
        <v>1</v>
      </c>
      <c r="F138" s="239" t="s">
        <v>220</v>
      </c>
      <c r="G138" s="237"/>
      <c r="H138" s="240">
        <v>30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4"/>
      <c r="U138" s="245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46" t="s">
        <v>145</v>
      </c>
      <c r="AU138" s="246" t="s">
        <v>78</v>
      </c>
      <c r="AV138" s="12" t="s">
        <v>88</v>
      </c>
      <c r="AW138" s="12" t="s">
        <v>32</v>
      </c>
      <c r="AX138" s="12" t="s">
        <v>86</v>
      </c>
      <c r="AY138" s="246" t="s">
        <v>137</v>
      </c>
    </row>
    <row r="139" s="2" customFormat="1" ht="24.15" customHeight="1">
      <c r="A139" s="39"/>
      <c r="B139" s="40"/>
      <c r="C139" s="216" t="s">
        <v>170</v>
      </c>
      <c r="D139" s="216" t="s">
        <v>131</v>
      </c>
      <c r="E139" s="217" t="s">
        <v>221</v>
      </c>
      <c r="F139" s="218" t="s">
        <v>222</v>
      </c>
      <c r="G139" s="219" t="s">
        <v>134</v>
      </c>
      <c r="H139" s="220">
        <v>240</v>
      </c>
      <c r="I139" s="221"/>
      <c r="J139" s="222">
        <f>ROUND(I139*H139,2)</f>
        <v>0</v>
      </c>
      <c r="K139" s="218" t="s">
        <v>135</v>
      </c>
      <c r="L139" s="42"/>
      <c r="M139" s="223" t="s">
        <v>1</v>
      </c>
      <c r="N139" s="224" t="s">
        <v>43</v>
      </c>
      <c r="O139" s="92"/>
      <c r="P139" s="225">
        <f>O139*H139</f>
        <v>0</v>
      </c>
      <c r="Q139" s="225">
        <v>2.9999999999999999E-07</v>
      </c>
      <c r="R139" s="225">
        <f>Q139*H139</f>
        <v>7.2000000000000002E-05</v>
      </c>
      <c r="S139" s="225">
        <v>0</v>
      </c>
      <c r="T139" s="225">
        <f>S139*H139</f>
        <v>0</v>
      </c>
      <c r="U139" s="226" t="s">
        <v>1</v>
      </c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7" t="s">
        <v>136</v>
      </c>
      <c r="AT139" s="227" t="s">
        <v>131</v>
      </c>
      <c r="AU139" s="227" t="s">
        <v>78</v>
      </c>
      <c r="AY139" s="16" t="s">
        <v>137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6" t="s">
        <v>86</v>
      </c>
      <c r="BK139" s="144">
        <f>ROUND(I139*H139,2)</f>
        <v>0</v>
      </c>
      <c r="BL139" s="16" t="s">
        <v>136</v>
      </c>
      <c r="BM139" s="227" t="s">
        <v>223</v>
      </c>
    </row>
    <row r="140" s="2" customFormat="1">
      <c r="A140" s="39"/>
      <c r="B140" s="40"/>
      <c r="C140" s="41"/>
      <c r="D140" s="228" t="s">
        <v>139</v>
      </c>
      <c r="E140" s="41"/>
      <c r="F140" s="229" t="s">
        <v>224</v>
      </c>
      <c r="G140" s="41"/>
      <c r="H140" s="41"/>
      <c r="I140" s="230"/>
      <c r="J140" s="41"/>
      <c r="K140" s="41"/>
      <c r="L140" s="42"/>
      <c r="M140" s="231"/>
      <c r="N140" s="232"/>
      <c r="O140" s="92"/>
      <c r="P140" s="92"/>
      <c r="Q140" s="92"/>
      <c r="R140" s="92"/>
      <c r="S140" s="92"/>
      <c r="T140" s="92"/>
      <c r="U140" s="93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6" t="s">
        <v>139</v>
      </c>
      <c r="AU140" s="16" t="s">
        <v>78</v>
      </c>
    </row>
    <row r="141" s="2" customFormat="1">
      <c r="A141" s="39"/>
      <c r="B141" s="40"/>
      <c r="C141" s="41"/>
      <c r="D141" s="233" t="s">
        <v>141</v>
      </c>
      <c r="E141" s="41"/>
      <c r="F141" s="234" t="s">
        <v>225</v>
      </c>
      <c r="G141" s="41"/>
      <c r="H141" s="41"/>
      <c r="I141" s="230"/>
      <c r="J141" s="41"/>
      <c r="K141" s="41"/>
      <c r="L141" s="42"/>
      <c r="M141" s="231"/>
      <c r="N141" s="232"/>
      <c r="O141" s="92"/>
      <c r="P141" s="92"/>
      <c r="Q141" s="92"/>
      <c r="R141" s="92"/>
      <c r="S141" s="92"/>
      <c r="T141" s="92"/>
      <c r="U141" s="93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6" t="s">
        <v>141</v>
      </c>
      <c r="AU141" s="16" t="s">
        <v>78</v>
      </c>
    </row>
    <row r="142" s="2" customFormat="1">
      <c r="A142" s="39"/>
      <c r="B142" s="40"/>
      <c r="C142" s="41"/>
      <c r="D142" s="228" t="s">
        <v>143</v>
      </c>
      <c r="E142" s="41"/>
      <c r="F142" s="235" t="s">
        <v>226</v>
      </c>
      <c r="G142" s="41"/>
      <c r="H142" s="41"/>
      <c r="I142" s="230"/>
      <c r="J142" s="41"/>
      <c r="K142" s="41"/>
      <c r="L142" s="42"/>
      <c r="M142" s="231"/>
      <c r="N142" s="232"/>
      <c r="O142" s="92"/>
      <c r="P142" s="92"/>
      <c r="Q142" s="92"/>
      <c r="R142" s="92"/>
      <c r="S142" s="92"/>
      <c r="T142" s="92"/>
      <c r="U142" s="93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6" t="s">
        <v>143</v>
      </c>
      <c r="AU142" s="16" t="s">
        <v>78</v>
      </c>
    </row>
    <row r="143" s="12" customFormat="1">
      <c r="A143" s="12"/>
      <c r="B143" s="236"/>
      <c r="C143" s="237"/>
      <c r="D143" s="228" t="s">
        <v>145</v>
      </c>
      <c r="E143" s="238" t="s">
        <v>1</v>
      </c>
      <c r="F143" s="239" t="s">
        <v>227</v>
      </c>
      <c r="G143" s="237"/>
      <c r="H143" s="240">
        <v>240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4"/>
      <c r="U143" s="245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46" t="s">
        <v>145</v>
      </c>
      <c r="AU143" s="246" t="s">
        <v>78</v>
      </c>
      <c r="AV143" s="12" t="s">
        <v>88</v>
      </c>
      <c r="AW143" s="12" t="s">
        <v>32</v>
      </c>
      <c r="AX143" s="12" t="s">
        <v>86</v>
      </c>
      <c r="AY143" s="246" t="s">
        <v>137</v>
      </c>
    </row>
    <row r="144" s="2" customFormat="1" ht="21.75" customHeight="1">
      <c r="A144" s="39"/>
      <c r="B144" s="40"/>
      <c r="C144" s="216" t="s">
        <v>178</v>
      </c>
      <c r="D144" s="216" t="s">
        <v>131</v>
      </c>
      <c r="E144" s="217" t="s">
        <v>179</v>
      </c>
      <c r="F144" s="218" t="s">
        <v>180</v>
      </c>
      <c r="G144" s="219" t="s">
        <v>173</v>
      </c>
      <c r="H144" s="220">
        <v>30</v>
      </c>
      <c r="I144" s="221"/>
      <c r="J144" s="222">
        <f>ROUND(I144*H144,2)</f>
        <v>0</v>
      </c>
      <c r="K144" s="218" t="s">
        <v>135</v>
      </c>
      <c r="L144" s="42"/>
      <c r="M144" s="223" t="s">
        <v>1</v>
      </c>
      <c r="N144" s="224" t="s">
        <v>43</v>
      </c>
      <c r="O144" s="92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5">
        <f>S144*H144</f>
        <v>0</v>
      </c>
      <c r="U144" s="226" t="s">
        <v>1</v>
      </c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7" t="s">
        <v>136</v>
      </c>
      <c r="AT144" s="227" t="s">
        <v>131</v>
      </c>
      <c r="AU144" s="227" t="s">
        <v>78</v>
      </c>
      <c r="AY144" s="16" t="s">
        <v>137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6" t="s">
        <v>86</v>
      </c>
      <c r="BK144" s="144">
        <f>ROUND(I144*H144,2)</f>
        <v>0</v>
      </c>
      <c r="BL144" s="16" t="s">
        <v>136</v>
      </c>
      <c r="BM144" s="227" t="s">
        <v>228</v>
      </c>
    </row>
    <row r="145" s="2" customFormat="1">
      <c r="A145" s="39"/>
      <c r="B145" s="40"/>
      <c r="C145" s="41"/>
      <c r="D145" s="228" t="s">
        <v>139</v>
      </c>
      <c r="E145" s="41"/>
      <c r="F145" s="229" t="s">
        <v>182</v>
      </c>
      <c r="G145" s="41"/>
      <c r="H145" s="41"/>
      <c r="I145" s="230"/>
      <c r="J145" s="41"/>
      <c r="K145" s="41"/>
      <c r="L145" s="42"/>
      <c r="M145" s="231"/>
      <c r="N145" s="232"/>
      <c r="O145" s="92"/>
      <c r="P145" s="92"/>
      <c r="Q145" s="92"/>
      <c r="R145" s="92"/>
      <c r="S145" s="92"/>
      <c r="T145" s="92"/>
      <c r="U145" s="93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6" t="s">
        <v>139</v>
      </c>
      <c r="AU145" s="16" t="s">
        <v>78</v>
      </c>
    </row>
    <row r="146" s="2" customFormat="1">
      <c r="A146" s="39"/>
      <c r="B146" s="40"/>
      <c r="C146" s="41"/>
      <c r="D146" s="233" t="s">
        <v>141</v>
      </c>
      <c r="E146" s="41"/>
      <c r="F146" s="234" t="s">
        <v>183</v>
      </c>
      <c r="G146" s="41"/>
      <c r="H146" s="41"/>
      <c r="I146" s="230"/>
      <c r="J146" s="41"/>
      <c r="K146" s="41"/>
      <c r="L146" s="42"/>
      <c r="M146" s="231"/>
      <c r="N146" s="232"/>
      <c r="O146" s="92"/>
      <c r="P146" s="92"/>
      <c r="Q146" s="92"/>
      <c r="R146" s="92"/>
      <c r="S146" s="92"/>
      <c r="T146" s="92"/>
      <c r="U146" s="93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6" t="s">
        <v>141</v>
      </c>
      <c r="AU146" s="16" t="s">
        <v>78</v>
      </c>
    </row>
    <row r="147" s="2" customFormat="1">
      <c r="A147" s="39"/>
      <c r="B147" s="40"/>
      <c r="C147" s="41"/>
      <c r="D147" s="228" t="s">
        <v>143</v>
      </c>
      <c r="E147" s="41"/>
      <c r="F147" s="235" t="s">
        <v>184</v>
      </c>
      <c r="G147" s="41"/>
      <c r="H147" s="41"/>
      <c r="I147" s="230"/>
      <c r="J147" s="41"/>
      <c r="K147" s="41"/>
      <c r="L147" s="42"/>
      <c r="M147" s="231"/>
      <c r="N147" s="232"/>
      <c r="O147" s="92"/>
      <c r="P147" s="92"/>
      <c r="Q147" s="92"/>
      <c r="R147" s="92"/>
      <c r="S147" s="92"/>
      <c r="T147" s="92"/>
      <c r="U147" s="93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6" t="s">
        <v>143</v>
      </c>
      <c r="AU147" s="16" t="s">
        <v>78</v>
      </c>
    </row>
    <row r="148" s="2" customFormat="1" ht="24.15" customHeight="1">
      <c r="A148" s="39"/>
      <c r="B148" s="40"/>
      <c r="C148" s="216" t="s">
        <v>185</v>
      </c>
      <c r="D148" s="216" t="s">
        <v>131</v>
      </c>
      <c r="E148" s="217" t="s">
        <v>186</v>
      </c>
      <c r="F148" s="218" t="s">
        <v>187</v>
      </c>
      <c r="G148" s="219" t="s">
        <v>173</v>
      </c>
      <c r="H148" s="220">
        <v>60</v>
      </c>
      <c r="I148" s="221"/>
      <c r="J148" s="222">
        <f>ROUND(I148*H148,2)</f>
        <v>0</v>
      </c>
      <c r="K148" s="218" t="s">
        <v>135</v>
      </c>
      <c r="L148" s="42"/>
      <c r="M148" s="223" t="s">
        <v>1</v>
      </c>
      <c r="N148" s="224" t="s">
        <v>43</v>
      </c>
      <c r="O148" s="92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5">
        <f>S148*H148</f>
        <v>0</v>
      </c>
      <c r="U148" s="226" t="s">
        <v>1</v>
      </c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7" t="s">
        <v>136</v>
      </c>
      <c r="AT148" s="227" t="s">
        <v>131</v>
      </c>
      <c r="AU148" s="227" t="s">
        <v>78</v>
      </c>
      <c r="AY148" s="16" t="s">
        <v>137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6" t="s">
        <v>86</v>
      </c>
      <c r="BK148" s="144">
        <f>ROUND(I148*H148,2)</f>
        <v>0</v>
      </c>
      <c r="BL148" s="16" t="s">
        <v>136</v>
      </c>
      <c r="BM148" s="227" t="s">
        <v>229</v>
      </c>
    </row>
    <row r="149" s="2" customFormat="1">
      <c r="A149" s="39"/>
      <c r="B149" s="40"/>
      <c r="C149" s="41"/>
      <c r="D149" s="228" t="s">
        <v>139</v>
      </c>
      <c r="E149" s="41"/>
      <c r="F149" s="229" t="s">
        <v>189</v>
      </c>
      <c r="G149" s="41"/>
      <c r="H149" s="41"/>
      <c r="I149" s="230"/>
      <c r="J149" s="41"/>
      <c r="K149" s="41"/>
      <c r="L149" s="42"/>
      <c r="M149" s="231"/>
      <c r="N149" s="232"/>
      <c r="O149" s="92"/>
      <c r="P149" s="92"/>
      <c r="Q149" s="92"/>
      <c r="R149" s="92"/>
      <c r="S149" s="92"/>
      <c r="T149" s="92"/>
      <c r="U149" s="93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6" t="s">
        <v>139</v>
      </c>
      <c r="AU149" s="16" t="s">
        <v>78</v>
      </c>
    </row>
    <row r="150" s="2" customFormat="1">
      <c r="A150" s="39"/>
      <c r="B150" s="40"/>
      <c r="C150" s="41"/>
      <c r="D150" s="233" t="s">
        <v>141</v>
      </c>
      <c r="E150" s="41"/>
      <c r="F150" s="234" t="s">
        <v>190</v>
      </c>
      <c r="G150" s="41"/>
      <c r="H150" s="41"/>
      <c r="I150" s="230"/>
      <c r="J150" s="41"/>
      <c r="K150" s="41"/>
      <c r="L150" s="42"/>
      <c r="M150" s="231"/>
      <c r="N150" s="232"/>
      <c r="O150" s="92"/>
      <c r="P150" s="92"/>
      <c r="Q150" s="92"/>
      <c r="R150" s="92"/>
      <c r="S150" s="92"/>
      <c r="T150" s="92"/>
      <c r="U150" s="93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6" t="s">
        <v>141</v>
      </c>
      <c r="AU150" s="16" t="s">
        <v>78</v>
      </c>
    </row>
    <row r="151" s="2" customFormat="1">
      <c r="A151" s="39"/>
      <c r="B151" s="40"/>
      <c r="C151" s="41"/>
      <c r="D151" s="228" t="s">
        <v>143</v>
      </c>
      <c r="E151" s="41"/>
      <c r="F151" s="235" t="s">
        <v>184</v>
      </c>
      <c r="G151" s="41"/>
      <c r="H151" s="41"/>
      <c r="I151" s="230"/>
      <c r="J151" s="41"/>
      <c r="K151" s="41"/>
      <c r="L151" s="42"/>
      <c r="M151" s="231"/>
      <c r="N151" s="232"/>
      <c r="O151" s="92"/>
      <c r="P151" s="92"/>
      <c r="Q151" s="92"/>
      <c r="R151" s="92"/>
      <c r="S151" s="92"/>
      <c r="T151" s="92"/>
      <c r="U151" s="93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6" t="s">
        <v>143</v>
      </c>
      <c r="AU151" s="16" t="s">
        <v>78</v>
      </c>
    </row>
    <row r="152" s="12" customFormat="1">
      <c r="A152" s="12"/>
      <c r="B152" s="236"/>
      <c r="C152" s="237"/>
      <c r="D152" s="228" t="s">
        <v>145</v>
      </c>
      <c r="E152" s="238" t="s">
        <v>1</v>
      </c>
      <c r="F152" s="239" t="s">
        <v>230</v>
      </c>
      <c r="G152" s="237"/>
      <c r="H152" s="240">
        <v>60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4"/>
      <c r="U152" s="245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46" t="s">
        <v>145</v>
      </c>
      <c r="AU152" s="246" t="s">
        <v>78</v>
      </c>
      <c r="AV152" s="12" t="s">
        <v>88</v>
      </c>
      <c r="AW152" s="12" t="s">
        <v>32</v>
      </c>
      <c r="AX152" s="12" t="s">
        <v>86</v>
      </c>
      <c r="AY152" s="246" t="s">
        <v>137</v>
      </c>
    </row>
    <row r="153" s="13" customFormat="1" ht="25.92" customHeight="1">
      <c r="A153" s="13"/>
      <c r="B153" s="247"/>
      <c r="C153" s="248"/>
      <c r="D153" s="249" t="s">
        <v>77</v>
      </c>
      <c r="E153" s="250" t="s">
        <v>192</v>
      </c>
      <c r="F153" s="250" t="s">
        <v>193</v>
      </c>
      <c r="G153" s="248"/>
      <c r="H153" s="248"/>
      <c r="I153" s="251"/>
      <c r="J153" s="252">
        <f>BK153</f>
        <v>0</v>
      </c>
      <c r="K153" s="248"/>
      <c r="L153" s="253"/>
      <c r="M153" s="254"/>
      <c r="N153" s="255"/>
      <c r="O153" s="255"/>
      <c r="P153" s="256">
        <f>P154</f>
        <v>0</v>
      </c>
      <c r="Q153" s="255"/>
      <c r="R153" s="256">
        <f>R154</f>
        <v>0</v>
      </c>
      <c r="S153" s="255"/>
      <c r="T153" s="256">
        <f>T154</f>
        <v>0</v>
      </c>
      <c r="U153" s="257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R153" s="258" t="s">
        <v>86</v>
      </c>
      <c r="AT153" s="259" t="s">
        <v>77</v>
      </c>
      <c r="AU153" s="259" t="s">
        <v>78</v>
      </c>
      <c r="AY153" s="258" t="s">
        <v>137</v>
      </c>
      <c r="BK153" s="260">
        <f>BK154</f>
        <v>0</v>
      </c>
    </row>
    <row r="154" s="13" customFormat="1" ht="22.8" customHeight="1">
      <c r="A154" s="13"/>
      <c r="B154" s="247"/>
      <c r="C154" s="248"/>
      <c r="D154" s="249" t="s">
        <v>77</v>
      </c>
      <c r="E154" s="261" t="s">
        <v>194</v>
      </c>
      <c r="F154" s="261" t="s">
        <v>195</v>
      </c>
      <c r="G154" s="248"/>
      <c r="H154" s="248"/>
      <c r="I154" s="251"/>
      <c r="J154" s="262">
        <f>BK154</f>
        <v>0</v>
      </c>
      <c r="K154" s="248"/>
      <c r="L154" s="253"/>
      <c r="M154" s="254"/>
      <c r="N154" s="255"/>
      <c r="O154" s="255"/>
      <c r="P154" s="256">
        <f>SUM(P155:P157)</f>
        <v>0</v>
      </c>
      <c r="Q154" s="255"/>
      <c r="R154" s="256">
        <f>SUM(R155:R157)</f>
        <v>0</v>
      </c>
      <c r="S154" s="255"/>
      <c r="T154" s="256">
        <f>SUM(T155:T157)</f>
        <v>0</v>
      </c>
      <c r="U154" s="257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R154" s="258" t="s">
        <v>86</v>
      </c>
      <c r="AT154" s="259" t="s">
        <v>77</v>
      </c>
      <c r="AU154" s="259" t="s">
        <v>86</v>
      </c>
      <c r="AY154" s="258" t="s">
        <v>137</v>
      </c>
      <c r="BK154" s="260">
        <f>SUM(BK155:BK157)</f>
        <v>0</v>
      </c>
    </row>
    <row r="155" s="2" customFormat="1" ht="24.15" customHeight="1">
      <c r="A155" s="39"/>
      <c r="B155" s="40"/>
      <c r="C155" s="216" t="s">
        <v>196</v>
      </c>
      <c r="D155" s="216" t="s">
        <v>131</v>
      </c>
      <c r="E155" s="217" t="s">
        <v>197</v>
      </c>
      <c r="F155" s="218" t="s">
        <v>198</v>
      </c>
      <c r="G155" s="219" t="s">
        <v>199</v>
      </c>
      <c r="H155" s="220">
        <v>0.002</v>
      </c>
      <c r="I155" s="221"/>
      <c r="J155" s="222">
        <f>ROUND(I155*H155,2)</f>
        <v>0</v>
      </c>
      <c r="K155" s="218" t="s">
        <v>135</v>
      </c>
      <c r="L155" s="42"/>
      <c r="M155" s="223" t="s">
        <v>1</v>
      </c>
      <c r="N155" s="224" t="s">
        <v>43</v>
      </c>
      <c r="O155" s="92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5">
        <f>S155*H155</f>
        <v>0</v>
      </c>
      <c r="U155" s="226" t="s">
        <v>1</v>
      </c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7" t="s">
        <v>136</v>
      </c>
      <c r="AT155" s="227" t="s">
        <v>131</v>
      </c>
      <c r="AU155" s="227" t="s">
        <v>88</v>
      </c>
      <c r="AY155" s="16" t="s">
        <v>137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6" t="s">
        <v>86</v>
      </c>
      <c r="BK155" s="144">
        <f>ROUND(I155*H155,2)</f>
        <v>0</v>
      </c>
      <c r="BL155" s="16" t="s">
        <v>136</v>
      </c>
      <c r="BM155" s="227" t="s">
        <v>231</v>
      </c>
    </row>
    <row r="156" s="2" customFormat="1">
      <c r="A156" s="39"/>
      <c r="B156" s="40"/>
      <c r="C156" s="41"/>
      <c r="D156" s="228" t="s">
        <v>139</v>
      </c>
      <c r="E156" s="41"/>
      <c r="F156" s="229" t="s">
        <v>201</v>
      </c>
      <c r="G156" s="41"/>
      <c r="H156" s="41"/>
      <c r="I156" s="230"/>
      <c r="J156" s="41"/>
      <c r="K156" s="41"/>
      <c r="L156" s="42"/>
      <c r="M156" s="231"/>
      <c r="N156" s="232"/>
      <c r="O156" s="92"/>
      <c r="P156" s="92"/>
      <c r="Q156" s="92"/>
      <c r="R156" s="92"/>
      <c r="S156" s="92"/>
      <c r="T156" s="92"/>
      <c r="U156" s="93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6" t="s">
        <v>139</v>
      </c>
      <c r="AU156" s="16" t="s">
        <v>88</v>
      </c>
    </row>
    <row r="157" s="2" customFormat="1">
      <c r="A157" s="39"/>
      <c r="B157" s="40"/>
      <c r="C157" s="41"/>
      <c r="D157" s="233" t="s">
        <v>141</v>
      </c>
      <c r="E157" s="41"/>
      <c r="F157" s="234" t="s">
        <v>202</v>
      </c>
      <c r="G157" s="41"/>
      <c r="H157" s="41"/>
      <c r="I157" s="230"/>
      <c r="J157" s="41"/>
      <c r="K157" s="41"/>
      <c r="L157" s="42"/>
      <c r="M157" s="263"/>
      <c r="N157" s="264"/>
      <c r="O157" s="265"/>
      <c r="P157" s="265"/>
      <c r="Q157" s="265"/>
      <c r="R157" s="265"/>
      <c r="S157" s="265"/>
      <c r="T157" s="265"/>
      <c r="U157" s="266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6" t="s">
        <v>141</v>
      </c>
      <c r="AU157" s="16" t="s">
        <v>88</v>
      </c>
    </row>
    <row r="158" s="2" customFormat="1" ht="6.96" customHeight="1">
      <c r="A158" s="39"/>
      <c r="B158" s="67"/>
      <c r="C158" s="68"/>
      <c r="D158" s="68"/>
      <c r="E158" s="68"/>
      <c r="F158" s="68"/>
      <c r="G158" s="68"/>
      <c r="H158" s="68"/>
      <c r="I158" s="68"/>
      <c r="J158" s="68"/>
      <c r="K158" s="68"/>
      <c r="L158" s="42"/>
      <c r="M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</row>
  </sheetData>
  <sheetProtection sheet="1" autoFilter="0" formatColumns="0" formatRows="0" objects="1" scenarios="1" spinCount="100000" saltValue="RAaiDHEbV4dJCq0dw+V8568omafPI3vO/dwraT4aXrAk/0nmNii8mg/fNrrh07LM1Em1Is3hxYhYmkLX8OzE1A==" hashValue="Xt0BEYEAcEPoFWLEOYA6zsFHyeVICdD4fsqquKkBUD8k4EycQD1tHEI/wZEtJe6Wh/Z9oXRt/9l3CgZ3XZmYrw==" algorithmName="SHA-512" password="CC35"/>
  <autoFilter ref="C117:K157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hyperlinks>
    <hyperlink ref="F121" r:id="rId1" display="https://podminky.urs.cz/item/CS_URS_2023_01/111151231"/>
    <hyperlink ref="F127" r:id="rId2" display="https://podminky.urs.cz/item/CS_URS_2023_01/184808211"/>
    <hyperlink ref="F132" r:id="rId3" display="https://podminky.urs.cz/item/CS_URS_2023_01/184911111"/>
    <hyperlink ref="F137" r:id="rId4" display="https://podminky.urs.cz/item/CS_URS_2023_01/185804312"/>
    <hyperlink ref="F141" r:id="rId5" display="https://podminky.urs.cz/item/CS_URS_2023_01/185804514"/>
    <hyperlink ref="F146" r:id="rId6" display="https://podminky.urs.cz/item/CS_URS_2023_01/185851121"/>
    <hyperlink ref="F150" r:id="rId7" display="https://podminky.urs.cz/item/CS_URS_2023_01/185851129"/>
    <hyperlink ref="F157" r:id="rId8" display="https://podminky.urs.cz/item/CS_URS_2023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19"/>
      <c r="AT3" s="16" t="s">
        <v>88</v>
      </c>
    </row>
    <row r="4" s="1" customFormat="1" ht="24.96" customHeight="1">
      <c r="B4" s="19"/>
      <c r="D4" s="154" t="s">
        <v>107</v>
      </c>
      <c r="L4" s="19"/>
      <c r="M4" s="155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6" t="s">
        <v>16</v>
      </c>
      <c r="L6" s="19"/>
    </row>
    <row r="7" s="1" customFormat="1" ht="16.5" customHeight="1">
      <c r="B7" s="19"/>
      <c r="E7" s="157" t="str">
        <f>'Rekapitulace stavby'!K6</f>
        <v>Revitalizace HOZ ODPAD 03 v k.ú. Šafov - SO-02</v>
      </c>
      <c r="F7" s="156"/>
      <c r="G7" s="156"/>
      <c r="H7" s="156"/>
      <c r="L7" s="19"/>
    </row>
    <row r="8" s="2" customFormat="1" ht="12" customHeight="1">
      <c r="A8" s="39"/>
      <c r="B8" s="42"/>
      <c r="C8" s="39"/>
      <c r="D8" s="156" t="s">
        <v>108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2"/>
      <c r="C9" s="39"/>
      <c r="D9" s="39"/>
      <c r="E9" s="158" t="s">
        <v>232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2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2"/>
      <c r="C11" s="39"/>
      <c r="D11" s="156" t="s">
        <v>18</v>
      </c>
      <c r="E11" s="39"/>
      <c r="F11" s="159" t="s">
        <v>1</v>
      </c>
      <c r="G11" s="39"/>
      <c r="H11" s="39"/>
      <c r="I11" s="156" t="s">
        <v>19</v>
      </c>
      <c r="J11" s="159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2"/>
      <c r="C12" s="39"/>
      <c r="D12" s="156" t="s">
        <v>20</v>
      </c>
      <c r="E12" s="39"/>
      <c r="F12" s="159" t="s">
        <v>21</v>
      </c>
      <c r="G12" s="39"/>
      <c r="H12" s="39"/>
      <c r="I12" s="156" t="s">
        <v>22</v>
      </c>
      <c r="J12" s="160" t="str">
        <f>'Rekapitulace stavby'!AN8</f>
        <v>14. 4. 2023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2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2"/>
      <c r="C14" s="39"/>
      <c r="D14" s="156" t="s">
        <v>24</v>
      </c>
      <c r="E14" s="39"/>
      <c r="F14" s="39"/>
      <c r="G14" s="39"/>
      <c r="H14" s="39"/>
      <c r="I14" s="156" t="s">
        <v>25</v>
      </c>
      <c r="J14" s="159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2"/>
      <c r="C15" s="39"/>
      <c r="D15" s="39"/>
      <c r="E15" s="159" t="s">
        <v>26</v>
      </c>
      <c r="F15" s="39"/>
      <c r="G15" s="39"/>
      <c r="H15" s="39"/>
      <c r="I15" s="156" t="s">
        <v>27</v>
      </c>
      <c r="J15" s="159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2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2"/>
      <c r="C17" s="39"/>
      <c r="D17" s="156" t="s">
        <v>28</v>
      </c>
      <c r="E17" s="39"/>
      <c r="F17" s="39"/>
      <c r="G17" s="39"/>
      <c r="H17" s="39"/>
      <c r="I17" s="156" t="s">
        <v>25</v>
      </c>
      <c r="J17" s="32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2"/>
      <c r="C18" s="39"/>
      <c r="D18" s="39"/>
      <c r="E18" s="32" t="str">
        <f>'Rekapitulace stavby'!E14</f>
        <v>Vyplň údaj</v>
      </c>
      <c r="F18" s="159"/>
      <c r="G18" s="159"/>
      <c r="H18" s="159"/>
      <c r="I18" s="156" t="s">
        <v>27</v>
      </c>
      <c r="J18" s="32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2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2"/>
      <c r="C20" s="39"/>
      <c r="D20" s="156" t="s">
        <v>30</v>
      </c>
      <c r="E20" s="39"/>
      <c r="F20" s="39"/>
      <c r="G20" s="39"/>
      <c r="H20" s="39"/>
      <c r="I20" s="156" t="s">
        <v>25</v>
      </c>
      <c r="J20" s="159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2"/>
      <c r="C21" s="39"/>
      <c r="D21" s="39"/>
      <c r="E21" s="159" t="str">
        <f>IF('Rekapitulace stavby'!E17="","",'Rekapitulace stavby'!E17)</f>
        <v xml:space="preserve"> </v>
      </c>
      <c r="F21" s="39"/>
      <c r="G21" s="39"/>
      <c r="H21" s="39"/>
      <c r="I21" s="156" t="s">
        <v>27</v>
      </c>
      <c r="J21" s="159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2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2"/>
      <c r="C23" s="39"/>
      <c r="D23" s="156" t="s">
        <v>33</v>
      </c>
      <c r="E23" s="39"/>
      <c r="F23" s="39"/>
      <c r="G23" s="39"/>
      <c r="H23" s="39"/>
      <c r="I23" s="156" t="s">
        <v>25</v>
      </c>
      <c r="J23" s="159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2"/>
      <c r="C24" s="39"/>
      <c r="D24" s="39"/>
      <c r="E24" s="159" t="s">
        <v>34</v>
      </c>
      <c r="F24" s="39"/>
      <c r="G24" s="39"/>
      <c r="H24" s="39"/>
      <c r="I24" s="156" t="s">
        <v>27</v>
      </c>
      <c r="J24" s="159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2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2"/>
      <c r="C26" s="39"/>
      <c r="D26" s="156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61"/>
      <c r="B27" s="162"/>
      <c r="C27" s="161"/>
      <c r="D27" s="161"/>
      <c r="E27" s="163" t="s">
        <v>1</v>
      </c>
      <c r="F27" s="163"/>
      <c r="G27" s="163"/>
      <c r="H27" s="163"/>
      <c r="I27" s="161"/>
      <c r="J27" s="161"/>
      <c r="K27" s="161"/>
      <c r="L27" s="164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</row>
    <row r="28" s="2" customFormat="1" ht="6.96" customHeight="1">
      <c r="A28" s="39"/>
      <c r="B28" s="42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2"/>
      <c r="C29" s="39"/>
      <c r="D29" s="165"/>
      <c r="E29" s="165"/>
      <c r="F29" s="165"/>
      <c r="G29" s="165"/>
      <c r="H29" s="165"/>
      <c r="I29" s="165"/>
      <c r="J29" s="165"/>
      <c r="K29" s="16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2"/>
      <c r="C30" s="39"/>
      <c r="D30" s="166" t="s">
        <v>38</v>
      </c>
      <c r="E30" s="39"/>
      <c r="F30" s="39"/>
      <c r="G30" s="39"/>
      <c r="H30" s="39"/>
      <c r="I30" s="39"/>
      <c r="J30" s="167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2"/>
      <c r="C31" s="39"/>
      <c r="D31" s="165"/>
      <c r="E31" s="165"/>
      <c r="F31" s="165"/>
      <c r="G31" s="165"/>
      <c r="H31" s="165"/>
      <c r="I31" s="165"/>
      <c r="J31" s="165"/>
      <c r="K31" s="16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2"/>
      <c r="C32" s="39"/>
      <c r="D32" s="39"/>
      <c r="E32" s="39"/>
      <c r="F32" s="168" t="s">
        <v>40</v>
      </c>
      <c r="G32" s="39"/>
      <c r="H32" s="39"/>
      <c r="I32" s="168" t="s">
        <v>39</v>
      </c>
      <c r="J32" s="168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2"/>
      <c r="C33" s="39"/>
      <c r="D33" s="169" t="s">
        <v>42</v>
      </c>
      <c r="E33" s="156" t="s">
        <v>43</v>
      </c>
      <c r="F33" s="170">
        <f>ROUND((SUM(BE119:BE250)),  2)</f>
        <v>0</v>
      </c>
      <c r="G33" s="39"/>
      <c r="H33" s="39"/>
      <c r="I33" s="171">
        <v>0.20999999999999999</v>
      </c>
      <c r="J33" s="170">
        <f>ROUND(((SUM(BE119:BE250))*I33),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2"/>
      <c r="C34" s="39"/>
      <c r="D34" s="39"/>
      <c r="E34" s="156" t="s">
        <v>44</v>
      </c>
      <c r="F34" s="170">
        <f>ROUND((SUM(BF119:BF250)),  2)</f>
        <v>0</v>
      </c>
      <c r="G34" s="39"/>
      <c r="H34" s="39"/>
      <c r="I34" s="171">
        <v>0.14999999999999999</v>
      </c>
      <c r="J34" s="170">
        <f>ROUND(((SUM(BF119:BF250))*I34),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39"/>
      <c r="E35" s="156" t="s">
        <v>45</v>
      </c>
      <c r="F35" s="170">
        <f>ROUND((SUM(BG119:BG250)),  2)</f>
        <v>0</v>
      </c>
      <c r="G35" s="39"/>
      <c r="H35" s="39"/>
      <c r="I35" s="171">
        <v>0.20999999999999999</v>
      </c>
      <c r="J35" s="170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56" t="s">
        <v>46</v>
      </c>
      <c r="F36" s="170">
        <f>ROUND((SUM(BH119:BH250)),  2)</f>
        <v>0</v>
      </c>
      <c r="G36" s="39"/>
      <c r="H36" s="39"/>
      <c r="I36" s="171">
        <v>0.14999999999999999</v>
      </c>
      <c r="J36" s="170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56" t="s">
        <v>47</v>
      </c>
      <c r="F37" s="170">
        <f>ROUND((SUM(BI119:BI250)),  2)</f>
        <v>0</v>
      </c>
      <c r="G37" s="39"/>
      <c r="H37" s="39"/>
      <c r="I37" s="171">
        <v>0</v>
      </c>
      <c r="J37" s="170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2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2"/>
      <c r="C39" s="172"/>
      <c r="D39" s="173" t="s">
        <v>48</v>
      </c>
      <c r="E39" s="174"/>
      <c r="F39" s="174"/>
      <c r="G39" s="175" t="s">
        <v>49</v>
      </c>
      <c r="H39" s="176" t="s">
        <v>50</v>
      </c>
      <c r="I39" s="174"/>
      <c r="J39" s="177">
        <f>SUM(J30:J37)</f>
        <v>0</v>
      </c>
      <c r="K39" s="178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2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4"/>
      <c r="D50" s="179" t="s">
        <v>51</v>
      </c>
      <c r="E50" s="180"/>
      <c r="F50" s="180"/>
      <c r="G50" s="179" t="s">
        <v>52</v>
      </c>
      <c r="H50" s="180"/>
      <c r="I50" s="180"/>
      <c r="J50" s="180"/>
      <c r="K50" s="180"/>
      <c r="L50" s="64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9"/>
      <c r="B61" s="42"/>
      <c r="C61" s="39"/>
      <c r="D61" s="181" t="s">
        <v>53</v>
      </c>
      <c r="E61" s="182"/>
      <c r="F61" s="183" t="s">
        <v>54</v>
      </c>
      <c r="G61" s="181" t="s">
        <v>53</v>
      </c>
      <c r="H61" s="182"/>
      <c r="I61" s="182"/>
      <c r="J61" s="184" t="s">
        <v>54</v>
      </c>
      <c r="K61" s="182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9"/>
      <c r="B65" s="42"/>
      <c r="C65" s="39"/>
      <c r="D65" s="179" t="s">
        <v>55</v>
      </c>
      <c r="E65" s="185"/>
      <c r="F65" s="185"/>
      <c r="G65" s="179" t="s">
        <v>56</v>
      </c>
      <c r="H65" s="185"/>
      <c r="I65" s="185"/>
      <c r="J65" s="185"/>
      <c r="K65" s="185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9"/>
      <c r="B76" s="42"/>
      <c r="C76" s="39"/>
      <c r="D76" s="181" t="s">
        <v>53</v>
      </c>
      <c r="E76" s="182"/>
      <c r="F76" s="183" t="s">
        <v>54</v>
      </c>
      <c r="G76" s="181" t="s">
        <v>53</v>
      </c>
      <c r="H76" s="182"/>
      <c r="I76" s="182"/>
      <c r="J76" s="184" t="s">
        <v>54</v>
      </c>
      <c r="K76" s="18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2" t="s">
        <v>110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90" t="str">
        <f>E7</f>
        <v>Revitalizace HOZ ODPAD 03 v k.ú. Šafov - SO-02</v>
      </c>
      <c r="F85" s="31"/>
      <c r="G85" s="31"/>
      <c r="H85" s="31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1" t="s">
        <v>108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SO-02 - Vegetační doprovod (IP-REV-HOZ)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1" t="s">
        <v>20</v>
      </c>
      <c r="D89" s="41"/>
      <c r="E89" s="41"/>
      <c r="F89" s="26" t="str">
        <f>F12</f>
        <v>Šafov</v>
      </c>
      <c r="G89" s="41"/>
      <c r="H89" s="41"/>
      <c r="I89" s="31" t="s">
        <v>22</v>
      </c>
      <c r="J89" s="80" t="str">
        <f>IF(J12="","",J12)</f>
        <v>14. 4. 2023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1" t="s">
        <v>24</v>
      </c>
      <c r="D91" s="41"/>
      <c r="E91" s="41"/>
      <c r="F91" s="26" t="str">
        <f>E15</f>
        <v>SPÚ, KPÚ pro Jihomoravský kraj, Pobočka Znojmo</v>
      </c>
      <c r="G91" s="41"/>
      <c r="H91" s="41"/>
      <c r="I91" s="31" t="s">
        <v>30</v>
      </c>
      <c r="J91" s="35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25.65" customHeight="1">
      <c r="A92" s="39"/>
      <c r="B92" s="40"/>
      <c r="C92" s="31" t="s">
        <v>28</v>
      </c>
      <c r="D92" s="41"/>
      <c r="E92" s="41"/>
      <c r="F92" s="26" t="str">
        <f>IF(E18="","",E18)</f>
        <v>Vyplň údaj</v>
      </c>
      <c r="G92" s="41"/>
      <c r="H92" s="41"/>
      <c r="I92" s="31" t="s">
        <v>33</v>
      </c>
      <c r="J92" s="35" t="str">
        <f>E24</f>
        <v>AGROPROJEKT PSO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91" t="s">
        <v>111</v>
      </c>
      <c r="D94" s="150"/>
      <c r="E94" s="150"/>
      <c r="F94" s="150"/>
      <c r="G94" s="150"/>
      <c r="H94" s="150"/>
      <c r="I94" s="150"/>
      <c r="J94" s="192" t="s">
        <v>112</v>
      </c>
      <c r="K94" s="15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93" t="s">
        <v>113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6" t="s">
        <v>114</v>
      </c>
    </row>
    <row r="97" hidden="1" s="9" customFormat="1" ht="24.96" customHeight="1">
      <c r="A97" s="9"/>
      <c r="B97" s="194"/>
      <c r="C97" s="195"/>
      <c r="D97" s="196" t="s">
        <v>115</v>
      </c>
      <c r="E97" s="197"/>
      <c r="F97" s="197"/>
      <c r="G97" s="197"/>
      <c r="H97" s="197"/>
      <c r="I97" s="197"/>
      <c r="J97" s="198">
        <f>J245</f>
        <v>0</v>
      </c>
      <c r="K97" s="195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0"/>
      <c r="C98" s="201"/>
      <c r="D98" s="202" t="s">
        <v>233</v>
      </c>
      <c r="E98" s="203"/>
      <c r="F98" s="203"/>
      <c r="G98" s="203"/>
      <c r="H98" s="203"/>
      <c r="I98" s="203"/>
      <c r="J98" s="204">
        <f>J246</f>
        <v>0</v>
      </c>
      <c r="K98" s="201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0"/>
      <c r="C99" s="201"/>
      <c r="D99" s="202" t="s">
        <v>116</v>
      </c>
      <c r="E99" s="203"/>
      <c r="F99" s="203"/>
      <c r="G99" s="203"/>
      <c r="H99" s="203"/>
      <c r="I99" s="203"/>
      <c r="J99" s="204">
        <f>J247</f>
        <v>0</v>
      </c>
      <c r="K99" s="201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hidden="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hidden="1"/>
    <row r="103" hidden="1"/>
    <row r="104" hidden="1"/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2" t="s">
        <v>117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1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90" t="str">
        <f>E7</f>
        <v>Revitalizace HOZ ODPAD 03 v k.ú. Šafov - SO-02</v>
      </c>
      <c r="F109" s="31"/>
      <c r="G109" s="31"/>
      <c r="H109" s="3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1" t="s">
        <v>108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SO-02 - Vegetační doprovod (IP-REV-HOZ)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1" t="s">
        <v>20</v>
      </c>
      <c r="D113" s="41"/>
      <c r="E113" s="41"/>
      <c r="F113" s="26" t="str">
        <f>F12</f>
        <v>Šafov</v>
      </c>
      <c r="G113" s="41"/>
      <c r="H113" s="41"/>
      <c r="I113" s="31" t="s">
        <v>22</v>
      </c>
      <c r="J113" s="80" t="str">
        <f>IF(J12="","",J12)</f>
        <v>14. 4. 2023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1" t="s">
        <v>24</v>
      </c>
      <c r="D115" s="41"/>
      <c r="E115" s="41"/>
      <c r="F115" s="26" t="str">
        <f>E15</f>
        <v>SPÚ, KPÚ pro Jihomoravský kraj, Pobočka Znojmo</v>
      </c>
      <c r="G115" s="41"/>
      <c r="H115" s="41"/>
      <c r="I115" s="31" t="s">
        <v>30</v>
      </c>
      <c r="J115" s="35" t="str">
        <f>E21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5.65" customHeight="1">
      <c r="A116" s="39"/>
      <c r="B116" s="40"/>
      <c r="C116" s="31" t="s">
        <v>28</v>
      </c>
      <c r="D116" s="41"/>
      <c r="E116" s="41"/>
      <c r="F116" s="26" t="str">
        <f>IF(E18="","",E18)</f>
        <v>Vyplň údaj</v>
      </c>
      <c r="G116" s="41"/>
      <c r="H116" s="41"/>
      <c r="I116" s="31" t="s">
        <v>33</v>
      </c>
      <c r="J116" s="35" t="str">
        <f>E24</f>
        <v>AGROPROJEKT PSO s.r.o.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206"/>
      <c r="B118" s="207"/>
      <c r="C118" s="208" t="s">
        <v>118</v>
      </c>
      <c r="D118" s="209" t="s">
        <v>63</v>
      </c>
      <c r="E118" s="209" t="s">
        <v>59</v>
      </c>
      <c r="F118" s="209" t="s">
        <v>60</v>
      </c>
      <c r="G118" s="209" t="s">
        <v>119</v>
      </c>
      <c r="H118" s="209" t="s">
        <v>120</v>
      </c>
      <c r="I118" s="209" t="s">
        <v>121</v>
      </c>
      <c r="J118" s="209" t="s">
        <v>112</v>
      </c>
      <c r="K118" s="210" t="s">
        <v>122</v>
      </c>
      <c r="L118" s="211"/>
      <c r="M118" s="101" t="s">
        <v>1</v>
      </c>
      <c r="N118" s="102" t="s">
        <v>42</v>
      </c>
      <c r="O118" s="102" t="s">
        <v>123</v>
      </c>
      <c r="P118" s="102" t="s">
        <v>124</v>
      </c>
      <c r="Q118" s="102" t="s">
        <v>125</v>
      </c>
      <c r="R118" s="102" t="s">
        <v>126</v>
      </c>
      <c r="S118" s="102" t="s">
        <v>127</v>
      </c>
      <c r="T118" s="102" t="s">
        <v>128</v>
      </c>
      <c r="U118" s="103" t="s">
        <v>129</v>
      </c>
      <c r="V118" s="206"/>
      <c r="W118" s="206"/>
      <c r="X118" s="206"/>
      <c r="Y118" s="206"/>
      <c r="Z118" s="206"/>
      <c r="AA118" s="206"/>
      <c r="AB118" s="206"/>
      <c r="AC118" s="206"/>
      <c r="AD118" s="206"/>
      <c r="AE118" s="206"/>
    </row>
    <row r="119" s="2" customFormat="1" ht="22.8" customHeight="1">
      <c r="A119" s="39"/>
      <c r="B119" s="40"/>
      <c r="C119" s="108" t="s">
        <v>130</v>
      </c>
      <c r="D119" s="41"/>
      <c r="E119" s="41"/>
      <c r="F119" s="41"/>
      <c r="G119" s="41"/>
      <c r="H119" s="41"/>
      <c r="I119" s="41"/>
      <c r="J119" s="212">
        <f>BK119</f>
        <v>0</v>
      </c>
      <c r="K119" s="41"/>
      <c r="L119" s="42"/>
      <c r="M119" s="104"/>
      <c r="N119" s="213"/>
      <c r="O119" s="105"/>
      <c r="P119" s="214">
        <f>P120+SUM(P121:P245)</f>
        <v>0</v>
      </c>
      <c r="Q119" s="105"/>
      <c r="R119" s="214">
        <f>R120+SUM(R121:R245)</f>
        <v>11.421064000000001</v>
      </c>
      <c r="S119" s="105"/>
      <c r="T119" s="214">
        <f>T120+SUM(T121:T245)</f>
        <v>0</v>
      </c>
      <c r="U119" s="106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6" t="s">
        <v>77</v>
      </c>
      <c r="AU119" s="16" t="s">
        <v>114</v>
      </c>
      <c r="BK119" s="215">
        <f>BK120+SUM(BK121:BK245)</f>
        <v>0</v>
      </c>
    </row>
    <row r="120" s="2" customFormat="1" ht="24.15" customHeight="1">
      <c r="A120" s="39"/>
      <c r="B120" s="40"/>
      <c r="C120" s="216" t="s">
        <v>86</v>
      </c>
      <c r="D120" s="216" t="s">
        <v>131</v>
      </c>
      <c r="E120" s="217" t="s">
        <v>234</v>
      </c>
      <c r="F120" s="218" t="s">
        <v>235</v>
      </c>
      <c r="G120" s="219" t="s">
        <v>134</v>
      </c>
      <c r="H120" s="220">
        <v>8400</v>
      </c>
      <c r="I120" s="221"/>
      <c r="J120" s="222">
        <f>ROUND(I120*H120,2)</f>
        <v>0</v>
      </c>
      <c r="K120" s="218" t="s">
        <v>135</v>
      </c>
      <c r="L120" s="42"/>
      <c r="M120" s="223" t="s">
        <v>1</v>
      </c>
      <c r="N120" s="224" t="s">
        <v>43</v>
      </c>
      <c r="O120" s="92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5">
        <f>S120*H120</f>
        <v>0</v>
      </c>
      <c r="U120" s="226" t="s">
        <v>1</v>
      </c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7" t="s">
        <v>136</v>
      </c>
      <c r="AT120" s="227" t="s">
        <v>131</v>
      </c>
      <c r="AU120" s="227" t="s">
        <v>78</v>
      </c>
      <c r="AY120" s="16" t="s">
        <v>137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6" t="s">
        <v>86</v>
      </c>
      <c r="BK120" s="144">
        <f>ROUND(I120*H120,2)</f>
        <v>0</v>
      </c>
      <c r="BL120" s="16" t="s">
        <v>136</v>
      </c>
      <c r="BM120" s="227" t="s">
        <v>236</v>
      </c>
    </row>
    <row r="121" s="2" customFormat="1">
      <c r="A121" s="39"/>
      <c r="B121" s="40"/>
      <c r="C121" s="41"/>
      <c r="D121" s="228" t="s">
        <v>139</v>
      </c>
      <c r="E121" s="41"/>
      <c r="F121" s="229" t="s">
        <v>237</v>
      </c>
      <c r="G121" s="41"/>
      <c r="H121" s="41"/>
      <c r="I121" s="230"/>
      <c r="J121" s="41"/>
      <c r="K121" s="41"/>
      <c r="L121" s="42"/>
      <c r="M121" s="231"/>
      <c r="N121" s="232"/>
      <c r="O121" s="92"/>
      <c r="P121" s="92"/>
      <c r="Q121" s="92"/>
      <c r="R121" s="92"/>
      <c r="S121" s="92"/>
      <c r="T121" s="92"/>
      <c r="U121" s="93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6" t="s">
        <v>139</v>
      </c>
      <c r="AU121" s="16" t="s">
        <v>78</v>
      </c>
    </row>
    <row r="122" s="2" customFormat="1">
      <c r="A122" s="39"/>
      <c r="B122" s="40"/>
      <c r="C122" s="41"/>
      <c r="D122" s="233" t="s">
        <v>141</v>
      </c>
      <c r="E122" s="41"/>
      <c r="F122" s="234" t="s">
        <v>238</v>
      </c>
      <c r="G122" s="41"/>
      <c r="H122" s="41"/>
      <c r="I122" s="230"/>
      <c r="J122" s="41"/>
      <c r="K122" s="41"/>
      <c r="L122" s="42"/>
      <c r="M122" s="231"/>
      <c r="N122" s="232"/>
      <c r="O122" s="92"/>
      <c r="P122" s="92"/>
      <c r="Q122" s="92"/>
      <c r="R122" s="92"/>
      <c r="S122" s="92"/>
      <c r="T122" s="92"/>
      <c r="U122" s="93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6" t="s">
        <v>141</v>
      </c>
      <c r="AU122" s="16" t="s">
        <v>78</v>
      </c>
    </row>
    <row r="123" s="2" customFormat="1">
      <c r="A123" s="39"/>
      <c r="B123" s="40"/>
      <c r="C123" s="41"/>
      <c r="D123" s="228" t="s">
        <v>143</v>
      </c>
      <c r="E123" s="41"/>
      <c r="F123" s="235" t="s">
        <v>239</v>
      </c>
      <c r="G123" s="41"/>
      <c r="H123" s="41"/>
      <c r="I123" s="230"/>
      <c r="J123" s="41"/>
      <c r="K123" s="41"/>
      <c r="L123" s="42"/>
      <c r="M123" s="231"/>
      <c r="N123" s="232"/>
      <c r="O123" s="92"/>
      <c r="P123" s="92"/>
      <c r="Q123" s="92"/>
      <c r="R123" s="92"/>
      <c r="S123" s="92"/>
      <c r="T123" s="92"/>
      <c r="U123" s="93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6" t="s">
        <v>143</v>
      </c>
      <c r="AU123" s="16" t="s">
        <v>78</v>
      </c>
    </row>
    <row r="124" s="2" customFormat="1">
      <c r="A124" s="39"/>
      <c r="B124" s="40"/>
      <c r="C124" s="41"/>
      <c r="D124" s="228" t="s">
        <v>240</v>
      </c>
      <c r="E124" s="41"/>
      <c r="F124" s="235" t="s">
        <v>241</v>
      </c>
      <c r="G124" s="41"/>
      <c r="H124" s="41"/>
      <c r="I124" s="230"/>
      <c r="J124" s="41"/>
      <c r="K124" s="41"/>
      <c r="L124" s="42"/>
      <c r="M124" s="231"/>
      <c r="N124" s="232"/>
      <c r="O124" s="92"/>
      <c r="P124" s="92"/>
      <c r="Q124" s="92"/>
      <c r="R124" s="92"/>
      <c r="S124" s="92"/>
      <c r="T124" s="92"/>
      <c r="U124" s="93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6" t="s">
        <v>240</v>
      </c>
      <c r="AU124" s="16" t="s">
        <v>78</v>
      </c>
    </row>
    <row r="125" s="2" customFormat="1" ht="16.5" customHeight="1">
      <c r="A125" s="39"/>
      <c r="B125" s="40"/>
      <c r="C125" s="278" t="s">
        <v>88</v>
      </c>
      <c r="D125" s="278" t="s">
        <v>242</v>
      </c>
      <c r="E125" s="279" t="s">
        <v>243</v>
      </c>
      <c r="F125" s="280" t="s">
        <v>244</v>
      </c>
      <c r="G125" s="281" t="s">
        <v>245</v>
      </c>
      <c r="H125" s="282">
        <v>210</v>
      </c>
      <c r="I125" s="283"/>
      <c r="J125" s="284">
        <f>ROUND(I125*H125,2)</f>
        <v>0</v>
      </c>
      <c r="K125" s="280" t="s">
        <v>246</v>
      </c>
      <c r="L125" s="285"/>
      <c r="M125" s="286" t="s">
        <v>1</v>
      </c>
      <c r="N125" s="287" t="s">
        <v>43</v>
      </c>
      <c r="O125" s="92"/>
      <c r="P125" s="225">
        <f>O125*H125</f>
        <v>0</v>
      </c>
      <c r="Q125" s="225">
        <v>0.001</v>
      </c>
      <c r="R125" s="225">
        <f>Q125*H125</f>
        <v>0.20999999999999999</v>
      </c>
      <c r="S125" s="225">
        <v>0</v>
      </c>
      <c r="T125" s="225">
        <f>S125*H125</f>
        <v>0</v>
      </c>
      <c r="U125" s="226" t="s">
        <v>1</v>
      </c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7" t="s">
        <v>196</v>
      </c>
      <c r="AT125" s="227" t="s">
        <v>242</v>
      </c>
      <c r="AU125" s="227" t="s">
        <v>78</v>
      </c>
      <c r="AY125" s="16" t="s">
        <v>137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6" t="s">
        <v>86</v>
      </c>
      <c r="BK125" s="144">
        <f>ROUND(I125*H125,2)</f>
        <v>0</v>
      </c>
      <c r="BL125" s="16" t="s">
        <v>136</v>
      </c>
      <c r="BM125" s="227" t="s">
        <v>247</v>
      </c>
    </row>
    <row r="126" s="2" customFormat="1">
      <c r="A126" s="39"/>
      <c r="B126" s="40"/>
      <c r="C126" s="41"/>
      <c r="D126" s="228" t="s">
        <v>139</v>
      </c>
      <c r="E126" s="41"/>
      <c r="F126" s="229" t="s">
        <v>244</v>
      </c>
      <c r="G126" s="41"/>
      <c r="H126" s="41"/>
      <c r="I126" s="230"/>
      <c r="J126" s="41"/>
      <c r="K126" s="41"/>
      <c r="L126" s="42"/>
      <c r="M126" s="231"/>
      <c r="N126" s="232"/>
      <c r="O126" s="92"/>
      <c r="P126" s="92"/>
      <c r="Q126" s="92"/>
      <c r="R126" s="92"/>
      <c r="S126" s="92"/>
      <c r="T126" s="92"/>
      <c r="U126" s="93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6" t="s">
        <v>139</v>
      </c>
      <c r="AU126" s="16" t="s">
        <v>78</v>
      </c>
    </row>
    <row r="127" s="12" customFormat="1">
      <c r="A127" s="12"/>
      <c r="B127" s="236"/>
      <c r="C127" s="237"/>
      <c r="D127" s="228" t="s">
        <v>145</v>
      </c>
      <c r="E127" s="238" t="s">
        <v>1</v>
      </c>
      <c r="F127" s="239" t="s">
        <v>248</v>
      </c>
      <c r="G127" s="237"/>
      <c r="H127" s="240">
        <v>210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4"/>
      <c r="U127" s="245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46" t="s">
        <v>145</v>
      </c>
      <c r="AU127" s="246" t="s">
        <v>78</v>
      </c>
      <c r="AV127" s="12" t="s">
        <v>88</v>
      </c>
      <c r="AW127" s="12" t="s">
        <v>32</v>
      </c>
      <c r="AX127" s="12" t="s">
        <v>86</v>
      </c>
      <c r="AY127" s="246" t="s">
        <v>137</v>
      </c>
    </row>
    <row r="128" s="2" customFormat="1" ht="33" customHeight="1">
      <c r="A128" s="39"/>
      <c r="B128" s="40"/>
      <c r="C128" s="216" t="s">
        <v>155</v>
      </c>
      <c r="D128" s="216" t="s">
        <v>131</v>
      </c>
      <c r="E128" s="217" t="s">
        <v>249</v>
      </c>
      <c r="F128" s="218" t="s">
        <v>250</v>
      </c>
      <c r="G128" s="219" t="s">
        <v>149</v>
      </c>
      <c r="H128" s="220">
        <v>360</v>
      </c>
      <c r="I128" s="221"/>
      <c r="J128" s="222">
        <f>ROUND(I128*H128,2)</f>
        <v>0</v>
      </c>
      <c r="K128" s="218" t="s">
        <v>135</v>
      </c>
      <c r="L128" s="42"/>
      <c r="M128" s="223" t="s">
        <v>1</v>
      </c>
      <c r="N128" s="224" t="s">
        <v>43</v>
      </c>
      <c r="O128" s="92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5">
        <f>S128*H128</f>
        <v>0</v>
      </c>
      <c r="U128" s="226" t="s">
        <v>1</v>
      </c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7" t="s">
        <v>136</v>
      </c>
      <c r="AT128" s="227" t="s">
        <v>131</v>
      </c>
      <c r="AU128" s="227" t="s">
        <v>78</v>
      </c>
      <c r="AY128" s="16" t="s">
        <v>137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6" t="s">
        <v>86</v>
      </c>
      <c r="BK128" s="144">
        <f>ROUND(I128*H128,2)</f>
        <v>0</v>
      </c>
      <c r="BL128" s="16" t="s">
        <v>136</v>
      </c>
      <c r="BM128" s="227" t="s">
        <v>251</v>
      </c>
    </row>
    <row r="129" s="2" customFormat="1">
      <c r="A129" s="39"/>
      <c r="B129" s="40"/>
      <c r="C129" s="41"/>
      <c r="D129" s="228" t="s">
        <v>139</v>
      </c>
      <c r="E129" s="41"/>
      <c r="F129" s="229" t="s">
        <v>252</v>
      </c>
      <c r="G129" s="41"/>
      <c r="H129" s="41"/>
      <c r="I129" s="230"/>
      <c r="J129" s="41"/>
      <c r="K129" s="41"/>
      <c r="L129" s="42"/>
      <c r="M129" s="231"/>
      <c r="N129" s="232"/>
      <c r="O129" s="92"/>
      <c r="P129" s="92"/>
      <c r="Q129" s="92"/>
      <c r="R129" s="92"/>
      <c r="S129" s="92"/>
      <c r="T129" s="92"/>
      <c r="U129" s="93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6" t="s">
        <v>139</v>
      </c>
      <c r="AU129" s="16" t="s">
        <v>78</v>
      </c>
    </row>
    <row r="130" s="2" customFormat="1">
      <c r="A130" s="39"/>
      <c r="B130" s="40"/>
      <c r="C130" s="41"/>
      <c r="D130" s="233" t="s">
        <v>141</v>
      </c>
      <c r="E130" s="41"/>
      <c r="F130" s="234" t="s">
        <v>253</v>
      </c>
      <c r="G130" s="41"/>
      <c r="H130" s="41"/>
      <c r="I130" s="230"/>
      <c r="J130" s="41"/>
      <c r="K130" s="41"/>
      <c r="L130" s="42"/>
      <c r="M130" s="231"/>
      <c r="N130" s="232"/>
      <c r="O130" s="92"/>
      <c r="P130" s="92"/>
      <c r="Q130" s="92"/>
      <c r="R130" s="92"/>
      <c r="S130" s="92"/>
      <c r="T130" s="92"/>
      <c r="U130" s="93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6" t="s">
        <v>141</v>
      </c>
      <c r="AU130" s="16" t="s">
        <v>78</v>
      </c>
    </row>
    <row r="131" s="2" customFormat="1">
      <c r="A131" s="39"/>
      <c r="B131" s="40"/>
      <c r="C131" s="41"/>
      <c r="D131" s="228" t="s">
        <v>143</v>
      </c>
      <c r="E131" s="41"/>
      <c r="F131" s="235" t="s">
        <v>254</v>
      </c>
      <c r="G131" s="41"/>
      <c r="H131" s="41"/>
      <c r="I131" s="230"/>
      <c r="J131" s="41"/>
      <c r="K131" s="41"/>
      <c r="L131" s="42"/>
      <c r="M131" s="231"/>
      <c r="N131" s="232"/>
      <c r="O131" s="92"/>
      <c r="P131" s="92"/>
      <c r="Q131" s="92"/>
      <c r="R131" s="92"/>
      <c r="S131" s="92"/>
      <c r="T131" s="92"/>
      <c r="U131" s="93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6" t="s">
        <v>143</v>
      </c>
      <c r="AU131" s="16" t="s">
        <v>78</v>
      </c>
    </row>
    <row r="132" s="12" customFormat="1">
      <c r="A132" s="12"/>
      <c r="B132" s="236"/>
      <c r="C132" s="237"/>
      <c r="D132" s="228" t="s">
        <v>145</v>
      </c>
      <c r="E132" s="238" t="s">
        <v>1</v>
      </c>
      <c r="F132" s="239" t="s">
        <v>255</v>
      </c>
      <c r="G132" s="237"/>
      <c r="H132" s="240">
        <v>360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4"/>
      <c r="U132" s="245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46" t="s">
        <v>145</v>
      </c>
      <c r="AU132" s="246" t="s">
        <v>78</v>
      </c>
      <c r="AV132" s="12" t="s">
        <v>88</v>
      </c>
      <c r="AW132" s="12" t="s">
        <v>32</v>
      </c>
      <c r="AX132" s="12" t="s">
        <v>86</v>
      </c>
      <c r="AY132" s="246" t="s">
        <v>137</v>
      </c>
    </row>
    <row r="133" s="2" customFormat="1" ht="21.75" customHeight="1">
      <c r="A133" s="39"/>
      <c r="B133" s="40"/>
      <c r="C133" s="278" t="s">
        <v>136</v>
      </c>
      <c r="D133" s="278" t="s">
        <v>242</v>
      </c>
      <c r="E133" s="279" t="s">
        <v>256</v>
      </c>
      <c r="F133" s="280" t="s">
        <v>257</v>
      </c>
      <c r="G133" s="281" t="s">
        <v>149</v>
      </c>
      <c r="H133" s="282">
        <v>10</v>
      </c>
      <c r="I133" s="283"/>
      <c r="J133" s="284">
        <f>ROUND(I133*H133,2)</f>
        <v>0</v>
      </c>
      <c r="K133" s="280" t="s">
        <v>1</v>
      </c>
      <c r="L133" s="285"/>
      <c r="M133" s="286" t="s">
        <v>1</v>
      </c>
      <c r="N133" s="287" t="s">
        <v>43</v>
      </c>
      <c r="O133" s="92"/>
      <c r="P133" s="225">
        <f>O133*H133</f>
        <v>0</v>
      </c>
      <c r="Q133" s="225">
        <v>0.0015</v>
      </c>
      <c r="R133" s="225">
        <f>Q133*H133</f>
        <v>0.014999999999999999</v>
      </c>
      <c r="S133" s="225">
        <v>0</v>
      </c>
      <c r="T133" s="225">
        <f>S133*H133</f>
        <v>0</v>
      </c>
      <c r="U133" s="226" t="s">
        <v>1</v>
      </c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7" t="s">
        <v>196</v>
      </c>
      <c r="AT133" s="227" t="s">
        <v>242</v>
      </c>
      <c r="AU133" s="227" t="s">
        <v>78</v>
      </c>
      <c r="AY133" s="16" t="s">
        <v>137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6" t="s">
        <v>86</v>
      </c>
      <c r="BK133" s="144">
        <f>ROUND(I133*H133,2)</f>
        <v>0</v>
      </c>
      <c r="BL133" s="16" t="s">
        <v>136</v>
      </c>
      <c r="BM133" s="227" t="s">
        <v>258</v>
      </c>
    </row>
    <row r="134" s="2" customFormat="1">
      <c r="A134" s="39"/>
      <c r="B134" s="40"/>
      <c r="C134" s="41"/>
      <c r="D134" s="228" t="s">
        <v>139</v>
      </c>
      <c r="E134" s="41"/>
      <c r="F134" s="229" t="s">
        <v>257</v>
      </c>
      <c r="G134" s="41"/>
      <c r="H134" s="41"/>
      <c r="I134" s="230"/>
      <c r="J134" s="41"/>
      <c r="K134" s="41"/>
      <c r="L134" s="42"/>
      <c r="M134" s="231"/>
      <c r="N134" s="232"/>
      <c r="O134" s="92"/>
      <c r="P134" s="92"/>
      <c r="Q134" s="92"/>
      <c r="R134" s="92"/>
      <c r="S134" s="92"/>
      <c r="T134" s="92"/>
      <c r="U134" s="93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6" t="s">
        <v>139</v>
      </c>
      <c r="AU134" s="16" t="s">
        <v>78</v>
      </c>
    </row>
    <row r="135" s="2" customFormat="1" ht="21.75" customHeight="1">
      <c r="A135" s="39"/>
      <c r="B135" s="40"/>
      <c r="C135" s="216" t="s">
        <v>170</v>
      </c>
      <c r="D135" s="216" t="s">
        <v>131</v>
      </c>
      <c r="E135" s="217" t="s">
        <v>259</v>
      </c>
      <c r="F135" s="218" t="s">
        <v>260</v>
      </c>
      <c r="G135" s="219" t="s">
        <v>134</v>
      </c>
      <c r="H135" s="220">
        <v>8400</v>
      </c>
      <c r="I135" s="221"/>
      <c r="J135" s="222">
        <f>ROUND(I135*H135,2)</f>
        <v>0</v>
      </c>
      <c r="K135" s="218" t="s">
        <v>135</v>
      </c>
      <c r="L135" s="42"/>
      <c r="M135" s="223" t="s">
        <v>1</v>
      </c>
      <c r="N135" s="224" t="s">
        <v>43</v>
      </c>
      <c r="O135" s="92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5">
        <f>S135*H135</f>
        <v>0</v>
      </c>
      <c r="U135" s="226" t="s">
        <v>1</v>
      </c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7" t="s">
        <v>136</v>
      </c>
      <c r="AT135" s="227" t="s">
        <v>131</v>
      </c>
      <c r="AU135" s="227" t="s">
        <v>78</v>
      </c>
      <c r="AY135" s="16" t="s">
        <v>137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6" t="s">
        <v>86</v>
      </c>
      <c r="BK135" s="144">
        <f>ROUND(I135*H135,2)</f>
        <v>0</v>
      </c>
      <c r="BL135" s="16" t="s">
        <v>136</v>
      </c>
      <c r="BM135" s="227" t="s">
        <v>261</v>
      </c>
    </row>
    <row r="136" s="2" customFormat="1">
      <c r="A136" s="39"/>
      <c r="B136" s="40"/>
      <c r="C136" s="41"/>
      <c r="D136" s="228" t="s">
        <v>139</v>
      </c>
      <c r="E136" s="41"/>
      <c r="F136" s="229" t="s">
        <v>262</v>
      </c>
      <c r="G136" s="41"/>
      <c r="H136" s="41"/>
      <c r="I136" s="230"/>
      <c r="J136" s="41"/>
      <c r="K136" s="41"/>
      <c r="L136" s="42"/>
      <c r="M136" s="231"/>
      <c r="N136" s="232"/>
      <c r="O136" s="92"/>
      <c r="P136" s="92"/>
      <c r="Q136" s="92"/>
      <c r="R136" s="92"/>
      <c r="S136" s="92"/>
      <c r="T136" s="92"/>
      <c r="U136" s="93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6" t="s">
        <v>139</v>
      </c>
      <c r="AU136" s="16" t="s">
        <v>78</v>
      </c>
    </row>
    <row r="137" s="2" customFormat="1">
      <c r="A137" s="39"/>
      <c r="B137" s="40"/>
      <c r="C137" s="41"/>
      <c r="D137" s="233" t="s">
        <v>141</v>
      </c>
      <c r="E137" s="41"/>
      <c r="F137" s="234" t="s">
        <v>263</v>
      </c>
      <c r="G137" s="41"/>
      <c r="H137" s="41"/>
      <c r="I137" s="230"/>
      <c r="J137" s="41"/>
      <c r="K137" s="41"/>
      <c r="L137" s="42"/>
      <c r="M137" s="231"/>
      <c r="N137" s="232"/>
      <c r="O137" s="92"/>
      <c r="P137" s="92"/>
      <c r="Q137" s="92"/>
      <c r="R137" s="92"/>
      <c r="S137" s="92"/>
      <c r="T137" s="92"/>
      <c r="U137" s="93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6" t="s">
        <v>141</v>
      </c>
      <c r="AU137" s="16" t="s">
        <v>78</v>
      </c>
    </row>
    <row r="138" s="2" customFormat="1">
      <c r="A138" s="39"/>
      <c r="B138" s="40"/>
      <c r="C138" s="41"/>
      <c r="D138" s="228" t="s">
        <v>143</v>
      </c>
      <c r="E138" s="41"/>
      <c r="F138" s="235" t="s">
        <v>264</v>
      </c>
      <c r="G138" s="41"/>
      <c r="H138" s="41"/>
      <c r="I138" s="230"/>
      <c r="J138" s="41"/>
      <c r="K138" s="41"/>
      <c r="L138" s="42"/>
      <c r="M138" s="231"/>
      <c r="N138" s="232"/>
      <c r="O138" s="92"/>
      <c r="P138" s="92"/>
      <c r="Q138" s="92"/>
      <c r="R138" s="92"/>
      <c r="S138" s="92"/>
      <c r="T138" s="92"/>
      <c r="U138" s="93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6" t="s">
        <v>143</v>
      </c>
      <c r="AU138" s="16" t="s">
        <v>78</v>
      </c>
    </row>
    <row r="139" s="2" customFormat="1" ht="21.75" customHeight="1">
      <c r="A139" s="39"/>
      <c r="B139" s="40"/>
      <c r="C139" s="216" t="s">
        <v>178</v>
      </c>
      <c r="D139" s="216" t="s">
        <v>131</v>
      </c>
      <c r="E139" s="217" t="s">
        <v>265</v>
      </c>
      <c r="F139" s="218" t="s">
        <v>266</v>
      </c>
      <c r="G139" s="219" t="s">
        <v>134</v>
      </c>
      <c r="H139" s="220">
        <v>8400</v>
      </c>
      <c r="I139" s="221"/>
      <c r="J139" s="222">
        <f>ROUND(I139*H139,2)</f>
        <v>0</v>
      </c>
      <c r="K139" s="218" t="s">
        <v>135</v>
      </c>
      <c r="L139" s="42"/>
      <c r="M139" s="223" t="s">
        <v>1</v>
      </c>
      <c r="N139" s="224" t="s">
        <v>43</v>
      </c>
      <c r="O139" s="92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5">
        <f>S139*H139</f>
        <v>0</v>
      </c>
      <c r="U139" s="226" t="s">
        <v>1</v>
      </c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7" t="s">
        <v>136</v>
      </c>
      <c r="AT139" s="227" t="s">
        <v>131</v>
      </c>
      <c r="AU139" s="227" t="s">
        <v>78</v>
      </c>
      <c r="AY139" s="16" t="s">
        <v>137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6" t="s">
        <v>86</v>
      </c>
      <c r="BK139" s="144">
        <f>ROUND(I139*H139,2)</f>
        <v>0</v>
      </c>
      <c r="BL139" s="16" t="s">
        <v>136</v>
      </c>
      <c r="BM139" s="227" t="s">
        <v>267</v>
      </c>
    </row>
    <row r="140" s="2" customFormat="1">
      <c r="A140" s="39"/>
      <c r="B140" s="40"/>
      <c r="C140" s="41"/>
      <c r="D140" s="228" t="s">
        <v>139</v>
      </c>
      <c r="E140" s="41"/>
      <c r="F140" s="229" t="s">
        <v>268</v>
      </c>
      <c r="G140" s="41"/>
      <c r="H140" s="41"/>
      <c r="I140" s="230"/>
      <c r="J140" s="41"/>
      <c r="K140" s="41"/>
      <c r="L140" s="42"/>
      <c r="M140" s="231"/>
      <c r="N140" s="232"/>
      <c r="O140" s="92"/>
      <c r="P140" s="92"/>
      <c r="Q140" s="92"/>
      <c r="R140" s="92"/>
      <c r="S140" s="92"/>
      <c r="T140" s="92"/>
      <c r="U140" s="93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6" t="s">
        <v>139</v>
      </c>
      <c r="AU140" s="16" t="s">
        <v>78</v>
      </c>
    </row>
    <row r="141" s="2" customFormat="1">
      <c r="A141" s="39"/>
      <c r="B141" s="40"/>
      <c r="C141" s="41"/>
      <c r="D141" s="233" t="s">
        <v>141</v>
      </c>
      <c r="E141" s="41"/>
      <c r="F141" s="234" t="s">
        <v>269</v>
      </c>
      <c r="G141" s="41"/>
      <c r="H141" s="41"/>
      <c r="I141" s="230"/>
      <c r="J141" s="41"/>
      <c r="K141" s="41"/>
      <c r="L141" s="42"/>
      <c r="M141" s="231"/>
      <c r="N141" s="232"/>
      <c r="O141" s="92"/>
      <c r="P141" s="92"/>
      <c r="Q141" s="92"/>
      <c r="R141" s="92"/>
      <c r="S141" s="92"/>
      <c r="T141" s="92"/>
      <c r="U141" s="93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6" t="s">
        <v>141</v>
      </c>
      <c r="AU141" s="16" t="s">
        <v>78</v>
      </c>
    </row>
    <row r="142" s="2" customFormat="1">
      <c r="A142" s="39"/>
      <c r="B142" s="40"/>
      <c r="C142" s="41"/>
      <c r="D142" s="228" t="s">
        <v>143</v>
      </c>
      <c r="E142" s="41"/>
      <c r="F142" s="235" t="s">
        <v>264</v>
      </c>
      <c r="G142" s="41"/>
      <c r="H142" s="41"/>
      <c r="I142" s="230"/>
      <c r="J142" s="41"/>
      <c r="K142" s="41"/>
      <c r="L142" s="42"/>
      <c r="M142" s="231"/>
      <c r="N142" s="232"/>
      <c r="O142" s="92"/>
      <c r="P142" s="92"/>
      <c r="Q142" s="92"/>
      <c r="R142" s="92"/>
      <c r="S142" s="92"/>
      <c r="T142" s="92"/>
      <c r="U142" s="93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6" t="s">
        <v>143</v>
      </c>
      <c r="AU142" s="16" t="s">
        <v>78</v>
      </c>
    </row>
    <row r="143" s="2" customFormat="1" ht="24.15" customHeight="1">
      <c r="A143" s="39"/>
      <c r="B143" s="40"/>
      <c r="C143" s="216" t="s">
        <v>185</v>
      </c>
      <c r="D143" s="216" t="s">
        <v>131</v>
      </c>
      <c r="E143" s="217" t="s">
        <v>270</v>
      </c>
      <c r="F143" s="218" t="s">
        <v>271</v>
      </c>
      <c r="G143" s="219" t="s">
        <v>149</v>
      </c>
      <c r="H143" s="220">
        <v>240</v>
      </c>
      <c r="I143" s="221"/>
      <c r="J143" s="222">
        <f>ROUND(I143*H143,2)</f>
        <v>0</v>
      </c>
      <c r="K143" s="218" t="s">
        <v>135</v>
      </c>
      <c r="L143" s="42"/>
      <c r="M143" s="223" t="s">
        <v>1</v>
      </c>
      <c r="N143" s="224" t="s">
        <v>43</v>
      </c>
      <c r="O143" s="92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5">
        <f>S143*H143</f>
        <v>0</v>
      </c>
      <c r="U143" s="226" t="s">
        <v>1</v>
      </c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7" t="s">
        <v>136</v>
      </c>
      <c r="AT143" s="227" t="s">
        <v>131</v>
      </c>
      <c r="AU143" s="227" t="s">
        <v>78</v>
      </c>
      <c r="AY143" s="16" t="s">
        <v>137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6" t="s">
        <v>86</v>
      </c>
      <c r="BK143" s="144">
        <f>ROUND(I143*H143,2)</f>
        <v>0</v>
      </c>
      <c r="BL143" s="16" t="s">
        <v>136</v>
      </c>
      <c r="BM143" s="227" t="s">
        <v>272</v>
      </c>
    </row>
    <row r="144" s="2" customFormat="1">
      <c r="A144" s="39"/>
      <c r="B144" s="40"/>
      <c r="C144" s="41"/>
      <c r="D144" s="228" t="s">
        <v>139</v>
      </c>
      <c r="E144" s="41"/>
      <c r="F144" s="229" t="s">
        <v>273</v>
      </c>
      <c r="G144" s="41"/>
      <c r="H144" s="41"/>
      <c r="I144" s="230"/>
      <c r="J144" s="41"/>
      <c r="K144" s="41"/>
      <c r="L144" s="42"/>
      <c r="M144" s="231"/>
      <c r="N144" s="232"/>
      <c r="O144" s="92"/>
      <c r="P144" s="92"/>
      <c r="Q144" s="92"/>
      <c r="R144" s="92"/>
      <c r="S144" s="92"/>
      <c r="T144" s="92"/>
      <c r="U144" s="93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6" t="s">
        <v>139</v>
      </c>
      <c r="AU144" s="16" t="s">
        <v>78</v>
      </c>
    </row>
    <row r="145" s="2" customFormat="1">
      <c r="A145" s="39"/>
      <c r="B145" s="40"/>
      <c r="C145" s="41"/>
      <c r="D145" s="233" t="s">
        <v>141</v>
      </c>
      <c r="E145" s="41"/>
      <c r="F145" s="234" t="s">
        <v>274</v>
      </c>
      <c r="G145" s="41"/>
      <c r="H145" s="41"/>
      <c r="I145" s="230"/>
      <c r="J145" s="41"/>
      <c r="K145" s="41"/>
      <c r="L145" s="42"/>
      <c r="M145" s="231"/>
      <c r="N145" s="232"/>
      <c r="O145" s="92"/>
      <c r="P145" s="92"/>
      <c r="Q145" s="92"/>
      <c r="R145" s="92"/>
      <c r="S145" s="92"/>
      <c r="T145" s="92"/>
      <c r="U145" s="93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6" t="s">
        <v>141</v>
      </c>
      <c r="AU145" s="16" t="s">
        <v>78</v>
      </c>
    </row>
    <row r="146" s="2" customFormat="1">
      <c r="A146" s="39"/>
      <c r="B146" s="40"/>
      <c r="C146" s="41"/>
      <c r="D146" s="228" t="s">
        <v>143</v>
      </c>
      <c r="E146" s="41"/>
      <c r="F146" s="235" t="s">
        <v>275</v>
      </c>
      <c r="G146" s="41"/>
      <c r="H146" s="41"/>
      <c r="I146" s="230"/>
      <c r="J146" s="41"/>
      <c r="K146" s="41"/>
      <c r="L146" s="42"/>
      <c r="M146" s="231"/>
      <c r="N146" s="232"/>
      <c r="O146" s="92"/>
      <c r="P146" s="92"/>
      <c r="Q146" s="92"/>
      <c r="R146" s="92"/>
      <c r="S146" s="92"/>
      <c r="T146" s="92"/>
      <c r="U146" s="93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6" t="s">
        <v>143</v>
      </c>
      <c r="AU146" s="16" t="s">
        <v>78</v>
      </c>
    </row>
    <row r="147" s="12" customFormat="1">
      <c r="A147" s="12"/>
      <c r="B147" s="236"/>
      <c r="C147" s="237"/>
      <c r="D147" s="228" t="s">
        <v>145</v>
      </c>
      <c r="E147" s="238" t="s">
        <v>1</v>
      </c>
      <c r="F147" s="239" t="s">
        <v>276</v>
      </c>
      <c r="G147" s="237"/>
      <c r="H147" s="240">
        <v>240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4"/>
      <c r="U147" s="245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46" t="s">
        <v>145</v>
      </c>
      <c r="AU147" s="246" t="s">
        <v>78</v>
      </c>
      <c r="AV147" s="12" t="s">
        <v>88</v>
      </c>
      <c r="AW147" s="12" t="s">
        <v>32</v>
      </c>
      <c r="AX147" s="12" t="s">
        <v>86</v>
      </c>
      <c r="AY147" s="246" t="s">
        <v>137</v>
      </c>
    </row>
    <row r="148" s="2" customFormat="1" ht="24.15" customHeight="1">
      <c r="A148" s="39"/>
      <c r="B148" s="40"/>
      <c r="C148" s="216" t="s">
        <v>196</v>
      </c>
      <c r="D148" s="216" t="s">
        <v>131</v>
      </c>
      <c r="E148" s="217" t="s">
        <v>277</v>
      </c>
      <c r="F148" s="218" t="s">
        <v>278</v>
      </c>
      <c r="G148" s="219" t="s">
        <v>149</v>
      </c>
      <c r="H148" s="220">
        <v>120</v>
      </c>
      <c r="I148" s="221"/>
      <c r="J148" s="222">
        <f>ROUND(I148*H148,2)</f>
        <v>0</v>
      </c>
      <c r="K148" s="218" t="s">
        <v>135</v>
      </c>
      <c r="L148" s="42"/>
      <c r="M148" s="223" t="s">
        <v>1</v>
      </c>
      <c r="N148" s="224" t="s">
        <v>43</v>
      </c>
      <c r="O148" s="92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5">
        <f>S148*H148</f>
        <v>0</v>
      </c>
      <c r="U148" s="226" t="s">
        <v>1</v>
      </c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7" t="s">
        <v>136</v>
      </c>
      <c r="AT148" s="227" t="s">
        <v>131</v>
      </c>
      <c r="AU148" s="227" t="s">
        <v>78</v>
      </c>
      <c r="AY148" s="16" t="s">
        <v>137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6" t="s">
        <v>86</v>
      </c>
      <c r="BK148" s="144">
        <f>ROUND(I148*H148,2)</f>
        <v>0</v>
      </c>
      <c r="BL148" s="16" t="s">
        <v>136</v>
      </c>
      <c r="BM148" s="227" t="s">
        <v>279</v>
      </c>
    </row>
    <row r="149" s="2" customFormat="1">
      <c r="A149" s="39"/>
      <c r="B149" s="40"/>
      <c r="C149" s="41"/>
      <c r="D149" s="228" t="s">
        <v>139</v>
      </c>
      <c r="E149" s="41"/>
      <c r="F149" s="229" t="s">
        <v>280</v>
      </c>
      <c r="G149" s="41"/>
      <c r="H149" s="41"/>
      <c r="I149" s="230"/>
      <c r="J149" s="41"/>
      <c r="K149" s="41"/>
      <c r="L149" s="42"/>
      <c r="M149" s="231"/>
      <c r="N149" s="232"/>
      <c r="O149" s="92"/>
      <c r="P149" s="92"/>
      <c r="Q149" s="92"/>
      <c r="R149" s="92"/>
      <c r="S149" s="92"/>
      <c r="T149" s="92"/>
      <c r="U149" s="93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6" t="s">
        <v>139</v>
      </c>
      <c r="AU149" s="16" t="s">
        <v>78</v>
      </c>
    </row>
    <row r="150" s="2" customFormat="1">
      <c r="A150" s="39"/>
      <c r="B150" s="40"/>
      <c r="C150" s="41"/>
      <c r="D150" s="233" t="s">
        <v>141</v>
      </c>
      <c r="E150" s="41"/>
      <c r="F150" s="234" t="s">
        <v>281</v>
      </c>
      <c r="G150" s="41"/>
      <c r="H150" s="41"/>
      <c r="I150" s="230"/>
      <c r="J150" s="41"/>
      <c r="K150" s="41"/>
      <c r="L150" s="42"/>
      <c r="M150" s="231"/>
      <c r="N150" s="232"/>
      <c r="O150" s="92"/>
      <c r="P150" s="92"/>
      <c r="Q150" s="92"/>
      <c r="R150" s="92"/>
      <c r="S150" s="92"/>
      <c r="T150" s="92"/>
      <c r="U150" s="93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6" t="s">
        <v>141</v>
      </c>
      <c r="AU150" s="16" t="s">
        <v>78</v>
      </c>
    </row>
    <row r="151" s="2" customFormat="1">
      <c r="A151" s="39"/>
      <c r="B151" s="40"/>
      <c r="C151" s="41"/>
      <c r="D151" s="228" t="s">
        <v>143</v>
      </c>
      <c r="E151" s="41"/>
      <c r="F151" s="235" t="s">
        <v>275</v>
      </c>
      <c r="G151" s="41"/>
      <c r="H151" s="41"/>
      <c r="I151" s="230"/>
      <c r="J151" s="41"/>
      <c r="K151" s="41"/>
      <c r="L151" s="42"/>
      <c r="M151" s="231"/>
      <c r="N151" s="232"/>
      <c r="O151" s="92"/>
      <c r="P151" s="92"/>
      <c r="Q151" s="92"/>
      <c r="R151" s="92"/>
      <c r="S151" s="92"/>
      <c r="T151" s="92"/>
      <c r="U151" s="93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6" t="s">
        <v>143</v>
      </c>
      <c r="AU151" s="16" t="s">
        <v>78</v>
      </c>
    </row>
    <row r="152" s="12" customFormat="1">
      <c r="A152" s="12"/>
      <c r="B152" s="236"/>
      <c r="C152" s="237"/>
      <c r="D152" s="228" t="s">
        <v>145</v>
      </c>
      <c r="E152" s="238" t="s">
        <v>1</v>
      </c>
      <c r="F152" s="239" t="s">
        <v>282</v>
      </c>
      <c r="G152" s="237"/>
      <c r="H152" s="240">
        <v>120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4"/>
      <c r="U152" s="245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46" t="s">
        <v>145</v>
      </c>
      <c r="AU152" s="246" t="s">
        <v>78</v>
      </c>
      <c r="AV152" s="12" t="s">
        <v>88</v>
      </c>
      <c r="AW152" s="12" t="s">
        <v>32</v>
      </c>
      <c r="AX152" s="12" t="s">
        <v>86</v>
      </c>
      <c r="AY152" s="246" t="s">
        <v>137</v>
      </c>
    </row>
    <row r="153" s="2" customFormat="1" ht="16.5" customHeight="1">
      <c r="A153" s="39"/>
      <c r="B153" s="40"/>
      <c r="C153" s="278" t="s">
        <v>283</v>
      </c>
      <c r="D153" s="278" t="s">
        <v>242</v>
      </c>
      <c r="E153" s="279" t="s">
        <v>284</v>
      </c>
      <c r="F153" s="280" t="s">
        <v>285</v>
      </c>
      <c r="G153" s="281" t="s">
        <v>149</v>
      </c>
      <c r="H153" s="282">
        <v>40</v>
      </c>
      <c r="I153" s="283"/>
      <c r="J153" s="284">
        <f>ROUND(I153*H153,2)</f>
        <v>0</v>
      </c>
      <c r="K153" s="280" t="s">
        <v>1</v>
      </c>
      <c r="L153" s="285"/>
      <c r="M153" s="286" t="s">
        <v>1</v>
      </c>
      <c r="N153" s="287" t="s">
        <v>43</v>
      </c>
      <c r="O153" s="92"/>
      <c r="P153" s="225">
        <f>O153*H153</f>
        <v>0</v>
      </c>
      <c r="Q153" s="225">
        <v>0.0015</v>
      </c>
      <c r="R153" s="225">
        <f>Q153*H153</f>
        <v>0.059999999999999998</v>
      </c>
      <c r="S153" s="225">
        <v>0</v>
      </c>
      <c r="T153" s="225">
        <f>S153*H153</f>
        <v>0</v>
      </c>
      <c r="U153" s="226" t="s">
        <v>1</v>
      </c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7" t="s">
        <v>196</v>
      </c>
      <c r="AT153" s="227" t="s">
        <v>242</v>
      </c>
      <c r="AU153" s="227" t="s">
        <v>78</v>
      </c>
      <c r="AY153" s="16" t="s">
        <v>137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6" t="s">
        <v>86</v>
      </c>
      <c r="BK153" s="144">
        <f>ROUND(I153*H153,2)</f>
        <v>0</v>
      </c>
      <c r="BL153" s="16" t="s">
        <v>136</v>
      </c>
      <c r="BM153" s="227" t="s">
        <v>286</v>
      </c>
    </row>
    <row r="154" s="2" customFormat="1">
      <c r="A154" s="39"/>
      <c r="B154" s="40"/>
      <c r="C154" s="41"/>
      <c r="D154" s="228" t="s">
        <v>139</v>
      </c>
      <c r="E154" s="41"/>
      <c r="F154" s="229" t="s">
        <v>285</v>
      </c>
      <c r="G154" s="41"/>
      <c r="H154" s="41"/>
      <c r="I154" s="230"/>
      <c r="J154" s="41"/>
      <c r="K154" s="41"/>
      <c r="L154" s="42"/>
      <c r="M154" s="231"/>
      <c r="N154" s="232"/>
      <c r="O154" s="92"/>
      <c r="P154" s="92"/>
      <c r="Q154" s="92"/>
      <c r="R154" s="92"/>
      <c r="S154" s="92"/>
      <c r="T154" s="92"/>
      <c r="U154" s="93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6" t="s">
        <v>139</v>
      </c>
      <c r="AU154" s="16" t="s">
        <v>78</v>
      </c>
    </row>
    <row r="155" s="2" customFormat="1" ht="16.5" customHeight="1">
      <c r="A155" s="39"/>
      <c r="B155" s="40"/>
      <c r="C155" s="278" t="s">
        <v>287</v>
      </c>
      <c r="D155" s="278" t="s">
        <v>242</v>
      </c>
      <c r="E155" s="279" t="s">
        <v>288</v>
      </c>
      <c r="F155" s="280" t="s">
        <v>289</v>
      </c>
      <c r="G155" s="281" t="s">
        <v>149</v>
      </c>
      <c r="H155" s="282">
        <v>20</v>
      </c>
      <c r="I155" s="283"/>
      <c r="J155" s="284">
        <f>ROUND(I155*H155,2)</f>
        <v>0</v>
      </c>
      <c r="K155" s="280" t="s">
        <v>1</v>
      </c>
      <c r="L155" s="285"/>
      <c r="M155" s="286" t="s">
        <v>1</v>
      </c>
      <c r="N155" s="287" t="s">
        <v>43</v>
      </c>
      <c r="O155" s="92"/>
      <c r="P155" s="225">
        <f>O155*H155</f>
        <v>0</v>
      </c>
      <c r="Q155" s="225">
        <v>0.0015</v>
      </c>
      <c r="R155" s="225">
        <f>Q155*H155</f>
        <v>0.029999999999999999</v>
      </c>
      <c r="S155" s="225">
        <v>0</v>
      </c>
      <c r="T155" s="225">
        <f>S155*H155</f>
        <v>0</v>
      </c>
      <c r="U155" s="226" t="s">
        <v>1</v>
      </c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7" t="s">
        <v>196</v>
      </c>
      <c r="AT155" s="227" t="s">
        <v>242</v>
      </c>
      <c r="AU155" s="227" t="s">
        <v>78</v>
      </c>
      <c r="AY155" s="16" t="s">
        <v>137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6" t="s">
        <v>86</v>
      </c>
      <c r="BK155" s="144">
        <f>ROUND(I155*H155,2)</f>
        <v>0</v>
      </c>
      <c r="BL155" s="16" t="s">
        <v>136</v>
      </c>
      <c r="BM155" s="227" t="s">
        <v>290</v>
      </c>
    </row>
    <row r="156" s="2" customFormat="1">
      <c r="A156" s="39"/>
      <c r="B156" s="40"/>
      <c r="C156" s="41"/>
      <c r="D156" s="228" t="s">
        <v>139</v>
      </c>
      <c r="E156" s="41"/>
      <c r="F156" s="229" t="s">
        <v>289</v>
      </c>
      <c r="G156" s="41"/>
      <c r="H156" s="41"/>
      <c r="I156" s="230"/>
      <c r="J156" s="41"/>
      <c r="K156" s="41"/>
      <c r="L156" s="42"/>
      <c r="M156" s="231"/>
      <c r="N156" s="232"/>
      <c r="O156" s="92"/>
      <c r="P156" s="92"/>
      <c r="Q156" s="92"/>
      <c r="R156" s="92"/>
      <c r="S156" s="92"/>
      <c r="T156" s="92"/>
      <c r="U156" s="93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6" t="s">
        <v>139</v>
      </c>
      <c r="AU156" s="16" t="s">
        <v>78</v>
      </c>
    </row>
    <row r="157" s="2" customFormat="1" ht="21.75" customHeight="1">
      <c r="A157" s="39"/>
      <c r="B157" s="40"/>
      <c r="C157" s="278" t="s">
        <v>291</v>
      </c>
      <c r="D157" s="278" t="s">
        <v>242</v>
      </c>
      <c r="E157" s="279" t="s">
        <v>292</v>
      </c>
      <c r="F157" s="280" t="s">
        <v>293</v>
      </c>
      <c r="G157" s="281" t="s">
        <v>149</v>
      </c>
      <c r="H157" s="282">
        <v>20</v>
      </c>
      <c r="I157" s="283"/>
      <c r="J157" s="284">
        <f>ROUND(I157*H157,2)</f>
        <v>0</v>
      </c>
      <c r="K157" s="280" t="s">
        <v>1</v>
      </c>
      <c r="L157" s="285"/>
      <c r="M157" s="286" t="s">
        <v>1</v>
      </c>
      <c r="N157" s="287" t="s">
        <v>43</v>
      </c>
      <c r="O157" s="92"/>
      <c r="P157" s="225">
        <f>O157*H157</f>
        <v>0</v>
      </c>
      <c r="Q157" s="225">
        <v>0.0015</v>
      </c>
      <c r="R157" s="225">
        <f>Q157*H157</f>
        <v>0.029999999999999999</v>
      </c>
      <c r="S157" s="225">
        <v>0</v>
      </c>
      <c r="T157" s="225">
        <f>S157*H157</f>
        <v>0</v>
      </c>
      <c r="U157" s="226" t="s">
        <v>1</v>
      </c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7" t="s">
        <v>196</v>
      </c>
      <c r="AT157" s="227" t="s">
        <v>242</v>
      </c>
      <c r="AU157" s="227" t="s">
        <v>78</v>
      </c>
      <c r="AY157" s="16" t="s">
        <v>137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6" t="s">
        <v>86</v>
      </c>
      <c r="BK157" s="144">
        <f>ROUND(I157*H157,2)</f>
        <v>0</v>
      </c>
      <c r="BL157" s="16" t="s">
        <v>136</v>
      </c>
      <c r="BM157" s="227" t="s">
        <v>294</v>
      </c>
    </row>
    <row r="158" s="2" customFormat="1">
      <c r="A158" s="39"/>
      <c r="B158" s="40"/>
      <c r="C158" s="41"/>
      <c r="D158" s="228" t="s">
        <v>139</v>
      </c>
      <c r="E158" s="41"/>
      <c r="F158" s="229" t="s">
        <v>295</v>
      </c>
      <c r="G158" s="41"/>
      <c r="H158" s="41"/>
      <c r="I158" s="230"/>
      <c r="J158" s="41"/>
      <c r="K158" s="41"/>
      <c r="L158" s="42"/>
      <c r="M158" s="231"/>
      <c r="N158" s="232"/>
      <c r="O158" s="92"/>
      <c r="P158" s="92"/>
      <c r="Q158" s="92"/>
      <c r="R158" s="92"/>
      <c r="S158" s="92"/>
      <c r="T158" s="92"/>
      <c r="U158" s="93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6" t="s">
        <v>139</v>
      </c>
      <c r="AU158" s="16" t="s">
        <v>78</v>
      </c>
    </row>
    <row r="159" s="2" customFormat="1" ht="16.5" customHeight="1">
      <c r="A159" s="39"/>
      <c r="B159" s="40"/>
      <c r="C159" s="278" t="s">
        <v>296</v>
      </c>
      <c r="D159" s="278" t="s">
        <v>242</v>
      </c>
      <c r="E159" s="279" t="s">
        <v>297</v>
      </c>
      <c r="F159" s="280" t="s">
        <v>298</v>
      </c>
      <c r="G159" s="281" t="s">
        <v>149</v>
      </c>
      <c r="H159" s="282">
        <v>20</v>
      </c>
      <c r="I159" s="283"/>
      <c r="J159" s="284">
        <f>ROUND(I159*H159,2)</f>
        <v>0</v>
      </c>
      <c r="K159" s="280" t="s">
        <v>1</v>
      </c>
      <c r="L159" s="285"/>
      <c r="M159" s="286" t="s">
        <v>1</v>
      </c>
      <c r="N159" s="287" t="s">
        <v>43</v>
      </c>
      <c r="O159" s="92"/>
      <c r="P159" s="225">
        <f>O159*H159</f>
        <v>0</v>
      </c>
      <c r="Q159" s="225">
        <v>0.0015</v>
      </c>
      <c r="R159" s="225">
        <f>Q159*H159</f>
        <v>0.029999999999999999</v>
      </c>
      <c r="S159" s="225">
        <v>0</v>
      </c>
      <c r="T159" s="225">
        <f>S159*H159</f>
        <v>0</v>
      </c>
      <c r="U159" s="226" t="s">
        <v>1</v>
      </c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7" t="s">
        <v>196</v>
      </c>
      <c r="AT159" s="227" t="s">
        <v>242</v>
      </c>
      <c r="AU159" s="227" t="s">
        <v>78</v>
      </c>
      <c r="AY159" s="16" t="s">
        <v>137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6" t="s">
        <v>86</v>
      </c>
      <c r="BK159" s="144">
        <f>ROUND(I159*H159,2)</f>
        <v>0</v>
      </c>
      <c r="BL159" s="16" t="s">
        <v>136</v>
      </c>
      <c r="BM159" s="227" t="s">
        <v>299</v>
      </c>
    </row>
    <row r="160" s="2" customFormat="1">
      <c r="A160" s="39"/>
      <c r="B160" s="40"/>
      <c r="C160" s="41"/>
      <c r="D160" s="228" t="s">
        <v>139</v>
      </c>
      <c r="E160" s="41"/>
      <c r="F160" s="229" t="s">
        <v>300</v>
      </c>
      <c r="G160" s="41"/>
      <c r="H160" s="41"/>
      <c r="I160" s="230"/>
      <c r="J160" s="41"/>
      <c r="K160" s="41"/>
      <c r="L160" s="42"/>
      <c r="M160" s="231"/>
      <c r="N160" s="232"/>
      <c r="O160" s="92"/>
      <c r="P160" s="92"/>
      <c r="Q160" s="92"/>
      <c r="R160" s="92"/>
      <c r="S160" s="92"/>
      <c r="T160" s="92"/>
      <c r="U160" s="93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6" t="s">
        <v>139</v>
      </c>
      <c r="AU160" s="16" t="s">
        <v>78</v>
      </c>
    </row>
    <row r="161" s="2" customFormat="1" ht="16.5" customHeight="1">
      <c r="A161" s="39"/>
      <c r="B161" s="40"/>
      <c r="C161" s="278" t="s">
        <v>301</v>
      </c>
      <c r="D161" s="278" t="s">
        <v>242</v>
      </c>
      <c r="E161" s="279" t="s">
        <v>302</v>
      </c>
      <c r="F161" s="280" t="s">
        <v>303</v>
      </c>
      <c r="G161" s="281" t="s">
        <v>149</v>
      </c>
      <c r="H161" s="282">
        <v>10</v>
      </c>
      <c r="I161" s="283"/>
      <c r="J161" s="284">
        <f>ROUND(I161*H161,2)</f>
        <v>0</v>
      </c>
      <c r="K161" s="280" t="s">
        <v>1</v>
      </c>
      <c r="L161" s="285"/>
      <c r="M161" s="286" t="s">
        <v>1</v>
      </c>
      <c r="N161" s="287" t="s">
        <v>43</v>
      </c>
      <c r="O161" s="92"/>
      <c r="P161" s="225">
        <f>O161*H161</f>
        <v>0</v>
      </c>
      <c r="Q161" s="225">
        <v>0.0015</v>
      </c>
      <c r="R161" s="225">
        <f>Q161*H161</f>
        <v>0.014999999999999999</v>
      </c>
      <c r="S161" s="225">
        <v>0</v>
      </c>
      <c r="T161" s="225">
        <f>S161*H161</f>
        <v>0</v>
      </c>
      <c r="U161" s="226" t="s">
        <v>1</v>
      </c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7" t="s">
        <v>196</v>
      </c>
      <c r="AT161" s="227" t="s">
        <v>242</v>
      </c>
      <c r="AU161" s="227" t="s">
        <v>78</v>
      </c>
      <c r="AY161" s="16" t="s">
        <v>137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6" t="s">
        <v>86</v>
      </c>
      <c r="BK161" s="144">
        <f>ROUND(I161*H161,2)</f>
        <v>0</v>
      </c>
      <c r="BL161" s="16" t="s">
        <v>136</v>
      </c>
      <c r="BM161" s="227" t="s">
        <v>304</v>
      </c>
    </row>
    <row r="162" s="2" customFormat="1">
      <c r="A162" s="39"/>
      <c r="B162" s="40"/>
      <c r="C162" s="41"/>
      <c r="D162" s="228" t="s">
        <v>139</v>
      </c>
      <c r="E162" s="41"/>
      <c r="F162" s="229" t="s">
        <v>303</v>
      </c>
      <c r="G162" s="41"/>
      <c r="H162" s="41"/>
      <c r="I162" s="230"/>
      <c r="J162" s="41"/>
      <c r="K162" s="41"/>
      <c r="L162" s="42"/>
      <c r="M162" s="231"/>
      <c r="N162" s="232"/>
      <c r="O162" s="92"/>
      <c r="P162" s="92"/>
      <c r="Q162" s="92"/>
      <c r="R162" s="92"/>
      <c r="S162" s="92"/>
      <c r="T162" s="92"/>
      <c r="U162" s="93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6" t="s">
        <v>139</v>
      </c>
      <c r="AU162" s="16" t="s">
        <v>78</v>
      </c>
    </row>
    <row r="163" s="2" customFormat="1" ht="21.75" customHeight="1">
      <c r="A163" s="39"/>
      <c r="B163" s="40"/>
      <c r="C163" s="278" t="s">
        <v>305</v>
      </c>
      <c r="D163" s="278" t="s">
        <v>242</v>
      </c>
      <c r="E163" s="279" t="s">
        <v>306</v>
      </c>
      <c r="F163" s="280" t="s">
        <v>307</v>
      </c>
      <c r="G163" s="281" t="s">
        <v>149</v>
      </c>
      <c r="H163" s="282">
        <v>20</v>
      </c>
      <c r="I163" s="283"/>
      <c r="J163" s="284">
        <f>ROUND(I163*H163,2)</f>
        <v>0</v>
      </c>
      <c r="K163" s="280" t="s">
        <v>1</v>
      </c>
      <c r="L163" s="285"/>
      <c r="M163" s="286" t="s">
        <v>1</v>
      </c>
      <c r="N163" s="287" t="s">
        <v>43</v>
      </c>
      <c r="O163" s="92"/>
      <c r="P163" s="225">
        <f>O163*H163</f>
        <v>0</v>
      </c>
      <c r="Q163" s="225">
        <v>0.0011999999999999999</v>
      </c>
      <c r="R163" s="225">
        <f>Q163*H163</f>
        <v>0.023999999999999997</v>
      </c>
      <c r="S163" s="225">
        <v>0</v>
      </c>
      <c r="T163" s="225">
        <f>S163*H163</f>
        <v>0</v>
      </c>
      <c r="U163" s="226" t="s">
        <v>1</v>
      </c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7" t="s">
        <v>196</v>
      </c>
      <c r="AT163" s="227" t="s">
        <v>242</v>
      </c>
      <c r="AU163" s="227" t="s">
        <v>78</v>
      </c>
      <c r="AY163" s="16" t="s">
        <v>137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6" t="s">
        <v>86</v>
      </c>
      <c r="BK163" s="144">
        <f>ROUND(I163*H163,2)</f>
        <v>0</v>
      </c>
      <c r="BL163" s="16" t="s">
        <v>136</v>
      </c>
      <c r="BM163" s="227" t="s">
        <v>308</v>
      </c>
    </row>
    <row r="164" s="2" customFormat="1">
      <c r="A164" s="39"/>
      <c r="B164" s="40"/>
      <c r="C164" s="41"/>
      <c r="D164" s="228" t="s">
        <v>139</v>
      </c>
      <c r="E164" s="41"/>
      <c r="F164" s="229" t="s">
        <v>307</v>
      </c>
      <c r="G164" s="41"/>
      <c r="H164" s="41"/>
      <c r="I164" s="230"/>
      <c r="J164" s="41"/>
      <c r="K164" s="41"/>
      <c r="L164" s="42"/>
      <c r="M164" s="231"/>
      <c r="N164" s="232"/>
      <c r="O164" s="92"/>
      <c r="P164" s="92"/>
      <c r="Q164" s="92"/>
      <c r="R164" s="92"/>
      <c r="S164" s="92"/>
      <c r="T164" s="92"/>
      <c r="U164" s="93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6" t="s">
        <v>139</v>
      </c>
      <c r="AU164" s="16" t="s">
        <v>78</v>
      </c>
    </row>
    <row r="165" s="2" customFormat="1" ht="21.75" customHeight="1">
      <c r="A165" s="39"/>
      <c r="B165" s="40"/>
      <c r="C165" s="278" t="s">
        <v>8</v>
      </c>
      <c r="D165" s="278" t="s">
        <v>242</v>
      </c>
      <c r="E165" s="279" t="s">
        <v>309</v>
      </c>
      <c r="F165" s="280" t="s">
        <v>310</v>
      </c>
      <c r="G165" s="281" t="s">
        <v>149</v>
      </c>
      <c r="H165" s="282">
        <v>40</v>
      </c>
      <c r="I165" s="283"/>
      <c r="J165" s="284">
        <f>ROUND(I165*H165,2)</f>
        <v>0</v>
      </c>
      <c r="K165" s="280" t="s">
        <v>1</v>
      </c>
      <c r="L165" s="285"/>
      <c r="M165" s="286" t="s">
        <v>1</v>
      </c>
      <c r="N165" s="287" t="s">
        <v>43</v>
      </c>
      <c r="O165" s="92"/>
      <c r="P165" s="225">
        <f>O165*H165</f>
        <v>0</v>
      </c>
      <c r="Q165" s="225">
        <v>0.0011999999999999999</v>
      </c>
      <c r="R165" s="225">
        <f>Q165*H165</f>
        <v>0.047999999999999994</v>
      </c>
      <c r="S165" s="225">
        <v>0</v>
      </c>
      <c r="T165" s="225">
        <f>S165*H165</f>
        <v>0</v>
      </c>
      <c r="U165" s="226" t="s">
        <v>1</v>
      </c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7" t="s">
        <v>196</v>
      </c>
      <c r="AT165" s="227" t="s">
        <v>242</v>
      </c>
      <c r="AU165" s="227" t="s">
        <v>78</v>
      </c>
      <c r="AY165" s="16" t="s">
        <v>137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6" t="s">
        <v>86</v>
      </c>
      <c r="BK165" s="144">
        <f>ROUND(I165*H165,2)</f>
        <v>0</v>
      </c>
      <c r="BL165" s="16" t="s">
        <v>136</v>
      </c>
      <c r="BM165" s="227" t="s">
        <v>311</v>
      </c>
    </row>
    <row r="166" s="2" customFormat="1">
      <c r="A166" s="39"/>
      <c r="B166" s="40"/>
      <c r="C166" s="41"/>
      <c r="D166" s="228" t="s">
        <v>139</v>
      </c>
      <c r="E166" s="41"/>
      <c r="F166" s="229" t="s">
        <v>310</v>
      </c>
      <c r="G166" s="41"/>
      <c r="H166" s="41"/>
      <c r="I166" s="230"/>
      <c r="J166" s="41"/>
      <c r="K166" s="41"/>
      <c r="L166" s="42"/>
      <c r="M166" s="231"/>
      <c r="N166" s="232"/>
      <c r="O166" s="92"/>
      <c r="P166" s="92"/>
      <c r="Q166" s="92"/>
      <c r="R166" s="92"/>
      <c r="S166" s="92"/>
      <c r="T166" s="92"/>
      <c r="U166" s="93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6" t="s">
        <v>139</v>
      </c>
      <c r="AU166" s="16" t="s">
        <v>78</v>
      </c>
    </row>
    <row r="167" s="2" customFormat="1" ht="16.5" customHeight="1">
      <c r="A167" s="39"/>
      <c r="B167" s="40"/>
      <c r="C167" s="278" t="s">
        <v>312</v>
      </c>
      <c r="D167" s="278" t="s">
        <v>242</v>
      </c>
      <c r="E167" s="279" t="s">
        <v>313</v>
      </c>
      <c r="F167" s="280" t="s">
        <v>314</v>
      </c>
      <c r="G167" s="281" t="s">
        <v>149</v>
      </c>
      <c r="H167" s="282">
        <v>20</v>
      </c>
      <c r="I167" s="283"/>
      <c r="J167" s="284">
        <f>ROUND(I167*H167,2)</f>
        <v>0</v>
      </c>
      <c r="K167" s="280" t="s">
        <v>1</v>
      </c>
      <c r="L167" s="285"/>
      <c r="M167" s="286" t="s">
        <v>1</v>
      </c>
      <c r="N167" s="287" t="s">
        <v>43</v>
      </c>
      <c r="O167" s="92"/>
      <c r="P167" s="225">
        <f>O167*H167</f>
        <v>0</v>
      </c>
      <c r="Q167" s="225">
        <v>0.0011999999999999999</v>
      </c>
      <c r="R167" s="225">
        <f>Q167*H167</f>
        <v>0.023999999999999997</v>
      </c>
      <c r="S167" s="225">
        <v>0</v>
      </c>
      <c r="T167" s="225">
        <f>S167*H167</f>
        <v>0</v>
      </c>
      <c r="U167" s="226" t="s">
        <v>1</v>
      </c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7" t="s">
        <v>196</v>
      </c>
      <c r="AT167" s="227" t="s">
        <v>242</v>
      </c>
      <c r="AU167" s="227" t="s">
        <v>78</v>
      </c>
      <c r="AY167" s="16" t="s">
        <v>137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6" t="s">
        <v>86</v>
      </c>
      <c r="BK167" s="144">
        <f>ROUND(I167*H167,2)</f>
        <v>0</v>
      </c>
      <c r="BL167" s="16" t="s">
        <v>136</v>
      </c>
      <c r="BM167" s="227" t="s">
        <v>315</v>
      </c>
    </row>
    <row r="168" s="2" customFormat="1">
      <c r="A168" s="39"/>
      <c r="B168" s="40"/>
      <c r="C168" s="41"/>
      <c r="D168" s="228" t="s">
        <v>139</v>
      </c>
      <c r="E168" s="41"/>
      <c r="F168" s="229" t="s">
        <v>314</v>
      </c>
      <c r="G168" s="41"/>
      <c r="H168" s="41"/>
      <c r="I168" s="230"/>
      <c r="J168" s="41"/>
      <c r="K168" s="41"/>
      <c r="L168" s="42"/>
      <c r="M168" s="231"/>
      <c r="N168" s="232"/>
      <c r="O168" s="92"/>
      <c r="P168" s="92"/>
      <c r="Q168" s="92"/>
      <c r="R168" s="92"/>
      <c r="S168" s="92"/>
      <c r="T168" s="92"/>
      <c r="U168" s="93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6" t="s">
        <v>139</v>
      </c>
      <c r="AU168" s="16" t="s">
        <v>78</v>
      </c>
    </row>
    <row r="169" s="2" customFormat="1" ht="16.5" customHeight="1">
      <c r="A169" s="39"/>
      <c r="B169" s="40"/>
      <c r="C169" s="278" t="s">
        <v>316</v>
      </c>
      <c r="D169" s="278" t="s">
        <v>242</v>
      </c>
      <c r="E169" s="279" t="s">
        <v>317</v>
      </c>
      <c r="F169" s="280" t="s">
        <v>318</v>
      </c>
      <c r="G169" s="281" t="s">
        <v>149</v>
      </c>
      <c r="H169" s="282">
        <v>40</v>
      </c>
      <c r="I169" s="283"/>
      <c r="J169" s="284">
        <f>ROUND(I169*H169,2)</f>
        <v>0</v>
      </c>
      <c r="K169" s="280" t="s">
        <v>1</v>
      </c>
      <c r="L169" s="285"/>
      <c r="M169" s="286" t="s">
        <v>1</v>
      </c>
      <c r="N169" s="287" t="s">
        <v>43</v>
      </c>
      <c r="O169" s="92"/>
      <c r="P169" s="225">
        <f>O169*H169</f>
        <v>0</v>
      </c>
      <c r="Q169" s="225">
        <v>0.0011999999999999999</v>
      </c>
      <c r="R169" s="225">
        <f>Q169*H169</f>
        <v>0.047999999999999994</v>
      </c>
      <c r="S169" s="225">
        <v>0</v>
      </c>
      <c r="T169" s="225">
        <f>S169*H169</f>
        <v>0</v>
      </c>
      <c r="U169" s="226" t="s">
        <v>1</v>
      </c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7" t="s">
        <v>196</v>
      </c>
      <c r="AT169" s="227" t="s">
        <v>242</v>
      </c>
      <c r="AU169" s="227" t="s">
        <v>78</v>
      </c>
      <c r="AY169" s="16" t="s">
        <v>137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6" t="s">
        <v>86</v>
      </c>
      <c r="BK169" s="144">
        <f>ROUND(I169*H169,2)</f>
        <v>0</v>
      </c>
      <c r="BL169" s="16" t="s">
        <v>136</v>
      </c>
      <c r="BM169" s="227" t="s">
        <v>319</v>
      </c>
    </row>
    <row r="170" s="2" customFormat="1">
      <c r="A170" s="39"/>
      <c r="B170" s="40"/>
      <c r="C170" s="41"/>
      <c r="D170" s="228" t="s">
        <v>139</v>
      </c>
      <c r="E170" s="41"/>
      <c r="F170" s="229" t="s">
        <v>318</v>
      </c>
      <c r="G170" s="41"/>
      <c r="H170" s="41"/>
      <c r="I170" s="230"/>
      <c r="J170" s="41"/>
      <c r="K170" s="41"/>
      <c r="L170" s="42"/>
      <c r="M170" s="231"/>
      <c r="N170" s="232"/>
      <c r="O170" s="92"/>
      <c r="P170" s="92"/>
      <c r="Q170" s="92"/>
      <c r="R170" s="92"/>
      <c r="S170" s="92"/>
      <c r="T170" s="92"/>
      <c r="U170" s="93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6" t="s">
        <v>139</v>
      </c>
      <c r="AU170" s="16" t="s">
        <v>78</v>
      </c>
    </row>
    <row r="171" s="2" customFormat="1" ht="24.15" customHeight="1">
      <c r="A171" s="39"/>
      <c r="B171" s="40"/>
      <c r="C171" s="278" t="s">
        <v>320</v>
      </c>
      <c r="D171" s="278" t="s">
        <v>242</v>
      </c>
      <c r="E171" s="279" t="s">
        <v>321</v>
      </c>
      <c r="F171" s="280" t="s">
        <v>322</v>
      </c>
      <c r="G171" s="281" t="s">
        <v>149</v>
      </c>
      <c r="H171" s="282">
        <v>40</v>
      </c>
      <c r="I171" s="283"/>
      <c r="J171" s="284">
        <f>ROUND(I171*H171,2)</f>
        <v>0</v>
      </c>
      <c r="K171" s="280" t="s">
        <v>1</v>
      </c>
      <c r="L171" s="285"/>
      <c r="M171" s="286" t="s">
        <v>1</v>
      </c>
      <c r="N171" s="287" t="s">
        <v>43</v>
      </c>
      <c r="O171" s="92"/>
      <c r="P171" s="225">
        <f>O171*H171</f>
        <v>0</v>
      </c>
      <c r="Q171" s="225">
        <v>0.0015</v>
      </c>
      <c r="R171" s="225">
        <f>Q171*H171</f>
        <v>0.059999999999999998</v>
      </c>
      <c r="S171" s="225">
        <v>0</v>
      </c>
      <c r="T171" s="225">
        <f>S171*H171</f>
        <v>0</v>
      </c>
      <c r="U171" s="226" t="s">
        <v>1</v>
      </c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7" t="s">
        <v>196</v>
      </c>
      <c r="AT171" s="227" t="s">
        <v>242</v>
      </c>
      <c r="AU171" s="227" t="s">
        <v>78</v>
      </c>
      <c r="AY171" s="16" t="s">
        <v>137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6" t="s">
        <v>86</v>
      </c>
      <c r="BK171" s="144">
        <f>ROUND(I171*H171,2)</f>
        <v>0</v>
      </c>
      <c r="BL171" s="16" t="s">
        <v>136</v>
      </c>
      <c r="BM171" s="227" t="s">
        <v>323</v>
      </c>
    </row>
    <row r="172" s="2" customFormat="1">
      <c r="A172" s="39"/>
      <c r="B172" s="40"/>
      <c r="C172" s="41"/>
      <c r="D172" s="228" t="s">
        <v>139</v>
      </c>
      <c r="E172" s="41"/>
      <c r="F172" s="229" t="s">
        <v>324</v>
      </c>
      <c r="G172" s="41"/>
      <c r="H172" s="41"/>
      <c r="I172" s="230"/>
      <c r="J172" s="41"/>
      <c r="K172" s="41"/>
      <c r="L172" s="42"/>
      <c r="M172" s="231"/>
      <c r="N172" s="232"/>
      <c r="O172" s="92"/>
      <c r="P172" s="92"/>
      <c r="Q172" s="92"/>
      <c r="R172" s="92"/>
      <c r="S172" s="92"/>
      <c r="T172" s="92"/>
      <c r="U172" s="93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6" t="s">
        <v>139</v>
      </c>
      <c r="AU172" s="16" t="s">
        <v>78</v>
      </c>
    </row>
    <row r="173" s="2" customFormat="1" ht="16.5" customHeight="1">
      <c r="A173" s="39"/>
      <c r="B173" s="40"/>
      <c r="C173" s="278" t="s">
        <v>325</v>
      </c>
      <c r="D173" s="278" t="s">
        <v>242</v>
      </c>
      <c r="E173" s="279" t="s">
        <v>326</v>
      </c>
      <c r="F173" s="280" t="s">
        <v>327</v>
      </c>
      <c r="G173" s="281" t="s">
        <v>149</v>
      </c>
      <c r="H173" s="282">
        <v>40</v>
      </c>
      <c r="I173" s="283"/>
      <c r="J173" s="284">
        <f>ROUND(I173*H173,2)</f>
        <v>0</v>
      </c>
      <c r="K173" s="280" t="s">
        <v>1</v>
      </c>
      <c r="L173" s="285"/>
      <c r="M173" s="286" t="s">
        <v>1</v>
      </c>
      <c r="N173" s="287" t="s">
        <v>43</v>
      </c>
      <c r="O173" s="92"/>
      <c r="P173" s="225">
        <f>O173*H173</f>
        <v>0</v>
      </c>
      <c r="Q173" s="225">
        <v>0.00125</v>
      </c>
      <c r="R173" s="225">
        <f>Q173*H173</f>
        <v>0.050000000000000003</v>
      </c>
      <c r="S173" s="225">
        <v>0</v>
      </c>
      <c r="T173" s="225">
        <f>S173*H173</f>
        <v>0</v>
      </c>
      <c r="U173" s="226" t="s">
        <v>1</v>
      </c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7" t="s">
        <v>196</v>
      </c>
      <c r="AT173" s="227" t="s">
        <v>242</v>
      </c>
      <c r="AU173" s="227" t="s">
        <v>78</v>
      </c>
      <c r="AY173" s="16" t="s">
        <v>137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6" t="s">
        <v>86</v>
      </c>
      <c r="BK173" s="144">
        <f>ROUND(I173*H173,2)</f>
        <v>0</v>
      </c>
      <c r="BL173" s="16" t="s">
        <v>136</v>
      </c>
      <c r="BM173" s="227" t="s">
        <v>328</v>
      </c>
    </row>
    <row r="174" s="2" customFormat="1">
      <c r="A174" s="39"/>
      <c r="B174" s="40"/>
      <c r="C174" s="41"/>
      <c r="D174" s="228" t="s">
        <v>139</v>
      </c>
      <c r="E174" s="41"/>
      <c r="F174" s="229" t="s">
        <v>329</v>
      </c>
      <c r="G174" s="41"/>
      <c r="H174" s="41"/>
      <c r="I174" s="230"/>
      <c r="J174" s="41"/>
      <c r="K174" s="41"/>
      <c r="L174" s="42"/>
      <c r="M174" s="231"/>
      <c r="N174" s="232"/>
      <c r="O174" s="92"/>
      <c r="P174" s="92"/>
      <c r="Q174" s="92"/>
      <c r="R174" s="92"/>
      <c r="S174" s="92"/>
      <c r="T174" s="92"/>
      <c r="U174" s="93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6" t="s">
        <v>139</v>
      </c>
      <c r="AU174" s="16" t="s">
        <v>78</v>
      </c>
    </row>
    <row r="175" s="2" customFormat="1" ht="21.75" customHeight="1">
      <c r="A175" s="39"/>
      <c r="B175" s="40"/>
      <c r="C175" s="278" t="s">
        <v>330</v>
      </c>
      <c r="D175" s="278" t="s">
        <v>242</v>
      </c>
      <c r="E175" s="279" t="s">
        <v>331</v>
      </c>
      <c r="F175" s="280" t="s">
        <v>332</v>
      </c>
      <c r="G175" s="281" t="s">
        <v>149</v>
      </c>
      <c r="H175" s="282">
        <v>40</v>
      </c>
      <c r="I175" s="283"/>
      <c r="J175" s="284">
        <f>ROUND(I175*H175,2)</f>
        <v>0</v>
      </c>
      <c r="K175" s="280" t="s">
        <v>1</v>
      </c>
      <c r="L175" s="285"/>
      <c r="M175" s="286" t="s">
        <v>1</v>
      </c>
      <c r="N175" s="287" t="s">
        <v>43</v>
      </c>
      <c r="O175" s="92"/>
      <c r="P175" s="225">
        <f>O175*H175</f>
        <v>0</v>
      </c>
      <c r="Q175" s="225">
        <v>0.0011999999999999999</v>
      </c>
      <c r="R175" s="225">
        <f>Q175*H175</f>
        <v>0.047999999999999994</v>
      </c>
      <c r="S175" s="225">
        <v>0</v>
      </c>
      <c r="T175" s="225">
        <f>S175*H175</f>
        <v>0</v>
      </c>
      <c r="U175" s="226" t="s">
        <v>1</v>
      </c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7" t="s">
        <v>196</v>
      </c>
      <c r="AT175" s="227" t="s">
        <v>242</v>
      </c>
      <c r="AU175" s="227" t="s">
        <v>78</v>
      </c>
      <c r="AY175" s="16" t="s">
        <v>137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6" t="s">
        <v>86</v>
      </c>
      <c r="BK175" s="144">
        <f>ROUND(I175*H175,2)</f>
        <v>0</v>
      </c>
      <c r="BL175" s="16" t="s">
        <v>136</v>
      </c>
      <c r="BM175" s="227" t="s">
        <v>333</v>
      </c>
    </row>
    <row r="176" s="2" customFormat="1">
      <c r="A176" s="39"/>
      <c r="B176" s="40"/>
      <c r="C176" s="41"/>
      <c r="D176" s="228" t="s">
        <v>139</v>
      </c>
      <c r="E176" s="41"/>
      <c r="F176" s="229" t="s">
        <v>332</v>
      </c>
      <c r="G176" s="41"/>
      <c r="H176" s="41"/>
      <c r="I176" s="230"/>
      <c r="J176" s="41"/>
      <c r="K176" s="41"/>
      <c r="L176" s="42"/>
      <c r="M176" s="231"/>
      <c r="N176" s="232"/>
      <c r="O176" s="92"/>
      <c r="P176" s="92"/>
      <c r="Q176" s="92"/>
      <c r="R176" s="92"/>
      <c r="S176" s="92"/>
      <c r="T176" s="92"/>
      <c r="U176" s="93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6" t="s">
        <v>139</v>
      </c>
      <c r="AU176" s="16" t="s">
        <v>78</v>
      </c>
    </row>
    <row r="177" s="2" customFormat="1" ht="33" customHeight="1">
      <c r="A177" s="39"/>
      <c r="B177" s="40"/>
      <c r="C177" s="216" t="s">
        <v>7</v>
      </c>
      <c r="D177" s="216" t="s">
        <v>131</v>
      </c>
      <c r="E177" s="217" t="s">
        <v>334</v>
      </c>
      <c r="F177" s="218" t="s">
        <v>335</v>
      </c>
      <c r="G177" s="219" t="s">
        <v>149</v>
      </c>
      <c r="H177" s="220">
        <v>120</v>
      </c>
      <c r="I177" s="221"/>
      <c r="J177" s="222">
        <f>ROUND(I177*H177,2)</f>
        <v>0</v>
      </c>
      <c r="K177" s="218" t="s">
        <v>135</v>
      </c>
      <c r="L177" s="42"/>
      <c r="M177" s="223" t="s">
        <v>1</v>
      </c>
      <c r="N177" s="224" t="s">
        <v>43</v>
      </c>
      <c r="O177" s="92"/>
      <c r="P177" s="225">
        <f>O177*H177</f>
        <v>0</v>
      </c>
      <c r="Q177" s="225">
        <v>5.1999999999999997E-05</v>
      </c>
      <c r="R177" s="225">
        <f>Q177*H177</f>
        <v>0.0062399999999999999</v>
      </c>
      <c r="S177" s="225">
        <v>0</v>
      </c>
      <c r="T177" s="225">
        <f>S177*H177</f>
        <v>0</v>
      </c>
      <c r="U177" s="226" t="s">
        <v>1</v>
      </c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7" t="s">
        <v>136</v>
      </c>
      <c r="AT177" s="227" t="s">
        <v>131</v>
      </c>
      <c r="AU177" s="227" t="s">
        <v>78</v>
      </c>
      <c r="AY177" s="16" t="s">
        <v>137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6" t="s">
        <v>86</v>
      </c>
      <c r="BK177" s="144">
        <f>ROUND(I177*H177,2)</f>
        <v>0</v>
      </c>
      <c r="BL177" s="16" t="s">
        <v>136</v>
      </c>
      <c r="BM177" s="227" t="s">
        <v>336</v>
      </c>
    </row>
    <row r="178" s="2" customFormat="1">
      <c r="A178" s="39"/>
      <c r="B178" s="40"/>
      <c r="C178" s="41"/>
      <c r="D178" s="228" t="s">
        <v>139</v>
      </c>
      <c r="E178" s="41"/>
      <c r="F178" s="229" t="s">
        <v>337</v>
      </c>
      <c r="G178" s="41"/>
      <c r="H178" s="41"/>
      <c r="I178" s="230"/>
      <c r="J178" s="41"/>
      <c r="K178" s="41"/>
      <c r="L178" s="42"/>
      <c r="M178" s="231"/>
      <c r="N178" s="232"/>
      <c r="O178" s="92"/>
      <c r="P178" s="92"/>
      <c r="Q178" s="92"/>
      <c r="R178" s="92"/>
      <c r="S178" s="92"/>
      <c r="T178" s="92"/>
      <c r="U178" s="93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6" t="s">
        <v>139</v>
      </c>
      <c r="AU178" s="16" t="s">
        <v>78</v>
      </c>
    </row>
    <row r="179" s="2" customFormat="1">
      <c r="A179" s="39"/>
      <c r="B179" s="40"/>
      <c r="C179" s="41"/>
      <c r="D179" s="233" t="s">
        <v>141</v>
      </c>
      <c r="E179" s="41"/>
      <c r="F179" s="234" t="s">
        <v>338</v>
      </c>
      <c r="G179" s="41"/>
      <c r="H179" s="41"/>
      <c r="I179" s="230"/>
      <c r="J179" s="41"/>
      <c r="K179" s="41"/>
      <c r="L179" s="42"/>
      <c r="M179" s="231"/>
      <c r="N179" s="232"/>
      <c r="O179" s="92"/>
      <c r="P179" s="92"/>
      <c r="Q179" s="92"/>
      <c r="R179" s="92"/>
      <c r="S179" s="92"/>
      <c r="T179" s="92"/>
      <c r="U179" s="93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6" t="s">
        <v>141</v>
      </c>
      <c r="AU179" s="16" t="s">
        <v>78</v>
      </c>
    </row>
    <row r="180" s="2" customFormat="1">
      <c r="A180" s="39"/>
      <c r="B180" s="40"/>
      <c r="C180" s="41"/>
      <c r="D180" s="228" t="s">
        <v>143</v>
      </c>
      <c r="E180" s="41"/>
      <c r="F180" s="235" t="s">
        <v>339</v>
      </c>
      <c r="G180" s="41"/>
      <c r="H180" s="41"/>
      <c r="I180" s="230"/>
      <c r="J180" s="41"/>
      <c r="K180" s="41"/>
      <c r="L180" s="42"/>
      <c r="M180" s="231"/>
      <c r="N180" s="232"/>
      <c r="O180" s="92"/>
      <c r="P180" s="92"/>
      <c r="Q180" s="92"/>
      <c r="R180" s="92"/>
      <c r="S180" s="92"/>
      <c r="T180" s="92"/>
      <c r="U180" s="93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6" t="s">
        <v>143</v>
      </c>
      <c r="AU180" s="16" t="s">
        <v>78</v>
      </c>
    </row>
    <row r="181" s="12" customFormat="1">
      <c r="A181" s="12"/>
      <c r="B181" s="236"/>
      <c r="C181" s="237"/>
      <c r="D181" s="228" t="s">
        <v>145</v>
      </c>
      <c r="E181" s="238" t="s">
        <v>1</v>
      </c>
      <c r="F181" s="239" t="s">
        <v>340</v>
      </c>
      <c r="G181" s="237"/>
      <c r="H181" s="240">
        <v>120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4"/>
      <c r="U181" s="245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46" t="s">
        <v>145</v>
      </c>
      <c r="AU181" s="246" t="s">
        <v>78</v>
      </c>
      <c r="AV181" s="12" t="s">
        <v>88</v>
      </c>
      <c r="AW181" s="12" t="s">
        <v>32</v>
      </c>
      <c r="AX181" s="12" t="s">
        <v>86</v>
      </c>
      <c r="AY181" s="246" t="s">
        <v>137</v>
      </c>
    </row>
    <row r="182" s="2" customFormat="1" ht="21.75" customHeight="1">
      <c r="A182" s="39"/>
      <c r="B182" s="40"/>
      <c r="C182" s="278" t="s">
        <v>341</v>
      </c>
      <c r="D182" s="278" t="s">
        <v>242</v>
      </c>
      <c r="E182" s="279" t="s">
        <v>342</v>
      </c>
      <c r="F182" s="280" t="s">
        <v>343</v>
      </c>
      <c r="G182" s="281" t="s">
        <v>149</v>
      </c>
      <c r="H182" s="282">
        <v>120</v>
      </c>
      <c r="I182" s="283"/>
      <c r="J182" s="284">
        <f>ROUND(I182*H182,2)</f>
        <v>0</v>
      </c>
      <c r="K182" s="280" t="s">
        <v>246</v>
      </c>
      <c r="L182" s="285"/>
      <c r="M182" s="286" t="s">
        <v>1</v>
      </c>
      <c r="N182" s="287" t="s">
        <v>43</v>
      </c>
      <c r="O182" s="92"/>
      <c r="P182" s="225">
        <f>O182*H182</f>
        <v>0</v>
      </c>
      <c r="Q182" s="225">
        <v>0.0047200000000000002</v>
      </c>
      <c r="R182" s="225">
        <f>Q182*H182</f>
        <v>0.56640000000000001</v>
      </c>
      <c r="S182" s="225">
        <v>0</v>
      </c>
      <c r="T182" s="225">
        <f>S182*H182</f>
        <v>0</v>
      </c>
      <c r="U182" s="226" t="s">
        <v>1</v>
      </c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7" t="s">
        <v>196</v>
      </c>
      <c r="AT182" s="227" t="s">
        <v>242</v>
      </c>
      <c r="AU182" s="227" t="s">
        <v>78</v>
      </c>
      <c r="AY182" s="16" t="s">
        <v>137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6" t="s">
        <v>86</v>
      </c>
      <c r="BK182" s="144">
        <f>ROUND(I182*H182,2)</f>
        <v>0</v>
      </c>
      <c r="BL182" s="16" t="s">
        <v>136</v>
      </c>
      <c r="BM182" s="227" t="s">
        <v>344</v>
      </c>
    </row>
    <row r="183" s="2" customFormat="1">
      <c r="A183" s="39"/>
      <c r="B183" s="40"/>
      <c r="C183" s="41"/>
      <c r="D183" s="228" t="s">
        <v>139</v>
      </c>
      <c r="E183" s="41"/>
      <c r="F183" s="229" t="s">
        <v>343</v>
      </c>
      <c r="G183" s="41"/>
      <c r="H183" s="41"/>
      <c r="I183" s="230"/>
      <c r="J183" s="41"/>
      <c r="K183" s="41"/>
      <c r="L183" s="42"/>
      <c r="M183" s="231"/>
      <c r="N183" s="232"/>
      <c r="O183" s="92"/>
      <c r="P183" s="92"/>
      <c r="Q183" s="92"/>
      <c r="R183" s="92"/>
      <c r="S183" s="92"/>
      <c r="T183" s="92"/>
      <c r="U183" s="93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6" t="s">
        <v>139</v>
      </c>
      <c r="AU183" s="16" t="s">
        <v>78</v>
      </c>
    </row>
    <row r="184" s="2" customFormat="1" ht="24.15" customHeight="1">
      <c r="A184" s="39"/>
      <c r="B184" s="40"/>
      <c r="C184" s="216" t="s">
        <v>345</v>
      </c>
      <c r="D184" s="216" t="s">
        <v>131</v>
      </c>
      <c r="E184" s="217" t="s">
        <v>346</v>
      </c>
      <c r="F184" s="218" t="s">
        <v>347</v>
      </c>
      <c r="G184" s="219" t="s">
        <v>149</v>
      </c>
      <c r="H184" s="220">
        <v>120</v>
      </c>
      <c r="I184" s="221"/>
      <c r="J184" s="222">
        <f>ROUND(I184*H184,2)</f>
        <v>0</v>
      </c>
      <c r="K184" s="218" t="s">
        <v>135</v>
      </c>
      <c r="L184" s="42"/>
      <c r="M184" s="223" t="s">
        <v>1</v>
      </c>
      <c r="N184" s="224" t="s">
        <v>43</v>
      </c>
      <c r="O184" s="92"/>
      <c r="P184" s="225">
        <f>O184*H184</f>
        <v>0</v>
      </c>
      <c r="Q184" s="225">
        <v>0.0020823999999999999</v>
      </c>
      <c r="R184" s="225">
        <f>Q184*H184</f>
        <v>0.249888</v>
      </c>
      <c r="S184" s="225">
        <v>0</v>
      </c>
      <c r="T184" s="225">
        <f>S184*H184</f>
        <v>0</v>
      </c>
      <c r="U184" s="226" t="s">
        <v>1</v>
      </c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7" t="s">
        <v>136</v>
      </c>
      <c r="AT184" s="227" t="s">
        <v>131</v>
      </c>
      <c r="AU184" s="227" t="s">
        <v>78</v>
      </c>
      <c r="AY184" s="16" t="s">
        <v>137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6" t="s">
        <v>86</v>
      </c>
      <c r="BK184" s="144">
        <f>ROUND(I184*H184,2)</f>
        <v>0</v>
      </c>
      <c r="BL184" s="16" t="s">
        <v>136</v>
      </c>
      <c r="BM184" s="227" t="s">
        <v>348</v>
      </c>
    </row>
    <row r="185" s="2" customFormat="1">
      <c r="A185" s="39"/>
      <c r="B185" s="40"/>
      <c r="C185" s="41"/>
      <c r="D185" s="228" t="s">
        <v>139</v>
      </c>
      <c r="E185" s="41"/>
      <c r="F185" s="229" t="s">
        <v>349</v>
      </c>
      <c r="G185" s="41"/>
      <c r="H185" s="41"/>
      <c r="I185" s="230"/>
      <c r="J185" s="41"/>
      <c r="K185" s="41"/>
      <c r="L185" s="42"/>
      <c r="M185" s="231"/>
      <c r="N185" s="232"/>
      <c r="O185" s="92"/>
      <c r="P185" s="92"/>
      <c r="Q185" s="92"/>
      <c r="R185" s="92"/>
      <c r="S185" s="92"/>
      <c r="T185" s="92"/>
      <c r="U185" s="93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6" t="s">
        <v>139</v>
      </c>
      <c r="AU185" s="16" t="s">
        <v>78</v>
      </c>
    </row>
    <row r="186" s="2" customFormat="1">
      <c r="A186" s="39"/>
      <c r="B186" s="40"/>
      <c r="C186" s="41"/>
      <c r="D186" s="233" t="s">
        <v>141</v>
      </c>
      <c r="E186" s="41"/>
      <c r="F186" s="234" t="s">
        <v>350</v>
      </c>
      <c r="G186" s="41"/>
      <c r="H186" s="41"/>
      <c r="I186" s="230"/>
      <c r="J186" s="41"/>
      <c r="K186" s="41"/>
      <c r="L186" s="42"/>
      <c r="M186" s="231"/>
      <c r="N186" s="232"/>
      <c r="O186" s="92"/>
      <c r="P186" s="92"/>
      <c r="Q186" s="92"/>
      <c r="R186" s="92"/>
      <c r="S186" s="92"/>
      <c r="T186" s="92"/>
      <c r="U186" s="93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6" t="s">
        <v>141</v>
      </c>
      <c r="AU186" s="16" t="s">
        <v>78</v>
      </c>
    </row>
    <row r="187" s="2" customFormat="1">
      <c r="A187" s="39"/>
      <c r="B187" s="40"/>
      <c r="C187" s="41"/>
      <c r="D187" s="228" t="s">
        <v>143</v>
      </c>
      <c r="E187" s="41"/>
      <c r="F187" s="235" t="s">
        <v>351</v>
      </c>
      <c r="G187" s="41"/>
      <c r="H187" s="41"/>
      <c r="I187" s="230"/>
      <c r="J187" s="41"/>
      <c r="K187" s="41"/>
      <c r="L187" s="42"/>
      <c r="M187" s="231"/>
      <c r="N187" s="232"/>
      <c r="O187" s="92"/>
      <c r="P187" s="92"/>
      <c r="Q187" s="92"/>
      <c r="R187" s="92"/>
      <c r="S187" s="92"/>
      <c r="T187" s="92"/>
      <c r="U187" s="93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6" t="s">
        <v>143</v>
      </c>
      <c r="AU187" s="16" t="s">
        <v>78</v>
      </c>
    </row>
    <row r="188" s="2" customFormat="1" ht="33" customHeight="1">
      <c r="A188" s="39"/>
      <c r="B188" s="40"/>
      <c r="C188" s="216" t="s">
        <v>352</v>
      </c>
      <c r="D188" s="216" t="s">
        <v>131</v>
      </c>
      <c r="E188" s="217" t="s">
        <v>353</v>
      </c>
      <c r="F188" s="218" t="s">
        <v>354</v>
      </c>
      <c r="G188" s="219" t="s">
        <v>355</v>
      </c>
      <c r="H188" s="220">
        <v>2.3999999999999999</v>
      </c>
      <c r="I188" s="221"/>
      <c r="J188" s="222">
        <f>ROUND(I188*H188,2)</f>
        <v>0</v>
      </c>
      <c r="K188" s="218" t="s">
        <v>135</v>
      </c>
      <c r="L188" s="42"/>
      <c r="M188" s="223" t="s">
        <v>1</v>
      </c>
      <c r="N188" s="224" t="s">
        <v>43</v>
      </c>
      <c r="O188" s="92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5">
        <f>S188*H188</f>
        <v>0</v>
      </c>
      <c r="U188" s="226" t="s">
        <v>1</v>
      </c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7" t="s">
        <v>136</v>
      </c>
      <c r="AT188" s="227" t="s">
        <v>131</v>
      </c>
      <c r="AU188" s="227" t="s">
        <v>78</v>
      </c>
      <c r="AY188" s="16" t="s">
        <v>137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6" t="s">
        <v>86</v>
      </c>
      <c r="BK188" s="144">
        <f>ROUND(I188*H188,2)</f>
        <v>0</v>
      </c>
      <c r="BL188" s="16" t="s">
        <v>136</v>
      </c>
      <c r="BM188" s="227" t="s">
        <v>356</v>
      </c>
    </row>
    <row r="189" s="2" customFormat="1">
      <c r="A189" s="39"/>
      <c r="B189" s="40"/>
      <c r="C189" s="41"/>
      <c r="D189" s="228" t="s">
        <v>139</v>
      </c>
      <c r="E189" s="41"/>
      <c r="F189" s="229" t="s">
        <v>357</v>
      </c>
      <c r="G189" s="41"/>
      <c r="H189" s="41"/>
      <c r="I189" s="230"/>
      <c r="J189" s="41"/>
      <c r="K189" s="41"/>
      <c r="L189" s="42"/>
      <c r="M189" s="231"/>
      <c r="N189" s="232"/>
      <c r="O189" s="92"/>
      <c r="P189" s="92"/>
      <c r="Q189" s="92"/>
      <c r="R189" s="92"/>
      <c r="S189" s="92"/>
      <c r="T189" s="92"/>
      <c r="U189" s="93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6" t="s">
        <v>139</v>
      </c>
      <c r="AU189" s="16" t="s">
        <v>78</v>
      </c>
    </row>
    <row r="190" s="2" customFormat="1">
      <c r="A190" s="39"/>
      <c r="B190" s="40"/>
      <c r="C190" s="41"/>
      <c r="D190" s="233" t="s">
        <v>141</v>
      </c>
      <c r="E190" s="41"/>
      <c r="F190" s="234" t="s">
        <v>358</v>
      </c>
      <c r="G190" s="41"/>
      <c r="H190" s="41"/>
      <c r="I190" s="230"/>
      <c r="J190" s="41"/>
      <c r="K190" s="41"/>
      <c r="L190" s="42"/>
      <c r="M190" s="231"/>
      <c r="N190" s="232"/>
      <c r="O190" s="92"/>
      <c r="P190" s="92"/>
      <c r="Q190" s="92"/>
      <c r="R190" s="92"/>
      <c r="S190" s="92"/>
      <c r="T190" s="92"/>
      <c r="U190" s="93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6" t="s">
        <v>141</v>
      </c>
      <c r="AU190" s="16" t="s">
        <v>78</v>
      </c>
    </row>
    <row r="191" s="2" customFormat="1">
      <c r="A191" s="39"/>
      <c r="B191" s="40"/>
      <c r="C191" s="41"/>
      <c r="D191" s="228" t="s">
        <v>143</v>
      </c>
      <c r="E191" s="41"/>
      <c r="F191" s="235" t="s">
        <v>351</v>
      </c>
      <c r="G191" s="41"/>
      <c r="H191" s="41"/>
      <c r="I191" s="230"/>
      <c r="J191" s="41"/>
      <c r="K191" s="41"/>
      <c r="L191" s="42"/>
      <c r="M191" s="231"/>
      <c r="N191" s="232"/>
      <c r="O191" s="92"/>
      <c r="P191" s="92"/>
      <c r="Q191" s="92"/>
      <c r="R191" s="92"/>
      <c r="S191" s="92"/>
      <c r="T191" s="92"/>
      <c r="U191" s="93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6" t="s">
        <v>143</v>
      </c>
      <c r="AU191" s="16" t="s">
        <v>78</v>
      </c>
    </row>
    <row r="192" s="12" customFormat="1">
      <c r="A192" s="12"/>
      <c r="B192" s="236"/>
      <c r="C192" s="237"/>
      <c r="D192" s="228" t="s">
        <v>145</v>
      </c>
      <c r="E192" s="238" t="s">
        <v>1</v>
      </c>
      <c r="F192" s="239" t="s">
        <v>359</v>
      </c>
      <c r="G192" s="237"/>
      <c r="H192" s="240">
        <v>2.3999999999999999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4"/>
      <c r="U192" s="245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46" t="s">
        <v>145</v>
      </c>
      <c r="AU192" s="246" t="s">
        <v>78</v>
      </c>
      <c r="AV192" s="12" t="s">
        <v>88</v>
      </c>
      <c r="AW192" s="12" t="s">
        <v>32</v>
      </c>
      <c r="AX192" s="12" t="s">
        <v>86</v>
      </c>
      <c r="AY192" s="246" t="s">
        <v>137</v>
      </c>
    </row>
    <row r="193" s="2" customFormat="1" ht="33" customHeight="1">
      <c r="A193" s="39"/>
      <c r="B193" s="40"/>
      <c r="C193" s="216" t="s">
        <v>360</v>
      </c>
      <c r="D193" s="216" t="s">
        <v>131</v>
      </c>
      <c r="E193" s="217" t="s">
        <v>361</v>
      </c>
      <c r="F193" s="218" t="s">
        <v>362</v>
      </c>
      <c r="G193" s="219" t="s">
        <v>355</v>
      </c>
      <c r="H193" s="220">
        <v>1.2</v>
      </c>
      <c r="I193" s="221"/>
      <c r="J193" s="222">
        <f>ROUND(I193*H193,2)</f>
        <v>0</v>
      </c>
      <c r="K193" s="218" t="s">
        <v>135</v>
      </c>
      <c r="L193" s="42"/>
      <c r="M193" s="223" t="s">
        <v>1</v>
      </c>
      <c r="N193" s="224" t="s">
        <v>43</v>
      </c>
      <c r="O193" s="92"/>
      <c r="P193" s="225">
        <f>O193*H193</f>
        <v>0</v>
      </c>
      <c r="Q193" s="225">
        <v>0</v>
      </c>
      <c r="R193" s="225">
        <f>Q193*H193</f>
        <v>0</v>
      </c>
      <c r="S193" s="225">
        <v>0</v>
      </c>
      <c r="T193" s="225">
        <f>S193*H193</f>
        <v>0</v>
      </c>
      <c r="U193" s="226" t="s">
        <v>1</v>
      </c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7" t="s">
        <v>136</v>
      </c>
      <c r="AT193" s="227" t="s">
        <v>131</v>
      </c>
      <c r="AU193" s="227" t="s">
        <v>78</v>
      </c>
      <c r="AY193" s="16" t="s">
        <v>137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6" t="s">
        <v>86</v>
      </c>
      <c r="BK193" s="144">
        <f>ROUND(I193*H193,2)</f>
        <v>0</v>
      </c>
      <c r="BL193" s="16" t="s">
        <v>136</v>
      </c>
      <c r="BM193" s="227" t="s">
        <v>363</v>
      </c>
    </row>
    <row r="194" s="2" customFormat="1">
      <c r="A194" s="39"/>
      <c r="B194" s="40"/>
      <c r="C194" s="41"/>
      <c r="D194" s="228" t="s">
        <v>139</v>
      </c>
      <c r="E194" s="41"/>
      <c r="F194" s="229" t="s">
        <v>364</v>
      </c>
      <c r="G194" s="41"/>
      <c r="H194" s="41"/>
      <c r="I194" s="230"/>
      <c r="J194" s="41"/>
      <c r="K194" s="41"/>
      <c r="L194" s="42"/>
      <c r="M194" s="231"/>
      <c r="N194" s="232"/>
      <c r="O194" s="92"/>
      <c r="P194" s="92"/>
      <c r="Q194" s="92"/>
      <c r="R194" s="92"/>
      <c r="S194" s="92"/>
      <c r="T194" s="92"/>
      <c r="U194" s="93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6" t="s">
        <v>139</v>
      </c>
      <c r="AU194" s="16" t="s">
        <v>78</v>
      </c>
    </row>
    <row r="195" s="2" customFormat="1">
      <c r="A195" s="39"/>
      <c r="B195" s="40"/>
      <c r="C195" s="41"/>
      <c r="D195" s="233" t="s">
        <v>141</v>
      </c>
      <c r="E195" s="41"/>
      <c r="F195" s="234" t="s">
        <v>365</v>
      </c>
      <c r="G195" s="41"/>
      <c r="H195" s="41"/>
      <c r="I195" s="230"/>
      <c r="J195" s="41"/>
      <c r="K195" s="41"/>
      <c r="L195" s="42"/>
      <c r="M195" s="231"/>
      <c r="N195" s="232"/>
      <c r="O195" s="92"/>
      <c r="P195" s="92"/>
      <c r="Q195" s="92"/>
      <c r="R195" s="92"/>
      <c r="S195" s="92"/>
      <c r="T195" s="92"/>
      <c r="U195" s="93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6" t="s">
        <v>141</v>
      </c>
      <c r="AU195" s="16" t="s">
        <v>78</v>
      </c>
    </row>
    <row r="196" s="2" customFormat="1">
      <c r="A196" s="39"/>
      <c r="B196" s="40"/>
      <c r="C196" s="41"/>
      <c r="D196" s="228" t="s">
        <v>143</v>
      </c>
      <c r="E196" s="41"/>
      <c r="F196" s="235" t="s">
        <v>351</v>
      </c>
      <c r="G196" s="41"/>
      <c r="H196" s="41"/>
      <c r="I196" s="230"/>
      <c r="J196" s="41"/>
      <c r="K196" s="41"/>
      <c r="L196" s="42"/>
      <c r="M196" s="231"/>
      <c r="N196" s="232"/>
      <c r="O196" s="92"/>
      <c r="P196" s="92"/>
      <c r="Q196" s="92"/>
      <c r="R196" s="92"/>
      <c r="S196" s="92"/>
      <c r="T196" s="92"/>
      <c r="U196" s="93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6" t="s">
        <v>143</v>
      </c>
      <c r="AU196" s="16" t="s">
        <v>78</v>
      </c>
    </row>
    <row r="197" s="12" customFormat="1">
      <c r="A197" s="12"/>
      <c r="B197" s="236"/>
      <c r="C197" s="237"/>
      <c r="D197" s="228" t="s">
        <v>145</v>
      </c>
      <c r="E197" s="238" t="s">
        <v>1</v>
      </c>
      <c r="F197" s="239" t="s">
        <v>366</v>
      </c>
      <c r="G197" s="237"/>
      <c r="H197" s="240">
        <v>1.2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4"/>
      <c r="U197" s="245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46" t="s">
        <v>145</v>
      </c>
      <c r="AU197" s="246" t="s">
        <v>78</v>
      </c>
      <c r="AV197" s="12" t="s">
        <v>88</v>
      </c>
      <c r="AW197" s="12" t="s">
        <v>32</v>
      </c>
      <c r="AX197" s="12" t="s">
        <v>86</v>
      </c>
      <c r="AY197" s="246" t="s">
        <v>137</v>
      </c>
    </row>
    <row r="198" s="2" customFormat="1" ht="24.15" customHeight="1">
      <c r="A198" s="39"/>
      <c r="B198" s="40"/>
      <c r="C198" s="216" t="s">
        <v>367</v>
      </c>
      <c r="D198" s="216" t="s">
        <v>131</v>
      </c>
      <c r="E198" s="217" t="s">
        <v>368</v>
      </c>
      <c r="F198" s="218" t="s">
        <v>369</v>
      </c>
      <c r="G198" s="219" t="s">
        <v>134</v>
      </c>
      <c r="H198" s="220">
        <v>240</v>
      </c>
      <c r="I198" s="221"/>
      <c r="J198" s="222">
        <f>ROUND(I198*H198,2)</f>
        <v>0</v>
      </c>
      <c r="K198" s="218" t="s">
        <v>135</v>
      </c>
      <c r="L198" s="42"/>
      <c r="M198" s="223" t="s">
        <v>1</v>
      </c>
      <c r="N198" s="224" t="s">
        <v>43</v>
      </c>
      <c r="O198" s="92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5">
        <f>S198*H198</f>
        <v>0</v>
      </c>
      <c r="U198" s="226" t="s">
        <v>1</v>
      </c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7" t="s">
        <v>136</v>
      </c>
      <c r="AT198" s="227" t="s">
        <v>131</v>
      </c>
      <c r="AU198" s="227" t="s">
        <v>78</v>
      </c>
      <c r="AY198" s="16" t="s">
        <v>137</v>
      </c>
      <c r="BE198" s="144">
        <f>IF(N198="základní",J198,0)</f>
        <v>0</v>
      </c>
      <c r="BF198" s="144">
        <f>IF(N198="snížená",J198,0)</f>
        <v>0</v>
      </c>
      <c r="BG198" s="144">
        <f>IF(N198="zákl. přenesená",J198,0)</f>
        <v>0</v>
      </c>
      <c r="BH198" s="144">
        <f>IF(N198="sníž. přenesená",J198,0)</f>
        <v>0</v>
      </c>
      <c r="BI198" s="144">
        <f>IF(N198="nulová",J198,0)</f>
        <v>0</v>
      </c>
      <c r="BJ198" s="16" t="s">
        <v>86</v>
      </c>
      <c r="BK198" s="144">
        <f>ROUND(I198*H198,2)</f>
        <v>0</v>
      </c>
      <c r="BL198" s="16" t="s">
        <v>136</v>
      </c>
      <c r="BM198" s="227" t="s">
        <v>370</v>
      </c>
    </row>
    <row r="199" s="2" customFormat="1">
      <c r="A199" s="39"/>
      <c r="B199" s="40"/>
      <c r="C199" s="41"/>
      <c r="D199" s="228" t="s">
        <v>139</v>
      </c>
      <c r="E199" s="41"/>
      <c r="F199" s="229" t="s">
        <v>371</v>
      </c>
      <c r="G199" s="41"/>
      <c r="H199" s="41"/>
      <c r="I199" s="230"/>
      <c r="J199" s="41"/>
      <c r="K199" s="41"/>
      <c r="L199" s="42"/>
      <c r="M199" s="231"/>
      <c r="N199" s="232"/>
      <c r="O199" s="92"/>
      <c r="P199" s="92"/>
      <c r="Q199" s="92"/>
      <c r="R199" s="92"/>
      <c r="S199" s="92"/>
      <c r="T199" s="92"/>
      <c r="U199" s="93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6" t="s">
        <v>139</v>
      </c>
      <c r="AU199" s="16" t="s">
        <v>78</v>
      </c>
    </row>
    <row r="200" s="2" customFormat="1">
      <c r="A200" s="39"/>
      <c r="B200" s="40"/>
      <c r="C200" s="41"/>
      <c r="D200" s="233" t="s">
        <v>141</v>
      </c>
      <c r="E200" s="41"/>
      <c r="F200" s="234" t="s">
        <v>372</v>
      </c>
      <c r="G200" s="41"/>
      <c r="H200" s="41"/>
      <c r="I200" s="230"/>
      <c r="J200" s="41"/>
      <c r="K200" s="41"/>
      <c r="L200" s="42"/>
      <c r="M200" s="231"/>
      <c r="N200" s="232"/>
      <c r="O200" s="92"/>
      <c r="P200" s="92"/>
      <c r="Q200" s="92"/>
      <c r="R200" s="92"/>
      <c r="S200" s="92"/>
      <c r="T200" s="92"/>
      <c r="U200" s="93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6" t="s">
        <v>141</v>
      </c>
      <c r="AU200" s="16" t="s">
        <v>78</v>
      </c>
    </row>
    <row r="201" s="2" customFormat="1">
      <c r="A201" s="39"/>
      <c r="B201" s="40"/>
      <c r="C201" s="41"/>
      <c r="D201" s="228" t="s">
        <v>143</v>
      </c>
      <c r="E201" s="41"/>
      <c r="F201" s="235" t="s">
        <v>373</v>
      </c>
      <c r="G201" s="41"/>
      <c r="H201" s="41"/>
      <c r="I201" s="230"/>
      <c r="J201" s="41"/>
      <c r="K201" s="41"/>
      <c r="L201" s="42"/>
      <c r="M201" s="231"/>
      <c r="N201" s="232"/>
      <c r="O201" s="92"/>
      <c r="P201" s="92"/>
      <c r="Q201" s="92"/>
      <c r="R201" s="92"/>
      <c r="S201" s="92"/>
      <c r="T201" s="92"/>
      <c r="U201" s="93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6" t="s">
        <v>143</v>
      </c>
      <c r="AU201" s="16" t="s">
        <v>78</v>
      </c>
    </row>
    <row r="202" s="12" customFormat="1">
      <c r="A202" s="12"/>
      <c r="B202" s="236"/>
      <c r="C202" s="237"/>
      <c r="D202" s="228" t="s">
        <v>145</v>
      </c>
      <c r="E202" s="238" t="s">
        <v>1</v>
      </c>
      <c r="F202" s="239" t="s">
        <v>374</v>
      </c>
      <c r="G202" s="237"/>
      <c r="H202" s="240">
        <v>240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4"/>
      <c r="U202" s="245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46" t="s">
        <v>145</v>
      </c>
      <c r="AU202" s="246" t="s">
        <v>78</v>
      </c>
      <c r="AV202" s="12" t="s">
        <v>88</v>
      </c>
      <c r="AW202" s="12" t="s">
        <v>32</v>
      </c>
      <c r="AX202" s="12" t="s">
        <v>86</v>
      </c>
      <c r="AY202" s="246" t="s">
        <v>137</v>
      </c>
    </row>
    <row r="203" s="2" customFormat="1" ht="16.5" customHeight="1">
      <c r="A203" s="39"/>
      <c r="B203" s="40"/>
      <c r="C203" s="278" t="s">
        <v>375</v>
      </c>
      <c r="D203" s="278" t="s">
        <v>242</v>
      </c>
      <c r="E203" s="279" t="s">
        <v>376</v>
      </c>
      <c r="F203" s="280" t="s">
        <v>377</v>
      </c>
      <c r="G203" s="281" t="s">
        <v>173</v>
      </c>
      <c r="H203" s="282">
        <v>24</v>
      </c>
      <c r="I203" s="283"/>
      <c r="J203" s="284">
        <f>ROUND(I203*H203,2)</f>
        <v>0</v>
      </c>
      <c r="K203" s="280" t="s">
        <v>1</v>
      </c>
      <c r="L203" s="285"/>
      <c r="M203" s="286" t="s">
        <v>1</v>
      </c>
      <c r="N203" s="287" t="s">
        <v>43</v>
      </c>
      <c r="O203" s="92"/>
      <c r="P203" s="225">
        <f>O203*H203</f>
        <v>0</v>
      </c>
      <c r="Q203" s="225">
        <v>0.20000000000000001</v>
      </c>
      <c r="R203" s="225">
        <f>Q203*H203</f>
        <v>4.8000000000000007</v>
      </c>
      <c r="S203" s="225">
        <v>0</v>
      </c>
      <c r="T203" s="225">
        <f>S203*H203</f>
        <v>0</v>
      </c>
      <c r="U203" s="226" t="s">
        <v>1</v>
      </c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7" t="s">
        <v>196</v>
      </c>
      <c r="AT203" s="227" t="s">
        <v>242</v>
      </c>
      <c r="AU203" s="227" t="s">
        <v>78</v>
      </c>
      <c r="AY203" s="16" t="s">
        <v>137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6" t="s">
        <v>86</v>
      </c>
      <c r="BK203" s="144">
        <f>ROUND(I203*H203,2)</f>
        <v>0</v>
      </c>
      <c r="BL203" s="16" t="s">
        <v>136</v>
      </c>
      <c r="BM203" s="227" t="s">
        <v>378</v>
      </c>
    </row>
    <row r="204" s="2" customFormat="1">
      <c r="A204" s="39"/>
      <c r="B204" s="40"/>
      <c r="C204" s="41"/>
      <c r="D204" s="228" t="s">
        <v>139</v>
      </c>
      <c r="E204" s="41"/>
      <c r="F204" s="229" t="s">
        <v>379</v>
      </c>
      <c r="G204" s="41"/>
      <c r="H204" s="41"/>
      <c r="I204" s="230"/>
      <c r="J204" s="41"/>
      <c r="K204" s="41"/>
      <c r="L204" s="42"/>
      <c r="M204" s="231"/>
      <c r="N204" s="232"/>
      <c r="O204" s="92"/>
      <c r="P204" s="92"/>
      <c r="Q204" s="92"/>
      <c r="R204" s="92"/>
      <c r="S204" s="92"/>
      <c r="T204" s="92"/>
      <c r="U204" s="93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6" t="s">
        <v>139</v>
      </c>
      <c r="AU204" s="16" t="s">
        <v>78</v>
      </c>
    </row>
    <row r="205" s="12" customFormat="1">
      <c r="A205" s="12"/>
      <c r="B205" s="236"/>
      <c r="C205" s="237"/>
      <c r="D205" s="228" t="s">
        <v>145</v>
      </c>
      <c r="E205" s="238" t="s">
        <v>1</v>
      </c>
      <c r="F205" s="239" t="s">
        <v>380</v>
      </c>
      <c r="G205" s="237"/>
      <c r="H205" s="240">
        <v>24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4"/>
      <c r="U205" s="245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46" t="s">
        <v>145</v>
      </c>
      <c r="AU205" s="246" t="s">
        <v>78</v>
      </c>
      <c r="AV205" s="12" t="s">
        <v>88</v>
      </c>
      <c r="AW205" s="12" t="s">
        <v>32</v>
      </c>
      <c r="AX205" s="12" t="s">
        <v>86</v>
      </c>
      <c r="AY205" s="246" t="s">
        <v>137</v>
      </c>
    </row>
    <row r="206" s="2" customFormat="1" ht="24.15" customHeight="1">
      <c r="A206" s="39"/>
      <c r="B206" s="40"/>
      <c r="C206" s="216" t="s">
        <v>381</v>
      </c>
      <c r="D206" s="216" t="s">
        <v>131</v>
      </c>
      <c r="E206" s="217" t="s">
        <v>382</v>
      </c>
      <c r="F206" s="218" t="s">
        <v>383</v>
      </c>
      <c r="G206" s="219" t="s">
        <v>199</v>
      </c>
      <c r="H206" s="220">
        <v>0.024</v>
      </c>
      <c r="I206" s="221"/>
      <c r="J206" s="222">
        <f>ROUND(I206*H206,2)</f>
        <v>0</v>
      </c>
      <c r="K206" s="218" t="s">
        <v>135</v>
      </c>
      <c r="L206" s="42"/>
      <c r="M206" s="223" t="s">
        <v>1</v>
      </c>
      <c r="N206" s="224" t="s">
        <v>43</v>
      </c>
      <c r="O206" s="92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5">
        <f>S206*H206</f>
        <v>0</v>
      </c>
      <c r="U206" s="226" t="s">
        <v>1</v>
      </c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7" t="s">
        <v>136</v>
      </c>
      <c r="AT206" s="227" t="s">
        <v>131</v>
      </c>
      <c r="AU206" s="227" t="s">
        <v>78</v>
      </c>
      <c r="AY206" s="16" t="s">
        <v>137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6" t="s">
        <v>86</v>
      </c>
      <c r="BK206" s="144">
        <f>ROUND(I206*H206,2)</f>
        <v>0</v>
      </c>
      <c r="BL206" s="16" t="s">
        <v>136</v>
      </c>
      <c r="BM206" s="227" t="s">
        <v>384</v>
      </c>
    </row>
    <row r="207" s="2" customFormat="1">
      <c r="A207" s="39"/>
      <c r="B207" s="40"/>
      <c r="C207" s="41"/>
      <c r="D207" s="228" t="s">
        <v>139</v>
      </c>
      <c r="E207" s="41"/>
      <c r="F207" s="229" t="s">
        <v>385</v>
      </c>
      <c r="G207" s="41"/>
      <c r="H207" s="41"/>
      <c r="I207" s="230"/>
      <c r="J207" s="41"/>
      <c r="K207" s="41"/>
      <c r="L207" s="42"/>
      <c r="M207" s="231"/>
      <c r="N207" s="232"/>
      <c r="O207" s="92"/>
      <c r="P207" s="92"/>
      <c r="Q207" s="92"/>
      <c r="R207" s="92"/>
      <c r="S207" s="92"/>
      <c r="T207" s="92"/>
      <c r="U207" s="93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6" t="s">
        <v>139</v>
      </c>
      <c r="AU207" s="16" t="s">
        <v>78</v>
      </c>
    </row>
    <row r="208" s="2" customFormat="1">
      <c r="A208" s="39"/>
      <c r="B208" s="40"/>
      <c r="C208" s="41"/>
      <c r="D208" s="233" t="s">
        <v>141</v>
      </c>
      <c r="E208" s="41"/>
      <c r="F208" s="234" t="s">
        <v>386</v>
      </c>
      <c r="G208" s="41"/>
      <c r="H208" s="41"/>
      <c r="I208" s="230"/>
      <c r="J208" s="41"/>
      <c r="K208" s="41"/>
      <c r="L208" s="42"/>
      <c r="M208" s="231"/>
      <c r="N208" s="232"/>
      <c r="O208" s="92"/>
      <c r="P208" s="92"/>
      <c r="Q208" s="92"/>
      <c r="R208" s="92"/>
      <c r="S208" s="92"/>
      <c r="T208" s="92"/>
      <c r="U208" s="93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6" t="s">
        <v>141</v>
      </c>
      <c r="AU208" s="16" t="s">
        <v>78</v>
      </c>
    </row>
    <row r="209" s="2" customFormat="1">
      <c r="A209" s="39"/>
      <c r="B209" s="40"/>
      <c r="C209" s="41"/>
      <c r="D209" s="228" t="s">
        <v>143</v>
      </c>
      <c r="E209" s="41"/>
      <c r="F209" s="235" t="s">
        <v>387</v>
      </c>
      <c r="G209" s="41"/>
      <c r="H209" s="41"/>
      <c r="I209" s="230"/>
      <c r="J209" s="41"/>
      <c r="K209" s="41"/>
      <c r="L209" s="42"/>
      <c r="M209" s="231"/>
      <c r="N209" s="232"/>
      <c r="O209" s="92"/>
      <c r="P209" s="92"/>
      <c r="Q209" s="92"/>
      <c r="R209" s="92"/>
      <c r="S209" s="92"/>
      <c r="T209" s="92"/>
      <c r="U209" s="93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6" t="s">
        <v>143</v>
      </c>
      <c r="AU209" s="16" t="s">
        <v>78</v>
      </c>
    </row>
    <row r="210" s="12" customFormat="1">
      <c r="A210" s="12"/>
      <c r="B210" s="236"/>
      <c r="C210" s="237"/>
      <c r="D210" s="228" t="s">
        <v>145</v>
      </c>
      <c r="E210" s="238" t="s">
        <v>1</v>
      </c>
      <c r="F210" s="239" t="s">
        <v>388</v>
      </c>
      <c r="G210" s="237"/>
      <c r="H210" s="240">
        <v>0.024</v>
      </c>
      <c r="I210" s="241"/>
      <c r="J210" s="237"/>
      <c r="K210" s="237"/>
      <c r="L210" s="242"/>
      <c r="M210" s="243"/>
      <c r="N210" s="244"/>
      <c r="O210" s="244"/>
      <c r="P210" s="244"/>
      <c r="Q210" s="244"/>
      <c r="R210" s="244"/>
      <c r="S210" s="244"/>
      <c r="T210" s="244"/>
      <c r="U210" s="245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46" t="s">
        <v>145</v>
      </c>
      <c r="AU210" s="246" t="s">
        <v>78</v>
      </c>
      <c r="AV210" s="12" t="s">
        <v>88</v>
      </c>
      <c r="AW210" s="12" t="s">
        <v>32</v>
      </c>
      <c r="AX210" s="12" t="s">
        <v>86</v>
      </c>
      <c r="AY210" s="246" t="s">
        <v>137</v>
      </c>
    </row>
    <row r="211" s="2" customFormat="1" ht="24.15" customHeight="1">
      <c r="A211" s="39"/>
      <c r="B211" s="40"/>
      <c r="C211" s="278" t="s">
        <v>389</v>
      </c>
      <c r="D211" s="278" t="s">
        <v>242</v>
      </c>
      <c r="E211" s="279" t="s">
        <v>390</v>
      </c>
      <c r="F211" s="280" t="s">
        <v>391</v>
      </c>
      <c r="G211" s="281" t="s">
        <v>245</v>
      </c>
      <c r="H211" s="282">
        <v>24</v>
      </c>
      <c r="I211" s="283"/>
      <c r="J211" s="284">
        <f>ROUND(I211*H211,2)</f>
        <v>0</v>
      </c>
      <c r="K211" s="280" t="s">
        <v>1</v>
      </c>
      <c r="L211" s="285"/>
      <c r="M211" s="286" t="s">
        <v>1</v>
      </c>
      <c r="N211" s="287" t="s">
        <v>43</v>
      </c>
      <c r="O211" s="92"/>
      <c r="P211" s="225">
        <f>O211*H211</f>
        <v>0</v>
      </c>
      <c r="Q211" s="225">
        <v>0.001</v>
      </c>
      <c r="R211" s="225">
        <f>Q211*H211</f>
        <v>0.024</v>
      </c>
      <c r="S211" s="225">
        <v>0</v>
      </c>
      <c r="T211" s="225">
        <f>S211*H211</f>
        <v>0</v>
      </c>
      <c r="U211" s="226" t="s">
        <v>1</v>
      </c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7" t="s">
        <v>196</v>
      </c>
      <c r="AT211" s="227" t="s">
        <v>242</v>
      </c>
      <c r="AU211" s="227" t="s">
        <v>78</v>
      </c>
      <c r="AY211" s="16" t="s">
        <v>137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6" t="s">
        <v>86</v>
      </c>
      <c r="BK211" s="144">
        <f>ROUND(I211*H211,2)</f>
        <v>0</v>
      </c>
      <c r="BL211" s="16" t="s">
        <v>136</v>
      </c>
      <c r="BM211" s="227" t="s">
        <v>392</v>
      </c>
    </row>
    <row r="212" s="2" customFormat="1">
      <c r="A212" s="39"/>
      <c r="B212" s="40"/>
      <c r="C212" s="41"/>
      <c r="D212" s="228" t="s">
        <v>139</v>
      </c>
      <c r="E212" s="41"/>
      <c r="F212" s="229" t="s">
        <v>393</v>
      </c>
      <c r="G212" s="41"/>
      <c r="H212" s="41"/>
      <c r="I212" s="230"/>
      <c r="J212" s="41"/>
      <c r="K212" s="41"/>
      <c r="L212" s="42"/>
      <c r="M212" s="231"/>
      <c r="N212" s="232"/>
      <c r="O212" s="92"/>
      <c r="P212" s="92"/>
      <c r="Q212" s="92"/>
      <c r="R212" s="92"/>
      <c r="S212" s="92"/>
      <c r="T212" s="92"/>
      <c r="U212" s="93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6" t="s">
        <v>139</v>
      </c>
      <c r="AU212" s="16" t="s">
        <v>78</v>
      </c>
    </row>
    <row r="213" s="12" customFormat="1">
      <c r="A213" s="12"/>
      <c r="B213" s="236"/>
      <c r="C213" s="237"/>
      <c r="D213" s="228" t="s">
        <v>145</v>
      </c>
      <c r="E213" s="238" t="s">
        <v>1</v>
      </c>
      <c r="F213" s="239" t="s">
        <v>394</v>
      </c>
      <c r="G213" s="237"/>
      <c r="H213" s="240">
        <v>24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4"/>
      <c r="U213" s="245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46" t="s">
        <v>145</v>
      </c>
      <c r="AU213" s="246" t="s">
        <v>78</v>
      </c>
      <c r="AV213" s="12" t="s">
        <v>88</v>
      </c>
      <c r="AW213" s="12" t="s">
        <v>32</v>
      </c>
      <c r="AX213" s="12" t="s">
        <v>86</v>
      </c>
      <c r="AY213" s="246" t="s">
        <v>137</v>
      </c>
    </row>
    <row r="214" s="2" customFormat="1" ht="24.15" customHeight="1">
      <c r="A214" s="39"/>
      <c r="B214" s="40"/>
      <c r="C214" s="216" t="s">
        <v>395</v>
      </c>
      <c r="D214" s="216" t="s">
        <v>131</v>
      </c>
      <c r="E214" s="217" t="s">
        <v>396</v>
      </c>
      <c r="F214" s="218" t="s">
        <v>397</v>
      </c>
      <c r="G214" s="219" t="s">
        <v>199</v>
      </c>
      <c r="H214" s="220">
        <v>0.017999999999999999</v>
      </c>
      <c r="I214" s="221"/>
      <c r="J214" s="222">
        <f>ROUND(I214*H214,2)</f>
        <v>0</v>
      </c>
      <c r="K214" s="218" t="s">
        <v>135</v>
      </c>
      <c r="L214" s="42"/>
      <c r="M214" s="223" t="s">
        <v>1</v>
      </c>
      <c r="N214" s="224" t="s">
        <v>43</v>
      </c>
      <c r="O214" s="92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5">
        <f>S214*H214</f>
        <v>0</v>
      </c>
      <c r="U214" s="226" t="s">
        <v>1</v>
      </c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7" t="s">
        <v>136</v>
      </c>
      <c r="AT214" s="227" t="s">
        <v>131</v>
      </c>
      <c r="AU214" s="227" t="s">
        <v>78</v>
      </c>
      <c r="AY214" s="16" t="s">
        <v>137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6" t="s">
        <v>86</v>
      </c>
      <c r="BK214" s="144">
        <f>ROUND(I214*H214,2)</f>
        <v>0</v>
      </c>
      <c r="BL214" s="16" t="s">
        <v>136</v>
      </c>
      <c r="BM214" s="227" t="s">
        <v>398</v>
      </c>
    </row>
    <row r="215" s="2" customFormat="1">
      <c r="A215" s="39"/>
      <c r="B215" s="40"/>
      <c r="C215" s="41"/>
      <c r="D215" s="228" t="s">
        <v>139</v>
      </c>
      <c r="E215" s="41"/>
      <c r="F215" s="229" t="s">
        <v>399</v>
      </c>
      <c r="G215" s="41"/>
      <c r="H215" s="41"/>
      <c r="I215" s="230"/>
      <c r="J215" s="41"/>
      <c r="K215" s="41"/>
      <c r="L215" s="42"/>
      <c r="M215" s="231"/>
      <c r="N215" s="232"/>
      <c r="O215" s="92"/>
      <c r="P215" s="92"/>
      <c r="Q215" s="92"/>
      <c r="R215" s="92"/>
      <c r="S215" s="92"/>
      <c r="T215" s="92"/>
      <c r="U215" s="93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6" t="s">
        <v>139</v>
      </c>
      <c r="AU215" s="16" t="s">
        <v>78</v>
      </c>
    </row>
    <row r="216" s="2" customFormat="1">
      <c r="A216" s="39"/>
      <c r="B216" s="40"/>
      <c r="C216" s="41"/>
      <c r="D216" s="233" t="s">
        <v>141</v>
      </c>
      <c r="E216" s="41"/>
      <c r="F216" s="234" t="s">
        <v>400</v>
      </c>
      <c r="G216" s="41"/>
      <c r="H216" s="41"/>
      <c r="I216" s="230"/>
      <c r="J216" s="41"/>
      <c r="K216" s="41"/>
      <c r="L216" s="42"/>
      <c r="M216" s="231"/>
      <c r="N216" s="232"/>
      <c r="O216" s="92"/>
      <c r="P216" s="92"/>
      <c r="Q216" s="92"/>
      <c r="R216" s="92"/>
      <c r="S216" s="92"/>
      <c r="T216" s="92"/>
      <c r="U216" s="93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6" t="s">
        <v>141</v>
      </c>
      <c r="AU216" s="16" t="s">
        <v>78</v>
      </c>
    </row>
    <row r="217" s="2" customFormat="1">
      <c r="A217" s="39"/>
      <c r="B217" s="40"/>
      <c r="C217" s="41"/>
      <c r="D217" s="228" t="s">
        <v>143</v>
      </c>
      <c r="E217" s="41"/>
      <c r="F217" s="235" t="s">
        <v>387</v>
      </c>
      <c r="G217" s="41"/>
      <c r="H217" s="41"/>
      <c r="I217" s="230"/>
      <c r="J217" s="41"/>
      <c r="K217" s="41"/>
      <c r="L217" s="42"/>
      <c r="M217" s="231"/>
      <c r="N217" s="232"/>
      <c r="O217" s="92"/>
      <c r="P217" s="92"/>
      <c r="Q217" s="92"/>
      <c r="R217" s="92"/>
      <c r="S217" s="92"/>
      <c r="T217" s="92"/>
      <c r="U217" s="93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6" t="s">
        <v>143</v>
      </c>
      <c r="AU217" s="16" t="s">
        <v>78</v>
      </c>
    </row>
    <row r="218" s="12" customFormat="1">
      <c r="A218" s="12"/>
      <c r="B218" s="236"/>
      <c r="C218" s="237"/>
      <c r="D218" s="228" t="s">
        <v>145</v>
      </c>
      <c r="E218" s="238" t="s">
        <v>1</v>
      </c>
      <c r="F218" s="239" t="s">
        <v>401</v>
      </c>
      <c r="G218" s="237"/>
      <c r="H218" s="240">
        <v>0.017999999999999999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4"/>
      <c r="U218" s="245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46" t="s">
        <v>145</v>
      </c>
      <c r="AU218" s="246" t="s">
        <v>78</v>
      </c>
      <c r="AV218" s="12" t="s">
        <v>88</v>
      </c>
      <c r="AW218" s="12" t="s">
        <v>32</v>
      </c>
      <c r="AX218" s="12" t="s">
        <v>86</v>
      </c>
      <c r="AY218" s="246" t="s">
        <v>137</v>
      </c>
    </row>
    <row r="219" s="2" customFormat="1" ht="16.5" customHeight="1">
      <c r="A219" s="39"/>
      <c r="B219" s="40"/>
      <c r="C219" s="278" t="s">
        <v>402</v>
      </c>
      <c r="D219" s="278" t="s">
        <v>242</v>
      </c>
      <c r="E219" s="279" t="s">
        <v>403</v>
      </c>
      <c r="F219" s="280" t="s">
        <v>404</v>
      </c>
      <c r="G219" s="281" t="s">
        <v>245</v>
      </c>
      <c r="H219" s="282">
        <v>18</v>
      </c>
      <c r="I219" s="283"/>
      <c r="J219" s="284">
        <f>ROUND(I219*H219,2)</f>
        <v>0</v>
      </c>
      <c r="K219" s="280" t="s">
        <v>246</v>
      </c>
      <c r="L219" s="285"/>
      <c r="M219" s="286" t="s">
        <v>1</v>
      </c>
      <c r="N219" s="287" t="s">
        <v>43</v>
      </c>
      <c r="O219" s="92"/>
      <c r="P219" s="225">
        <f>O219*H219</f>
        <v>0</v>
      </c>
      <c r="Q219" s="225">
        <v>0.001</v>
      </c>
      <c r="R219" s="225">
        <f>Q219*H219</f>
        <v>0.018000000000000002</v>
      </c>
      <c r="S219" s="225">
        <v>0</v>
      </c>
      <c r="T219" s="225">
        <f>S219*H219</f>
        <v>0</v>
      </c>
      <c r="U219" s="226" t="s">
        <v>1</v>
      </c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7" t="s">
        <v>196</v>
      </c>
      <c r="AT219" s="227" t="s">
        <v>242</v>
      </c>
      <c r="AU219" s="227" t="s">
        <v>78</v>
      </c>
      <c r="AY219" s="16" t="s">
        <v>137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6" t="s">
        <v>86</v>
      </c>
      <c r="BK219" s="144">
        <f>ROUND(I219*H219,2)</f>
        <v>0</v>
      </c>
      <c r="BL219" s="16" t="s">
        <v>136</v>
      </c>
      <c r="BM219" s="227" t="s">
        <v>405</v>
      </c>
    </row>
    <row r="220" s="2" customFormat="1">
      <c r="A220" s="39"/>
      <c r="B220" s="40"/>
      <c r="C220" s="41"/>
      <c r="D220" s="228" t="s">
        <v>139</v>
      </c>
      <c r="E220" s="41"/>
      <c r="F220" s="229" t="s">
        <v>404</v>
      </c>
      <c r="G220" s="41"/>
      <c r="H220" s="41"/>
      <c r="I220" s="230"/>
      <c r="J220" s="41"/>
      <c r="K220" s="41"/>
      <c r="L220" s="42"/>
      <c r="M220" s="231"/>
      <c r="N220" s="232"/>
      <c r="O220" s="92"/>
      <c r="P220" s="92"/>
      <c r="Q220" s="92"/>
      <c r="R220" s="92"/>
      <c r="S220" s="92"/>
      <c r="T220" s="92"/>
      <c r="U220" s="93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6" t="s">
        <v>139</v>
      </c>
      <c r="AU220" s="16" t="s">
        <v>78</v>
      </c>
    </row>
    <row r="221" s="12" customFormat="1">
      <c r="A221" s="12"/>
      <c r="B221" s="236"/>
      <c r="C221" s="237"/>
      <c r="D221" s="228" t="s">
        <v>145</v>
      </c>
      <c r="E221" s="238" t="s">
        <v>1</v>
      </c>
      <c r="F221" s="239" t="s">
        <v>406</v>
      </c>
      <c r="G221" s="237"/>
      <c r="H221" s="240">
        <v>18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4"/>
      <c r="U221" s="245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46" t="s">
        <v>145</v>
      </c>
      <c r="AU221" s="246" t="s">
        <v>78</v>
      </c>
      <c r="AV221" s="12" t="s">
        <v>88</v>
      </c>
      <c r="AW221" s="12" t="s">
        <v>32</v>
      </c>
      <c r="AX221" s="12" t="s">
        <v>86</v>
      </c>
      <c r="AY221" s="246" t="s">
        <v>137</v>
      </c>
    </row>
    <row r="222" s="2" customFormat="1" ht="16.5" customHeight="1">
      <c r="A222" s="39"/>
      <c r="B222" s="40"/>
      <c r="C222" s="216" t="s">
        <v>407</v>
      </c>
      <c r="D222" s="216" t="s">
        <v>131</v>
      </c>
      <c r="E222" s="217" t="s">
        <v>171</v>
      </c>
      <c r="F222" s="218" t="s">
        <v>172</v>
      </c>
      <c r="G222" s="219" t="s">
        <v>173</v>
      </c>
      <c r="H222" s="220">
        <v>3</v>
      </c>
      <c r="I222" s="221"/>
      <c r="J222" s="222">
        <f>ROUND(I222*H222,2)</f>
        <v>0</v>
      </c>
      <c r="K222" s="218" t="s">
        <v>135</v>
      </c>
      <c r="L222" s="42"/>
      <c r="M222" s="223" t="s">
        <v>1</v>
      </c>
      <c r="N222" s="224" t="s">
        <v>43</v>
      </c>
      <c r="O222" s="92"/>
      <c r="P222" s="225">
        <f>O222*H222</f>
        <v>0</v>
      </c>
      <c r="Q222" s="225">
        <v>0</v>
      </c>
      <c r="R222" s="225">
        <f>Q222*H222</f>
        <v>0</v>
      </c>
      <c r="S222" s="225">
        <v>0</v>
      </c>
      <c r="T222" s="225">
        <f>S222*H222</f>
        <v>0</v>
      </c>
      <c r="U222" s="226" t="s">
        <v>1</v>
      </c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7" t="s">
        <v>136</v>
      </c>
      <c r="AT222" s="227" t="s">
        <v>131</v>
      </c>
      <c r="AU222" s="227" t="s">
        <v>78</v>
      </c>
      <c r="AY222" s="16" t="s">
        <v>137</v>
      </c>
      <c r="BE222" s="144">
        <f>IF(N222="základní",J222,0)</f>
        <v>0</v>
      </c>
      <c r="BF222" s="144">
        <f>IF(N222="snížená",J222,0)</f>
        <v>0</v>
      </c>
      <c r="BG222" s="144">
        <f>IF(N222="zákl. přenesená",J222,0)</f>
        <v>0</v>
      </c>
      <c r="BH222" s="144">
        <f>IF(N222="sníž. přenesená",J222,0)</f>
        <v>0</v>
      </c>
      <c r="BI222" s="144">
        <f>IF(N222="nulová",J222,0)</f>
        <v>0</v>
      </c>
      <c r="BJ222" s="16" t="s">
        <v>86</v>
      </c>
      <c r="BK222" s="144">
        <f>ROUND(I222*H222,2)</f>
        <v>0</v>
      </c>
      <c r="BL222" s="16" t="s">
        <v>136</v>
      </c>
      <c r="BM222" s="227" t="s">
        <v>408</v>
      </c>
    </row>
    <row r="223" s="2" customFormat="1">
      <c r="A223" s="39"/>
      <c r="B223" s="40"/>
      <c r="C223" s="41"/>
      <c r="D223" s="228" t="s">
        <v>139</v>
      </c>
      <c r="E223" s="41"/>
      <c r="F223" s="229" t="s">
        <v>175</v>
      </c>
      <c r="G223" s="41"/>
      <c r="H223" s="41"/>
      <c r="I223" s="230"/>
      <c r="J223" s="41"/>
      <c r="K223" s="41"/>
      <c r="L223" s="42"/>
      <c r="M223" s="231"/>
      <c r="N223" s="232"/>
      <c r="O223" s="92"/>
      <c r="P223" s="92"/>
      <c r="Q223" s="92"/>
      <c r="R223" s="92"/>
      <c r="S223" s="92"/>
      <c r="T223" s="92"/>
      <c r="U223" s="93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6" t="s">
        <v>139</v>
      </c>
      <c r="AU223" s="16" t="s">
        <v>78</v>
      </c>
    </row>
    <row r="224" s="2" customFormat="1">
      <c r="A224" s="39"/>
      <c r="B224" s="40"/>
      <c r="C224" s="41"/>
      <c r="D224" s="233" t="s">
        <v>141</v>
      </c>
      <c r="E224" s="41"/>
      <c r="F224" s="234" t="s">
        <v>176</v>
      </c>
      <c r="G224" s="41"/>
      <c r="H224" s="41"/>
      <c r="I224" s="230"/>
      <c r="J224" s="41"/>
      <c r="K224" s="41"/>
      <c r="L224" s="42"/>
      <c r="M224" s="231"/>
      <c r="N224" s="232"/>
      <c r="O224" s="92"/>
      <c r="P224" s="92"/>
      <c r="Q224" s="92"/>
      <c r="R224" s="92"/>
      <c r="S224" s="92"/>
      <c r="T224" s="92"/>
      <c r="U224" s="93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6" t="s">
        <v>141</v>
      </c>
      <c r="AU224" s="16" t="s">
        <v>78</v>
      </c>
    </row>
    <row r="225" s="12" customFormat="1">
      <c r="A225" s="12"/>
      <c r="B225" s="236"/>
      <c r="C225" s="237"/>
      <c r="D225" s="228" t="s">
        <v>145</v>
      </c>
      <c r="E225" s="238" t="s">
        <v>1</v>
      </c>
      <c r="F225" s="239" t="s">
        <v>409</v>
      </c>
      <c r="G225" s="237"/>
      <c r="H225" s="240">
        <v>3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4"/>
      <c r="U225" s="245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246" t="s">
        <v>145</v>
      </c>
      <c r="AU225" s="246" t="s">
        <v>78</v>
      </c>
      <c r="AV225" s="12" t="s">
        <v>88</v>
      </c>
      <c r="AW225" s="12" t="s">
        <v>32</v>
      </c>
      <c r="AX225" s="12" t="s">
        <v>86</v>
      </c>
      <c r="AY225" s="246" t="s">
        <v>137</v>
      </c>
    </row>
    <row r="226" s="2" customFormat="1" ht="21.75" customHeight="1">
      <c r="A226" s="39"/>
      <c r="B226" s="40"/>
      <c r="C226" s="216" t="s">
        <v>410</v>
      </c>
      <c r="D226" s="216" t="s">
        <v>131</v>
      </c>
      <c r="E226" s="217" t="s">
        <v>179</v>
      </c>
      <c r="F226" s="218" t="s">
        <v>180</v>
      </c>
      <c r="G226" s="219" t="s">
        <v>173</v>
      </c>
      <c r="H226" s="220">
        <v>3</v>
      </c>
      <c r="I226" s="221"/>
      <c r="J226" s="222">
        <f>ROUND(I226*H226,2)</f>
        <v>0</v>
      </c>
      <c r="K226" s="218" t="s">
        <v>135</v>
      </c>
      <c r="L226" s="42"/>
      <c r="M226" s="223" t="s">
        <v>1</v>
      </c>
      <c r="N226" s="224" t="s">
        <v>43</v>
      </c>
      <c r="O226" s="92"/>
      <c r="P226" s="225">
        <f>O226*H226</f>
        <v>0</v>
      </c>
      <c r="Q226" s="225">
        <v>0</v>
      </c>
      <c r="R226" s="225">
        <f>Q226*H226</f>
        <v>0</v>
      </c>
      <c r="S226" s="225">
        <v>0</v>
      </c>
      <c r="T226" s="225">
        <f>S226*H226</f>
        <v>0</v>
      </c>
      <c r="U226" s="226" t="s">
        <v>1</v>
      </c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7" t="s">
        <v>136</v>
      </c>
      <c r="AT226" s="227" t="s">
        <v>131</v>
      </c>
      <c r="AU226" s="227" t="s">
        <v>78</v>
      </c>
      <c r="AY226" s="16" t="s">
        <v>137</v>
      </c>
      <c r="BE226" s="144">
        <f>IF(N226="základní",J226,0)</f>
        <v>0</v>
      </c>
      <c r="BF226" s="144">
        <f>IF(N226="snížená",J226,0)</f>
        <v>0</v>
      </c>
      <c r="BG226" s="144">
        <f>IF(N226="zákl. přenesená",J226,0)</f>
        <v>0</v>
      </c>
      <c r="BH226" s="144">
        <f>IF(N226="sníž. přenesená",J226,0)</f>
        <v>0</v>
      </c>
      <c r="BI226" s="144">
        <f>IF(N226="nulová",J226,0)</f>
        <v>0</v>
      </c>
      <c r="BJ226" s="16" t="s">
        <v>86</v>
      </c>
      <c r="BK226" s="144">
        <f>ROUND(I226*H226,2)</f>
        <v>0</v>
      </c>
      <c r="BL226" s="16" t="s">
        <v>136</v>
      </c>
      <c r="BM226" s="227" t="s">
        <v>411</v>
      </c>
    </row>
    <row r="227" s="2" customFormat="1">
      <c r="A227" s="39"/>
      <c r="B227" s="40"/>
      <c r="C227" s="41"/>
      <c r="D227" s="228" t="s">
        <v>139</v>
      </c>
      <c r="E227" s="41"/>
      <c r="F227" s="229" t="s">
        <v>182</v>
      </c>
      <c r="G227" s="41"/>
      <c r="H227" s="41"/>
      <c r="I227" s="230"/>
      <c r="J227" s="41"/>
      <c r="K227" s="41"/>
      <c r="L227" s="42"/>
      <c r="M227" s="231"/>
      <c r="N227" s="232"/>
      <c r="O227" s="92"/>
      <c r="P227" s="92"/>
      <c r="Q227" s="92"/>
      <c r="R227" s="92"/>
      <c r="S227" s="92"/>
      <c r="T227" s="92"/>
      <c r="U227" s="93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6" t="s">
        <v>139</v>
      </c>
      <c r="AU227" s="16" t="s">
        <v>78</v>
      </c>
    </row>
    <row r="228" s="2" customFormat="1">
      <c r="A228" s="39"/>
      <c r="B228" s="40"/>
      <c r="C228" s="41"/>
      <c r="D228" s="233" t="s">
        <v>141</v>
      </c>
      <c r="E228" s="41"/>
      <c r="F228" s="234" t="s">
        <v>183</v>
      </c>
      <c r="G228" s="41"/>
      <c r="H228" s="41"/>
      <c r="I228" s="230"/>
      <c r="J228" s="41"/>
      <c r="K228" s="41"/>
      <c r="L228" s="42"/>
      <c r="M228" s="231"/>
      <c r="N228" s="232"/>
      <c r="O228" s="92"/>
      <c r="P228" s="92"/>
      <c r="Q228" s="92"/>
      <c r="R228" s="92"/>
      <c r="S228" s="92"/>
      <c r="T228" s="92"/>
      <c r="U228" s="93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6" t="s">
        <v>141</v>
      </c>
      <c r="AU228" s="16" t="s">
        <v>78</v>
      </c>
    </row>
    <row r="229" s="2" customFormat="1">
      <c r="A229" s="39"/>
      <c r="B229" s="40"/>
      <c r="C229" s="41"/>
      <c r="D229" s="228" t="s">
        <v>143</v>
      </c>
      <c r="E229" s="41"/>
      <c r="F229" s="235" t="s">
        <v>184</v>
      </c>
      <c r="G229" s="41"/>
      <c r="H229" s="41"/>
      <c r="I229" s="230"/>
      <c r="J229" s="41"/>
      <c r="K229" s="41"/>
      <c r="L229" s="42"/>
      <c r="M229" s="231"/>
      <c r="N229" s="232"/>
      <c r="O229" s="92"/>
      <c r="P229" s="92"/>
      <c r="Q229" s="92"/>
      <c r="R229" s="92"/>
      <c r="S229" s="92"/>
      <c r="T229" s="92"/>
      <c r="U229" s="93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6" t="s">
        <v>143</v>
      </c>
      <c r="AU229" s="16" t="s">
        <v>78</v>
      </c>
    </row>
    <row r="230" s="2" customFormat="1" ht="24.15" customHeight="1">
      <c r="A230" s="39"/>
      <c r="B230" s="40"/>
      <c r="C230" s="216" t="s">
        <v>412</v>
      </c>
      <c r="D230" s="216" t="s">
        <v>131</v>
      </c>
      <c r="E230" s="217" t="s">
        <v>186</v>
      </c>
      <c r="F230" s="218" t="s">
        <v>187</v>
      </c>
      <c r="G230" s="219" t="s">
        <v>173</v>
      </c>
      <c r="H230" s="220">
        <v>6</v>
      </c>
      <c r="I230" s="221"/>
      <c r="J230" s="222">
        <f>ROUND(I230*H230,2)</f>
        <v>0</v>
      </c>
      <c r="K230" s="218" t="s">
        <v>135</v>
      </c>
      <c r="L230" s="42"/>
      <c r="M230" s="223" t="s">
        <v>1</v>
      </c>
      <c r="N230" s="224" t="s">
        <v>43</v>
      </c>
      <c r="O230" s="92"/>
      <c r="P230" s="225">
        <f>O230*H230</f>
        <v>0</v>
      </c>
      <c r="Q230" s="225">
        <v>0</v>
      </c>
      <c r="R230" s="225">
        <f>Q230*H230</f>
        <v>0</v>
      </c>
      <c r="S230" s="225">
        <v>0</v>
      </c>
      <c r="T230" s="225">
        <f>S230*H230</f>
        <v>0</v>
      </c>
      <c r="U230" s="226" t="s">
        <v>1</v>
      </c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7" t="s">
        <v>136</v>
      </c>
      <c r="AT230" s="227" t="s">
        <v>131</v>
      </c>
      <c r="AU230" s="227" t="s">
        <v>78</v>
      </c>
      <c r="AY230" s="16" t="s">
        <v>137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6" t="s">
        <v>86</v>
      </c>
      <c r="BK230" s="144">
        <f>ROUND(I230*H230,2)</f>
        <v>0</v>
      </c>
      <c r="BL230" s="16" t="s">
        <v>136</v>
      </c>
      <c r="BM230" s="227" t="s">
        <v>413</v>
      </c>
    </row>
    <row r="231" s="2" customFormat="1">
      <c r="A231" s="39"/>
      <c r="B231" s="40"/>
      <c r="C231" s="41"/>
      <c r="D231" s="228" t="s">
        <v>139</v>
      </c>
      <c r="E231" s="41"/>
      <c r="F231" s="229" t="s">
        <v>189</v>
      </c>
      <c r="G231" s="41"/>
      <c r="H231" s="41"/>
      <c r="I231" s="230"/>
      <c r="J231" s="41"/>
      <c r="K231" s="41"/>
      <c r="L231" s="42"/>
      <c r="M231" s="231"/>
      <c r="N231" s="232"/>
      <c r="O231" s="92"/>
      <c r="P231" s="92"/>
      <c r="Q231" s="92"/>
      <c r="R231" s="92"/>
      <c r="S231" s="92"/>
      <c r="T231" s="92"/>
      <c r="U231" s="93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6" t="s">
        <v>139</v>
      </c>
      <c r="AU231" s="16" t="s">
        <v>78</v>
      </c>
    </row>
    <row r="232" s="2" customFormat="1">
      <c r="A232" s="39"/>
      <c r="B232" s="40"/>
      <c r="C232" s="41"/>
      <c r="D232" s="233" t="s">
        <v>141</v>
      </c>
      <c r="E232" s="41"/>
      <c r="F232" s="234" t="s">
        <v>190</v>
      </c>
      <c r="G232" s="41"/>
      <c r="H232" s="41"/>
      <c r="I232" s="230"/>
      <c r="J232" s="41"/>
      <c r="K232" s="41"/>
      <c r="L232" s="42"/>
      <c r="M232" s="231"/>
      <c r="N232" s="232"/>
      <c r="O232" s="92"/>
      <c r="P232" s="92"/>
      <c r="Q232" s="92"/>
      <c r="R232" s="92"/>
      <c r="S232" s="92"/>
      <c r="T232" s="92"/>
      <c r="U232" s="93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6" t="s">
        <v>141</v>
      </c>
      <c r="AU232" s="16" t="s">
        <v>78</v>
      </c>
    </row>
    <row r="233" s="2" customFormat="1">
      <c r="A233" s="39"/>
      <c r="B233" s="40"/>
      <c r="C233" s="41"/>
      <c r="D233" s="228" t="s">
        <v>143</v>
      </c>
      <c r="E233" s="41"/>
      <c r="F233" s="235" t="s">
        <v>184</v>
      </c>
      <c r="G233" s="41"/>
      <c r="H233" s="41"/>
      <c r="I233" s="230"/>
      <c r="J233" s="41"/>
      <c r="K233" s="41"/>
      <c r="L233" s="42"/>
      <c r="M233" s="231"/>
      <c r="N233" s="232"/>
      <c r="O233" s="92"/>
      <c r="P233" s="92"/>
      <c r="Q233" s="92"/>
      <c r="R233" s="92"/>
      <c r="S233" s="92"/>
      <c r="T233" s="92"/>
      <c r="U233" s="93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6" t="s">
        <v>143</v>
      </c>
      <c r="AU233" s="16" t="s">
        <v>78</v>
      </c>
    </row>
    <row r="234" s="12" customFormat="1">
      <c r="A234" s="12"/>
      <c r="B234" s="236"/>
      <c r="C234" s="237"/>
      <c r="D234" s="228" t="s">
        <v>145</v>
      </c>
      <c r="E234" s="238" t="s">
        <v>1</v>
      </c>
      <c r="F234" s="239" t="s">
        <v>414</v>
      </c>
      <c r="G234" s="237"/>
      <c r="H234" s="240">
        <v>6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4"/>
      <c r="U234" s="245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46" t="s">
        <v>145</v>
      </c>
      <c r="AU234" s="246" t="s">
        <v>78</v>
      </c>
      <c r="AV234" s="12" t="s">
        <v>88</v>
      </c>
      <c r="AW234" s="12" t="s">
        <v>32</v>
      </c>
      <c r="AX234" s="12" t="s">
        <v>86</v>
      </c>
      <c r="AY234" s="246" t="s">
        <v>137</v>
      </c>
    </row>
    <row r="235" s="2" customFormat="1" ht="16.5" customHeight="1">
      <c r="A235" s="39"/>
      <c r="B235" s="40"/>
      <c r="C235" s="216" t="s">
        <v>415</v>
      </c>
      <c r="D235" s="216" t="s">
        <v>131</v>
      </c>
      <c r="E235" s="217" t="s">
        <v>416</v>
      </c>
      <c r="F235" s="218" t="s">
        <v>417</v>
      </c>
      <c r="G235" s="219" t="s">
        <v>418</v>
      </c>
      <c r="H235" s="220">
        <v>690</v>
      </c>
      <c r="I235" s="221"/>
      <c r="J235" s="222">
        <f>ROUND(I235*H235,2)</f>
        <v>0</v>
      </c>
      <c r="K235" s="218" t="s">
        <v>1</v>
      </c>
      <c r="L235" s="42"/>
      <c r="M235" s="223" t="s">
        <v>1</v>
      </c>
      <c r="N235" s="224" t="s">
        <v>43</v>
      </c>
      <c r="O235" s="92"/>
      <c r="P235" s="225">
        <f>O235*H235</f>
        <v>0</v>
      </c>
      <c r="Q235" s="225">
        <v>0.0068199999999999997</v>
      </c>
      <c r="R235" s="225">
        <f>Q235*H235</f>
        <v>4.7058</v>
      </c>
      <c r="S235" s="225">
        <v>0</v>
      </c>
      <c r="T235" s="225">
        <f>S235*H235</f>
        <v>0</v>
      </c>
      <c r="U235" s="226" t="s">
        <v>1</v>
      </c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7" t="s">
        <v>136</v>
      </c>
      <c r="AT235" s="227" t="s">
        <v>131</v>
      </c>
      <c r="AU235" s="227" t="s">
        <v>78</v>
      </c>
      <c r="AY235" s="16" t="s">
        <v>137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6" t="s">
        <v>86</v>
      </c>
      <c r="BK235" s="144">
        <f>ROUND(I235*H235,2)</f>
        <v>0</v>
      </c>
      <c r="BL235" s="16" t="s">
        <v>136</v>
      </c>
      <c r="BM235" s="227" t="s">
        <v>419</v>
      </c>
    </row>
    <row r="236" s="2" customFormat="1">
      <c r="A236" s="39"/>
      <c r="B236" s="40"/>
      <c r="C236" s="41"/>
      <c r="D236" s="228" t="s">
        <v>139</v>
      </c>
      <c r="E236" s="41"/>
      <c r="F236" s="229" t="s">
        <v>420</v>
      </c>
      <c r="G236" s="41"/>
      <c r="H236" s="41"/>
      <c r="I236" s="230"/>
      <c r="J236" s="41"/>
      <c r="K236" s="41"/>
      <c r="L236" s="42"/>
      <c r="M236" s="231"/>
      <c r="N236" s="232"/>
      <c r="O236" s="92"/>
      <c r="P236" s="92"/>
      <c r="Q236" s="92"/>
      <c r="R236" s="92"/>
      <c r="S236" s="92"/>
      <c r="T236" s="92"/>
      <c r="U236" s="93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6" t="s">
        <v>139</v>
      </c>
      <c r="AU236" s="16" t="s">
        <v>78</v>
      </c>
    </row>
    <row r="237" s="2" customFormat="1">
      <c r="A237" s="39"/>
      <c r="B237" s="40"/>
      <c r="C237" s="41"/>
      <c r="D237" s="228" t="s">
        <v>143</v>
      </c>
      <c r="E237" s="41"/>
      <c r="F237" s="235" t="s">
        <v>421</v>
      </c>
      <c r="G237" s="41"/>
      <c r="H237" s="41"/>
      <c r="I237" s="230"/>
      <c r="J237" s="41"/>
      <c r="K237" s="41"/>
      <c r="L237" s="42"/>
      <c r="M237" s="231"/>
      <c r="N237" s="232"/>
      <c r="O237" s="92"/>
      <c r="P237" s="92"/>
      <c r="Q237" s="92"/>
      <c r="R237" s="92"/>
      <c r="S237" s="92"/>
      <c r="T237" s="92"/>
      <c r="U237" s="93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6" t="s">
        <v>143</v>
      </c>
      <c r="AU237" s="16" t="s">
        <v>78</v>
      </c>
    </row>
    <row r="238" s="2" customFormat="1" ht="24.15" customHeight="1">
      <c r="A238" s="39"/>
      <c r="B238" s="40"/>
      <c r="C238" s="216" t="s">
        <v>422</v>
      </c>
      <c r="D238" s="216" t="s">
        <v>131</v>
      </c>
      <c r="E238" s="217" t="s">
        <v>423</v>
      </c>
      <c r="F238" s="218" t="s">
        <v>424</v>
      </c>
      <c r="G238" s="219" t="s">
        <v>418</v>
      </c>
      <c r="H238" s="220">
        <v>16</v>
      </c>
      <c r="I238" s="221"/>
      <c r="J238" s="222">
        <f>ROUND(I238*H238,2)</f>
        <v>0</v>
      </c>
      <c r="K238" s="218" t="s">
        <v>135</v>
      </c>
      <c r="L238" s="42"/>
      <c r="M238" s="223" t="s">
        <v>1</v>
      </c>
      <c r="N238" s="224" t="s">
        <v>43</v>
      </c>
      <c r="O238" s="92"/>
      <c r="P238" s="225">
        <f>O238*H238</f>
        <v>0</v>
      </c>
      <c r="Q238" s="225">
        <v>0.0038785</v>
      </c>
      <c r="R238" s="225">
        <f>Q238*H238</f>
        <v>0.062056</v>
      </c>
      <c r="S238" s="225">
        <v>0</v>
      </c>
      <c r="T238" s="225">
        <f>S238*H238</f>
        <v>0</v>
      </c>
      <c r="U238" s="226" t="s">
        <v>1</v>
      </c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7" t="s">
        <v>136</v>
      </c>
      <c r="AT238" s="227" t="s">
        <v>131</v>
      </c>
      <c r="AU238" s="227" t="s">
        <v>78</v>
      </c>
      <c r="AY238" s="16" t="s">
        <v>137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6" t="s">
        <v>86</v>
      </c>
      <c r="BK238" s="144">
        <f>ROUND(I238*H238,2)</f>
        <v>0</v>
      </c>
      <c r="BL238" s="16" t="s">
        <v>136</v>
      </c>
      <c r="BM238" s="227" t="s">
        <v>425</v>
      </c>
    </row>
    <row r="239" s="2" customFormat="1">
      <c r="A239" s="39"/>
      <c r="B239" s="40"/>
      <c r="C239" s="41"/>
      <c r="D239" s="228" t="s">
        <v>139</v>
      </c>
      <c r="E239" s="41"/>
      <c r="F239" s="229" t="s">
        <v>426</v>
      </c>
      <c r="G239" s="41"/>
      <c r="H239" s="41"/>
      <c r="I239" s="230"/>
      <c r="J239" s="41"/>
      <c r="K239" s="41"/>
      <c r="L239" s="42"/>
      <c r="M239" s="231"/>
      <c r="N239" s="232"/>
      <c r="O239" s="92"/>
      <c r="P239" s="92"/>
      <c r="Q239" s="92"/>
      <c r="R239" s="92"/>
      <c r="S239" s="92"/>
      <c r="T239" s="92"/>
      <c r="U239" s="93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6" t="s">
        <v>139</v>
      </c>
      <c r="AU239" s="16" t="s">
        <v>78</v>
      </c>
    </row>
    <row r="240" s="2" customFormat="1">
      <c r="A240" s="39"/>
      <c r="B240" s="40"/>
      <c r="C240" s="41"/>
      <c r="D240" s="233" t="s">
        <v>141</v>
      </c>
      <c r="E240" s="41"/>
      <c r="F240" s="234" t="s">
        <v>427</v>
      </c>
      <c r="G240" s="41"/>
      <c r="H240" s="41"/>
      <c r="I240" s="230"/>
      <c r="J240" s="41"/>
      <c r="K240" s="41"/>
      <c r="L240" s="42"/>
      <c r="M240" s="231"/>
      <c r="N240" s="232"/>
      <c r="O240" s="92"/>
      <c r="P240" s="92"/>
      <c r="Q240" s="92"/>
      <c r="R240" s="92"/>
      <c r="S240" s="92"/>
      <c r="T240" s="92"/>
      <c r="U240" s="93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6" t="s">
        <v>141</v>
      </c>
      <c r="AU240" s="16" t="s">
        <v>78</v>
      </c>
    </row>
    <row r="241" s="2" customFormat="1">
      <c r="A241" s="39"/>
      <c r="B241" s="40"/>
      <c r="C241" s="41"/>
      <c r="D241" s="228" t="s">
        <v>143</v>
      </c>
      <c r="E241" s="41"/>
      <c r="F241" s="235" t="s">
        <v>421</v>
      </c>
      <c r="G241" s="41"/>
      <c r="H241" s="41"/>
      <c r="I241" s="230"/>
      <c r="J241" s="41"/>
      <c r="K241" s="41"/>
      <c r="L241" s="42"/>
      <c r="M241" s="231"/>
      <c r="N241" s="232"/>
      <c r="O241" s="92"/>
      <c r="P241" s="92"/>
      <c r="Q241" s="92"/>
      <c r="R241" s="92"/>
      <c r="S241" s="92"/>
      <c r="T241" s="92"/>
      <c r="U241" s="93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6" t="s">
        <v>143</v>
      </c>
      <c r="AU241" s="16" t="s">
        <v>78</v>
      </c>
    </row>
    <row r="242" s="12" customFormat="1">
      <c r="A242" s="12"/>
      <c r="B242" s="236"/>
      <c r="C242" s="237"/>
      <c r="D242" s="228" t="s">
        <v>145</v>
      </c>
      <c r="E242" s="238" t="s">
        <v>1</v>
      </c>
      <c r="F242" s="239" t="s">
        <v>428</v>
      </c>
      <c r="G242" s="237"/>
      <c r="H242" s="240">
        <v>16</v>
      </c>
      <c r="I242" s="241"/>
      <c r="J242" s="237"/>
      <c r="K242" s="237"/>
      <c r="L242" s="242"/>
      <c r="M242" s="243"/>
      <c r="N242" s="244"/>
      <c r="O242" s="244"/>
      <c r="P242" s="244"/>
      <c r="Q242" s="244"/>
      <c r="R242" s="244"/>
      <c r="S242" s="244"/>
      <c r="T242" s="244"/>
      <c r="U242" s="245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246" t="s">
        <v>145</v>
      </c>
      <c r="AU242" s="246" t="s">
        <v>78</v>
      </c>
      <c r="AV242" s="12" t="s">
        <v>88</v>
      </c>
      <c r="AW242" s="12" t="s">
        <v>32</v>
      </c>
      <c r="AX242" s="12" t="s">
        <v>86</v>
      </c>
      <c r="AY242" s="246" t="s">
        <v>137</v>
      </c>
    </row>
    <row r="243" s="2" customFormat="1" ht="33" customHeight="1">
      <c r="A243" s="39"/>
      <c r="B243" s="40"/>
      <c r="C243" s="216" t="s">
        <v>429</v>
      </c>
      <c r="D243" s="216" t="s">
        <v>131</v>
      </c>
      <c r="E243" s="217" t="s">
        <v>430</v>
      </c>
      <c r="F243" s="218" t="s">
        <v>431</v>
      </c>
      <c r="G243" s="219" t="s">
        <v>432</v>
      </c>
      <c r="H243" s="220">
        <v>4</v>
      </c>
      <c r="I243" s="221"/>
      <c r="J243" s="222">
        <f>ROUND(I243*H243,2)</f>
        <v>0</v>
      </c>
      <c r="K243" s="218" t="s">
        <v>1</v>
      </c>
      <c r="L243" s="42"/>
      <c r="M243" s="223" t="s">
        <v>1</v>
      </c>
      <c r="N243" s="224" t="s">
        <v>43</v>
      </c>
      <c r="O243" s="92"/>
      <c r="P243" s="225">
        <f>O243*H243</f>
        <v>0</v>
      </c>
      <c r="Q243" s="225">
        <v>0.07417</v>
      </c>
      <c r="R243" s="225">
        <f>Q243*H243</f>
        <v>0.29668</v>
      </c>
      <c r="S243" s="225">
        <v>0</v>
      </c>
      <c r="T243" s="225">
        <f>S243*H243</f>
        <v>0</v>
      </c>
      <c r="U243" s="226" t="s">
        <v>1</v>
      </c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7" t="s">
        <v>136</v>
      </c>
      <c r="AT243" s="227" t="s">
        <v>131</v>
      </c>
      <c r="AU243" s="227" t="s">
        <v>78</v>
      </c>
      <c r="AY243" s="16" t="s">
        <v>137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6" t="s">
        <v>86</v>
      </c>
      <c r="BK243" s="144">
        <f>ROUND(I243*H243,2)</f>
        <v>0</v>
      </c>
      <c r="BL243" s="16" t="s">
        <v>136</v>
      </c>
      <c r="BM243" s="227" t="s">
        <v>433</v>
      </c>
    </row>
    <row r="244" s="2" customFormat="1">
      <c r="A244" s="39"/>
      <c r="B244" s="40"/>
      <c r="C244" s="41"/>
      <c r="D244" s="228" t="s">
        <v>139</v>
      </c>
      <c r="E244" s="41"/>
      <c r="F244" s="229" t="s">
        <v>431</v>
      </c>
      <c r="G244" s="41"/>
      <c r="H244" s="41"/>
      <c r="I244" s="230"/>
      <c r="J244" s="41"/>
      <c r="K244" s="41"/>
      <c r="L244" s="42"/>
      <c r="M244" s="231"/>
      <c r="N244" s="232"/>
      <c r="O244" s="92"/>
      <c r="P244" s="92"/>
      <c r="Q244" s="92"/>
      <c r="R244" s="92"/>
      <c r="S244" s="92"/>
      <c r="T244" s="92"/>
      <c r="U244" s="93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6" t="s">
        <v>139</v>
      </c>
      <c r="AU244" s="16" t="s">
        <v>78</v>
      </c>
    </row>
    <row r="245" s="13" customFormat="1" ht="25.92" customHeight="1">
      <c r="A245" s="13"/>
      <c r="B245" s="247"/>
      <c r="C245" s="248"/>
      <c r="D245" s="249" t="s">
        <v>77</v>
      </c>
      <c r="E245" s="250" t="s">
        <v>192</v>
      </c>
      <c r="F245" s="250" t="s">
        <v>193</v>
      </c>
      <c r="G245" s="248"/>
      <c r="H245" s="248"/>
      <c r="I245" s="251"/>
      <c r="J245" s="252">
        <f>BK245</f>
        <v>0</v>
      </c>
      <c r="K245" s="248"/>
      <c r="L245" s="253"/>
      <c r="M245" s="254"/>
      <c r="N245" s="255"/>
      <c r="O245" s="255"/>
      <c r="P245" s="256">
        <f>P246+P247</f>
        <v>0</v>
      </c>
      <c r="Q245" s="255"/>
      <c r="R245" s="256">
        <f>R246+R247</f>
        <v>0</v>
      </c>
      <c r="S245" s="255"/>
      <c r="T245" s="256">
        <f>T246+T247</f>
        <v>0</v>
      </c>
      <c r="U245" s="257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R245" s="258" t="s">
        <v>86</v>
      </c>
      <c r="AT245" s="259" t="s">
        <v>77</v>
      </c>
      <c r="AU245" s="259" t="s">
        <v>78</v>
      </c>
      <c r="AY245" s="258" t="s">
        <v>137</v>
      </c>
      <c r="BK245" s="260">
        <f>BK246+BK247</f>
        <v>0</v>
      </c>
    </row>
    <row r="246" s="13" customFormat="1" ht="22.8" customHeight="1">
      <c r="A246" s="13"/>
      <c r="B246" s="247"/>
      <c r="C246" s="248"/>
      <c r="D246" s="249" t="s">
        <v>77</v>
      </c>
      <c r="E246" s="261" t="s">
        <v>86</v>
      </c>
      <c r="F246" s="261" t="s">
        <v>434</v>
      </c>
      <c r="G246" s="248"/>
      <c r="H246" s="248"/>
      <c r="I246" s="251"/>
      <c r="J246" s="262">
        <f>BK246</f>
        <v>0</v>
      </c>
      <c r="K246" s="248"/>
      <c r="L246" s="253"/>
      <c r="M246" s="254"/>
      <c r="N246" s="255"/>
      <c r="O246" s="255"/>
      <c r="P246" s="256">
        <v>0</v>
      </c>
      <c r="Q246" s="255"/>
      <c r="R246" s="256">
        <v>0</v>
      </c>
      <c r="S246" s="255"/>
      <c r="T246" s="256">
        <v>0</v>
      </c>
      <c r="U246" s="257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R246" s="258" t="s">
        <v>86</v>
      </c>
      <c r="AT246" s="259" t="s">
        <v>77</v>
      </c>
      <c r="AU246" s="259" t="s">
        <v>86</v>
      </c>
      <c r="AY246" s="258" t="s">
        <v>137</v>
      </c>
      <c r="BK246" s="260">
        <v>0</v>
      </c>
    </row>
    <row r="247" s="13" customFormat="1" ht="22.8" customHeight="1">
      <c r="A247" s="13"/>
      <c r="B247" s="247"/>
      <c r="C247" s="248"/>
      <c r="D247" s="249" t="s">
        <v>77</v>
      </c>
      <c r="E247" s="261" t="s">
        <v>194</v>
      </c>
      <c r="F247" s="261" t="s">
        <v>195</v>
      </c>
      <c r="G247" s="248"/>
      <c r="H247" s="248"/>
      <c r="I247" s="251"/>
      <c r="J247" s="262">
        <f>BK247</f>
        <v>0</v>
      </c>
      <c r="K247" s="248"/>
      <c r="L247" s="253"/>
      <c r="M247" s="254"/>
      <c r="N247" s="255"/>
      <c r="O247" s="255"/>
      <c r="P247" s="256">
        <f>SUM(P248:P250)</f>
        <v>0</v>
      </c>
      <c r="Q247" s="255"/>
      <c r="R247" s="256">
        <f>SUM(R248:R250)</f>
        <v>0</v>
      </c>
      <c r="S247" s="255"/>
      <c r="T247" s="256">
        <f>SUM(T248:T250)</f>
        <v>0</v>
      </c>
      <c r="U247" s="257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R247" s="258" t="s">
        <v>86</v>
      </c>
      <c r="AT247" s="259" t="s">
        <v>77</v>
      </c>
      <c r="AU247" s="259" t="s">
        <v>86</v>
      </c>
      <c r="AY247" s="258" t="s">
        <v>137</v>
      </c>
      <c r="BK247" s="260">
        <f>SUM(BK248:BK250)</f>
        <v>0</v>
      </c>
    </row>
    <row r="248" s="2" customFormat="1" ht="24.15" customHeight="1">
      <c r="A248" s="39"/>
      <c r="B248" s="40"/>
      <c r="C248" s="216" t="s">
        <v>435</v>
      </c>
      <c r="D248" s="216" t="s">
        <v>131</v>
      </c>
      <c r="E248" s="217" t="s">
        <v>197</v>
      </c>
      <c r="F248" s="218" t="s">
        <v>198</v>
      </c>
      <c r="G248" s="219" t="s">
        <v>199</v>
      </c>
      <c r="H248" s="220">
        <v>11.420999999999999</v>
      </c>
      <c r="I248" s="221"/>
      <c r="J248" s="222">
        <f>ROUND(I248*H248,2)</f>
        <v>0</v>
      </c>
      <c r="K248" s="218" t="s">
        <v>135</v>
      </c>
      <c r="L248" s="42"/>
      <c r="M248" s="223" t="s">
        <v>1</v>
      </c>
      <c r="N248" s="224" t="s">
        <v>43</v>
      </c>
      <c r="O248" s="92"/>
      <c r="P248" s="225">
        <f>O248*H248</f>
        <v>0</v>
      </c>
      <c r="Q248" s="225">
        <v>0</v>
      </c>
      <c r="R248" s="225">
        <f>Q248*H248</f>
        <v>0</v>
      </c>
      <c r="S248" s="225">
        <v>0</v>
      </c>
      <c r="T248" s="225">
        <f>S248*H248</f>
        <v>0</v>
      </c>
      <c r="U248" s="226" t="s">
        <v>1</v>
      </c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7" t="s">
        <v>136</v>
      </c>
      <c r="AT248" s="227" t="s">
        <v>131</v>
      </c>
      <c r="AU248" s="227" t="s">
        <v>88</v>
      </c>
      <c r="AY248" s="16" t="s">
        <v>137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6" t="s">
        <v>86</v>
      </c>
      <c r="BK248" s="144">
        <f>ROUND(I248*H248,2)</f>
        <v>0</v>
      </c>
      <c r="BL248" s="16" t="s">
        <v>136</v>
      </c>
      <c r="BM248" s="227" t="s">
        <v>436</v>
      </c>
    </row>
    <row r="249" s="2" customFormat="1">
      <c r="A249" s="39"/>
      <c r="B249" s="40"/>
      <c r="C249" s="41"/>
      <c r="D249" s="228" t="s">
        <v>139</v>
      </c>
      <c r="E249" s="41"/>
      <c r="F249" s="229" t="s">
        <v>201</v>
      </c>
      <c r="G249" s="41"/>
      <c r="H249" s="41"/>
      <c r="I249" s="230"/>
      <c r="J249" s="41"/>
      <c r="K249" s="41"/>
      <c r="L249" s="42"/>
      <c r="M249" s="231"/>
      <c r="N249" s="232"/>
      <c r="O249" s="92"/>
      <c r="P249" s="92"/>
      <c r="Q249" s="92"/>
      <c r="R249" s="92"/>
      <c r="S249" s="92"/>
      <c r="T249" s="92"/>
      <c r="U249" s="93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6" t="s">
        <v>139</v>
      </c>
      <c r="AU249" s="16" t="s">
        <v>88</v>
      </c>
    </row>
    <row r="250" s="2" customFormat="1">
      <c r="A250" s="39"/>
      <c r="B250" s="40"/>
      <c r="C250" s="41"/>
      <c r="D250" s="233" t="s">
        <v>141</v>
      </c>
      <c r="E250" s="41"/>
      <c r="F250" s="234" t="s">
        <v>202</v>
      </c>
      <c r="G250" s="41"/>
      <c r="H250" s="41"/>
      <c r="I250" s="230"/>
      <c r="J250" s="41"/>
      <c r="K250" s="41"/>
      <c r="L250" s="42"/>
      <c r="M250" s="263"/>
      <c r="N250" s="264"/>
      <c r="O250" s="265"/>
      <c r="P250" s="265"/>
      <c r="Q250" s="265"/>
      <c r="R250" s="265"/>
      <c r="S250" s="265"/>
      <c r="T250" s="265"/>
      <c r="U250" s="266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6" t="s">
        <v>141</v>
      </c>
      <c r="AU250" s="16" t="s">
        <v>88</v>
      </c>
    </row>
    <row r="251" s="2" customFormat="1" ht="6.96" customHeight="1">
      <c r="A251" s="39"/>
      <c r="B251" s="67"/>
      <c r="C251" s="68"/>
      <c r="D251" s="68"/>
      <c r="E251" s="68"/>
      <c r="F251" s="68"/>
      <c r="G251" s="68"/>
      <c r="H251" s="68"/>
      <c r="I251" s="68"/>
      <c r="J251" s="68"/>
      <c r="K251" s="68"/>
      <c r="L251" s="42"/>
      <c r="M251" s="39"/>
      <c r="O251" s="39"/>
      <c r="P251" s="39"/>
      <c r="Q251" s="39"/>
      <c r="R251" s="39"/>
      <c r="S251" s="39"/>
      <c r="T251" s="39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</row>
  </sheetData>
  <sheetProtection sheet="1" autoFilter="0" formatColumns="0" formatRows="0" objects="1" scenarios="1" spinCount="100000" saltValue="wrS6Pf0WfdvvG8HaWw6d2c0+eOpDts+m+4avbp5Xn71nStR54gVy41MLg7LdhQuQ4VXjXOd+ylcZwyOGHsqo6g==" hashValue="QnBCwBTg/D2bYGCImr47f1am+1jvGWqnTnXYbf8gyu1vAQr0BL8Y+OovsweAhRUV8NyoQxbWmc/QKdvAY/fFQg==" algorithmName="SHA-512" password="CC35"/>
  <autoFilter ref="C118:K250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hyperlinks>
    <hyperlink ref="F122" r:id="rId1" display="https://podminky.urs.cz/item/CS_URS_2023_01/181451121"/>
    <hyperlink ref="F130" r:id="rId2" display="https://podminky.urs.cz/item/CS_URS_2023_01/183101113"/>
    <hyperlink ref="F137" r:id="rId3" display="https://podminky.urs.cz/item/CS_URS_2023_01/183403151"/>
    <hyperlink ref="F141" r:id="rId4" display="https://podminky.urs.cz/item/CS_URS_2023_01/183403152"/>
    <hyperlink ref="F145" r:id="rId5" display="https://podminky.urs.cz/item/CS_URS_2023_01/184102110"/>
    <hyperlink ref="F150" r:id="rId6" display="https://podminky.urs.cz/item/CS_URS_2023_01/184102111"/>
    <hyperlink ref="F179" r:id="rId7" display="https://podminky.urs.cz/item/CS_URS_2023_01/184215112"/>
    <hyperlink ref="F186" r:id="rId8" display="https://podminky.urs.cz/item/CS_URS_2023_01/184813121"/>
    <hyperlink ref="F190" r:id="rId9" display="https://podminky.urs.cz/item/CS_URS_2023_01/184813133"/>
    <hyperlink ref="F195" r:id="rId10" display="https://podminky.urs.cz/item/CS_URS_2023_01/184813134"/>
    <hyperlink ref="F200" r:id="rId11" display="https://podminky.urs.cz/item/CS_URS_2023_01/184911421"/>
    <hyperlink ref="F208" r:id="rId12" display="https://podminky.urs.cz/item/CS_URS_2023_01/185802113"/>
    <hyperlink ref="F216" r:id="rId13" display="https://podminky.urs.cz/item/CS_URS_2023_01/185802114"/>
    <hyperlink ref="F224" r:id="rId14" display="https://podminky.urs.cz/item/CS_URS_2023_01/185804312"/>
    <hyperlink ref="F228" r:id="rId15" display="https://podminky.urs.cz/item/CS_URS_2023_01/185851121"/>
    <hyperlink ref="F232" r:id="rId16" display="https://podminky.urs.cz/item/CS_URS_2023_01/185851129"/>
    <hyperlink ref="F240" r:id="rId17" display="https://podminky.urs.cz/item/CS_URS_2023_01/348952262"/>
    <hyperlink ref="F250" r:id="rId18" display="https://podminky.urs.cz/item/CS_URS_2023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Špaček Ondřej</dc:creator>
  <cp:lastModifiedBy>Špaček Ondřej</cp:lastModifiedBy>
  <dcterms:created xsi:type="dcterms:W3CDTF">2023-05-16T08:49:55Z</dcterms:created>
  <dcterms:modified xsi:type="dcterms:W3CDTF">2023-05-16T08:50:03Z</dcterms:modified>
</cp:coreProperties>
</file>