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DoubravaD\_tisk_TIS\"/>
    </mc:Choice>
  </mc:AlternateContent>
  <bookViews>
    <workbookView xWindow="0" yWindow="0" windowWidth="0" windowHeight="0"/>
  </bookViews>
  <sheets>
    <sheet name="Rekapitulace stavby" sheetId="1" r:id="rId1"/>
    <sheet name="SO-1 - LBC 73 (realizace)" sheetId="2" r:id="rId2"/>
    <sheet name="SO-11 - pěstební péče 1. ..." sheetId="3" r:id="rId3"/>
    <sheet name="SO-12 - pěstební péče 2. ..." sheetId="4" r:id="rId4"/>
    <sheet name="SO-13 - pěstební péče 3. ..." sheetId="5" r:id="rId5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'SO-1 - LBC 73 (realizace)'!$C$118:$K$268</definedName>
    <definedName name="_xlnm.Print_Area" localSheetId="1">'SO-1 - LBC 73 (realizace)'!$C$4:$J$76,'SO-1 - LBC 73 (realizace)'!$C$106:$K$268</definedName>
    <definedName name="_xlnm.Print_Titles" localSheetId="1">'SO-1 - LBC 73 (realizace)'!$118:$118</definedName>
    <definedName name="_xlnm._FilterDatabase" localSheetId="2" hidden="1">'SO-11 - pěstební péče 1. ...'!$C$119:$K$141</definedName>
    <definedName name="_xlnm.Print_Area" localSheetId="2">'SO-11 - pěstební péče 1. ...'!$C$4:$J$76,'SO-11 - pěstební péče 1. ...'!$C$105:$K$141</definedName>
    <definedName name="_xlnm.Print_Titles" localSheetId="2">'SO-11 - pěstební péče 1. ...'!$119:$119</definedName>
    <definedName name="_xlnm._FilterDatabase" localSheetId="3" hidden="1">'SO-12 - pěstební péče 2. ...'!$C$119:$K$138</definedName>
    <definedName name="_xlnm.Print_Area" localSheetId="3">'SO-12 - pěstební péče 2. ...'!$C$4:$J$76,'SO-12 - pěstební péče 2. ...'!$C$105:$K$138</definedName>
    <definedName name="_xlnm.Print_Titles" localSheetId="3">'SO-12 - pěstební péče 2. ...'!$119:$119</definedName>
    <definedName name="_xlnm._FilterDatabase" localSheetId="4" hidden="1">'SO-13 - pěstební péče 3. ...'!$C$119:$K$141</definedName>
    <definedName name="_xlnm.Print_Area" localSheetId="4">'SO-13 - pěstební péče 3. ...'!$C$4:$J$76,'SO-13 - pěstební péče 3. ...'!$C$105:$K$141</definedName>
    <definedName name="_xlnm.Print_Titles" localSheetId="4">'SO-13 - pěstební péče 3. ...'!$119:$119</definedName>
  </definedNames>
  <calcPr/>
</workbook>
</file>

<file path=xl/calcChain.xml><?xml version="1.0" encoding="utf-8"?>
<calcChain xmlns="http://schemas.openxmlformats.org/spreadsheetml/2006/main">
  <c i="5" l="1" r="J39"/>
  <c r="J38"/>
  <c i="1" r="AY99"/>
  <c i="5" r="J37"/>
  <c i="1" r="AX99"/>
  <c i="5"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114"/>
  <c r="E7"/>
  <c r="E108"/>
  <c i="4" r="J39"/>
  <c r="J38"/>
  <c i="1" r="AY98"/>
  <c i="4" r="J37"/>
  <c i="1" r="AX98"/>
  <c i="4"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91"/>
  <c r="E7"/>
  <c r="E85"/>
  <c i="3" r="J39"/>
  <c r="J38"/>
  <c i="1" r="AY97"/>
  <c i="3" r="J37"/>
  <c i="1" r="AX97"/>
  <c i="3"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114"/>
  <c r="E7"/>
  <c r="E108"/>
  <c i="2" r="J37"/>
  <c r="J36"/>
  <c i="1" r="AY96"/>
  <c i="2" r="J35"/>
  <c i="1" r="AX96"/>
  <c i="2" r="BI266"/>
  <c r="BH266"/>
  <c r="BG266"/>
  <c r="BF266"/>
  <c r="T266"/>
  <c r="T265"/>
  <c r="R266"/>
  <c r="R265"/>
  <c r="P266"/>
  <c r="P265"/>
  <c r="BI262"/>
  <c r="BH262"/>
  <c r="BG262"/>
  <c r="BF262"/>
  <c r="T262"/>
  <c r="T261"/>
  <c r="R262"/>
  <c r="R261"/>
  <c r="P262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1"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L90"/>
  <c r="AM90"/>
  <c r="AM89"/>
  <c r="L89"/>
  <c r="AM87"/>
  <c r="L87"/>
  <c r="L85"/>
  <c r="L84"/>
  <c i="2" r="J266"/>
  <c r="J257"/>
  <c r="J232"/>
  <c r="J211"/>
  <c r="BK188"/>
  <c r="J140"/>
  <c r="J129"/>
  <c r="BK254"/>
  <c r="J246"/>
  <c r="J220"/>
  <c r="BK203"/>
  <c r="J195"/>
  <c r="J188"/>
  <c r="BK164"/>
  <c r="J152"/>
  <c r="J131"/>
  <c i="1" r="AS95"/>
  <c i="2" r="BK175"/>
  <c r="J146"/>
  <c r="J125"/>
  <c r="J235"/>
  <c r="BK207"/>
  <c r="BK197"/>
  <c r="BK181"/>
  <c r="J164"/>
  <c r="BK135"/>
  <c r="BK121"/>
  <c i="3" r="BK130"/>
  <c r="BK136"/>
  <c r="J121"/>
  <c i="4" r="BK136"/>
  <c r="J121"/>
  <c r="BK127"/>
  <c r="F37"/>
  <c i="5" r="J136"/>
  <c i="2" r="J262"/>
  <c r="BK235"/>
  <c r="BK223"/>
  <c r="J197"/>
  <c r="J169"/>
  <c r="J135"/>
  <c r="J259"/>
  <c r="J252"/>
  <c r="BK232"/>
  <c r="J207"/>
  <c r="J199"/>
  <c r="BK178"/>
  <c r="J161"/>
  <c r="BK143"/>
  <c r="BK125"/>
  <c r="BK246"/>
  <c r="J241"/>
  <c r="BK214"/>
  <c r="J203"/>
  <c r="BK166"/>
  <c r="BK138"/>
  <c r="BK129"/>
  <c r="BK238"/>
  <c r="J214"/>
  <c r="BK199"/>
  <c r="BK186"/>
  <c r="BK172"/>
  <c r="J155"/>
  <c r="J143"/>
  <c i="3" r="J139"/>
  <c r="BK124"/>
  <c r="J127"/>
  <c r="BK121"/>
  <c i="4" r="BK124"/>
  <c r="BK130"/>
  <c r="BK121"/>
  <c i="5" r="BK139"/>
  <c r="J127"/>
  <c r="J139"/>
  <c r="J133"/>
  <c r="BK124"/>
  <c i="2" r="BK262"/>
  <c r="J238"/>
  <c r="J226"/>
  <c r="BK190"/>
  <c r="BK152"/>
  <c r="J127"/>
  <c r="BK257"/>
  <c r="J249"/>
  <c r="J217"/>
  <c r="J201"/>
  <c r="J190"/>
  <c r="J175"/>
  <c r="J158"/>
  <c r="J138"/>
  <c r="BK123"/>
  <c r="BK243"/>
  <c r="BK229"/>
  <c r="BK211"/>
  <c r="BK184"/>
  <c r="BK158"/>
  <c r="BK131"/>
  <c r="J254"/>
  <c r="BK217"/>
  <c r="BK201"/>
  <c r="J193"/>
  <c r="J184"/>
  <c r="BK169"/>
  <c r="J149"/>
  <c r="BK140"/>
  <c r="J123"/>
  <c i="3" r="J133"/>
  <c r="BK139"/>
  <c r="BK133"/>
  <c i="4" r="J133"/>
  <c r="BK133"/>
  <c r="J127"/>
  <c i="5" r="BK133"/>
  <c r="J124"/>
  <c r="BK121"/>
  <c i="2" r="BK259"/>
  <c r="BK241"/>
  <c r="J229"/>
  <c r="BK205"/>
  <c r="BK149"/>
  <c r="J121"/>
  <c r="BK252"/>
  <c r="J243"/>
  <c r="J223"/>
  <c r="BK209"/>
  <c r="BK193"/>
  <c r="J181"/>
  <c r="J172"/>
  <c r="BK155"/>
  <c r="J133"/>
  <c r="BK249"/>
  <c r="BK220"/>
  <c r="J209"/>
  <c r="J186"/>
  <c r="BK161"/>
  <c r="BK133"/>
  <c r="BK266"/>
  <c r="BK226"/>
  <c r="J205"/>
  <c r="BK195"/>
  <c r="J178"/>
  <c r="J166"/>
  <c r="BK146"/>
  <c r="BK127"/>
  <c i="3" r="J136"/>
  <c r="BK127"/>
  <c r="J124"/>
  <c r="J130"/>
  <c i="4" r="J130"/>
  <c r="J136"/>
  <c r="J124"/>
  <c i="5" r="J130"/>
  <c r="J121"/>
  <c r="BK127"/>
  <c r="BK136"/>
  <c r="BK130"/>
  <c i="2" l="1" r="P120"/>
  <c r="P119"/>
  <c i="1" r="AU96"/>
  <c i="3" r="P120"/>
  <c i="1" r="AU97"/>
  <c i="4" r="BK120"/>
  <c r="J120"/>
  <c r="J98"/>
  <c i="2" r="R120"/>
  <c r="R119"/>
  <c i="3" r="R120"/>
  <c i="4" r="R120"/>
  <c i="5" r="P120"/>
  <c i="1" r="AU99"/>
  <c i="2" r="BK120"/>
  <c r="J120"/>
  <c r="J97"/>
  <c i="3" r="T120"/>
  <c i="4" r="P120"/>
  <c i="1" r="AU98"/>
  <c i="5" r="R120"/>
  <c i="2" r="T120"/>
  <c r="T119"/>
  <c i="3" r="BK120"/>
  <c r="J120"/>
  <c r="J98"/>
  <c i="4" r="T120"/>
  <c i="5" r="BK120"/>
  <c r="J120"/>
  <c r="T120"/>
  <c i="2" r="BK265"/>
  <c r="J265"/>
  <c r="J99"/>
  <c i="5" r="E85"/>
  <c r="J91"/>
  <c r="BE127"/>
  <c r="BE130"/>
  <c r="BE139"/>
  <c r="F94"/>
  <c r="BE121"/>
  <c r="BE124"/>
  <c r="BE133"/>
  <c r="BE136"/>
  <c i="4" r="E108"/>
  <c r="J114"/>
  <c r="F117"/>
  <c r="BE136"/>
  <c i="1" r="BB98"/>
  <c i="4" r="BE124"/>
  <c r="BE121"/>
  <c r="BE127"/>
  <c r="BE130"/>
  <c r="BE133"/>
  <c i="3" r="E85"/>
  <c r="J91"/>
  <c r="BE124"/>
  <c r="BE136"/>
  <c r="BE127"/>
  <c r="BE130"/>
  <c r="BE133"/>
  <c r="F94"/>
  <c r="BE121"/>
  <c r="BE139"/>
  <c i="2" r="BE129"/>
  <c r="BE131"/>
  <c r="BE135"/>
  <c r="BE138"/>
  <c r="BE188"/>
  <c r="BE203"/>
  <c r="BE209"/>
  <c r="BE220"/>
  <c r="BE229"/>
  <c r="BE241"/>
  <c r="E85"/>
  <c r="F92"/>
  <c r="J113"/>
  <c r="BE121"/>
  <c r="BE125"/>
  <c r="BE140"/>
  <c r="BE149"/>
  <c r="BE152"/>
  <c r="BE169"/>
  <c r="BE181"/>
  <c r="BE190"/>
  <c r="BE193"/>
  <c r="BE195"/>
  <c r="BE197"/>
  <c r="BE199"/>
  <c r="BE205"/>
  <c r="BE223"/>
  <c r="BE226"/>
  <c r="BE232"/>
  <c r="BE238"/>
  <c r="BE246"/>
  <c r="BE249"/>
  <c r="BE257"/>
  <c r="BE127"/>
  <c r="BE146"/>
  <c r="BE166"/>
  <c r="BE214"/>
  <c r="BE235"/>
  <c r="BE252"/>
  <c r="BE266"/>
  <c r="BE123"/>
  <c r="BE133"/>
  <c r="BE143"/>
  <c r="BE155"/>
  <c r="BE158"/>
  <c r="BE161"/>
  <c r="BE164"/>
  <c r="BE172"/>
  <c r="BE175"/>
  <c r="BE178"/>
  <c r="BE184"/>
  <c r="BE186"/>
  <c r="BE201"/>
  <c r="BE207"/>
  <c r="BE211"/>
  <c r="BE217"/>
  <c r="BE243"/>
  <c r="BE254"/>
  <c r="BE259"/>
  <c r="BE262"/>
  <c r="F37"/>
  <c i="1" r="BD96"/>
  <c i="2" r="F34"/>
  <c i="1" r="BA96"/>
  <c i="3" r="F37"/>
  <c i="1" r="BB97"/>
  <c i="4" r="F36"/>
  <c i="1" r="BA98"/>
  <c i="3" r="J32"/>
  <c i="4" r="J32"/>
  <c i="5" r="J36"/>
  <c i="1" r="AW99"/>
  <c i="5" r="J32"/>
  <c i="2" r="F35"/>
  <c i="1" r="BB96"/>
  <c i="3" r="F38"/>
  <c i="1" r="BC97"/>
  <c i="3" r="F39"/>
  <c i="1" r="BD97"/>
  <c i="4" r="F38"/>
  <c i="1" r="BC98"/>
  <c i="5" r="F39"/>
  <c i="1" r="BD99"/>
  <c i="2" r="J34"/>
  <c i="1" r="AW96"/>
  <c i="3" r="J36"/>
  <c i="1" r="AW97"/>
  <c i="4" r="F39"/>
  <c i="1" r="BD98"/>
  <c i="5" r="F36"/>
  <c i="1" r="BA99"/>
  <c i="5" r="F38"/>
  <c i="1" r="BC99"/>
  <c i="2" r="F36"/>
  <c i="1" r="BC96"/>
  <c r="AS94"/>
  <c i="3" r="F36"/>
  <c i="1" r="BA97"/>
  <c i="4" r="J36"/>
  <c i="1" r="AW98"/>
  <c i="5" r="F37"/>
  <c i="1" r="BB99"/>
  <c i="2" l="1" r="BK261"/>
  <c r="J261"/>
  <c r="J98"/>
  <c i="1" r="AG99"/>
  <c i="5" r="J98"/>
  <c i="2" r="BK119"/>
  <c r="J119"/>
  <c r="J96"/>
  <c i="1" r="AG98"/>
  <c r="AG97"/>
  <c i="3" r="J35"/>
  <c i="1" r="AV97"/>
  <c r="AT97"/>
  <c r="AN97"/>
  <c i="4" r="J35"/>
  <c i="1" r="AV98"/>
  <c r="AT98"/>
  <c r="AN98"/>
  <c r="BC95"/>
  <c r="AY95"/>
  <c i="5" r="F35"/>
  <c i="1" r="AZ99"/>
  <c r="BB95"/>
  <c r="BB94"/>
  <c r="AX94"/>
  <c i="2" r="F33"/>
  <c i="1" r="AZ96"/>
  <c r="AU95"/>
  <c r="AU94"/>
  <c i="2" r="J33"/>
  <c i="1" r="AV96"/>
  <c r="AT96"/>
  <c i="3" r="F35"/>
  <c i="1" r="AZ97"/>
  <c i="4" r="F35"/>
  <c i="1" r="AZ98"/>
  <c i="5" r="J35"/>
  <c i="1" r="AV99"/>
  <c r="AT99"/>
  <c r="AN99"/>
  <c r="BD95"/>
  <c r="BD94"/>
  <c r="W36"/>
  <c r="BA95"/>
  <c r="AW95"/>
  <c i="5" l="1" r="J41"/>
  <c i="4" r="J41"/>
  <c i="3" r="J41"/>
  <c i="2" r="J30"/>
  <c i="1" r="AG96"/>
  <c r="AG95"/>
  <c r="AG94"/>
  <c r="AK26"/>
  <c r="AX95"/>
  <c r="BA94"/>
  <c r="W33"/>
  <c r="AZ95"/>
  <c r="AZ94"/>
  <c r="AV94"/>
  <c r="BC94"/>
  <c r="W35"/>
  <c r="W34"/>
  <c i="2" l="1" r="J39"/>
  <c i="1" r="AN96"/>
  <c r="AG105"/>
  <c r="CD105"/>
  <c r="AG102"/>
  <c r="AV102"/>
  <c r="BY102"/>
  <c r="AG104"/>
  <c r="CD104"/>
  <c r="AV95"/>
  <c r="AT95"/>
  <c r="AN95"/>
  <c r="AG103"/>
  <c r="CD103"/>
  <c r="AY94"/>
  <c r="AW94"/>
  <c r="AK33"/>
  <c l="1" r="CD102"/>
  <c r="AT94"/>
  <c r="AN102"/>
  <c r="W32"/>
  <c r="AV103"/>
  <c r="BY103"/>
  <c r="AV104"/>
  <c r="BY104"/>
  <c r="AV105"/>
  <c r="BY105"/>
  <c r="AG101"/>
  <c r="AK27"/>
  <c l="1" r="AN94"/>
  <c r="AN103"/>
  <c r="AN104"/>
  <c r="AK32"/>
  <c r="AN105"/>
  <c r="AG107"/>
  <c r="AK29"/>
  <c l="1" r="AK38"/>
  <c r="AN101"/>
  <c r="AN10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<sst xmlns="http://schemas.openxmlformats.org/spreadsheetml/2006/main">
  <si>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</si>
  <si>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</si>
  <si>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</si>
  <si>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</si>
  <si>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</si>
  <si>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{0482393f-dfa6-41da-8320-88c0f8b80973}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</si>
  <si>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</si>
  <si>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</si>
  <si>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</si>
  <si>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</si>
  <si>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</si>
  <si>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</si>
  <si>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</si>
  <si>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</si>
  <si>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117-2915-17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</si>
  <si>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</si>
  <si>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</si>
  <si>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Lokální biocentrum LBC 73 v k.ú. Tisová u Vysokého Mýta</t>
  </si>
  <si>
    <t>KSO:</t>
  </si>
  <si>
    <t>CC-CZ:</t>
  </si>
  <si>
    <t>Místo:</t>
  </si>
  <si>
    <t>Tisová</t>
  </si>
  <si>
    <t>Datum:</t>
  </si>
  <si>
    <t>5. 7. 2017</t>
  </si>
  <si>
    <t>Zadavatel:</t>
  </si>
  <si>
    <t>IČ:</t>
  </si>
  <si>
    <t>Obec Tisová</t>
  </si>
  <si>
    <t>DIČ:</t>
  </si>
  <si>
    <t>Uchazeč:</t>
  </si>
  <si>
    <t>Vyplň údaj</t>
  </si>
  <si>
    <t>Projektant: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</si>
  <si>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</si>
  <si>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</si>
  <si>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</si>
  <si>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</si>
  <si>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</si>
  <si>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</si>
  <si>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</si>
  <si>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</si>
  <si>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</si>
  <si>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</si>
  <si>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</si>
  <si>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</si>
  <si>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</si>
  <si>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</si>
  <si>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</si>
  <si>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</si>
  <si>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</si>
  <si>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</si>
  <si>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</si>
  <si>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</si>
  <si>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</si>
  <si>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</si>
  <si>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</si>
  <si>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</si>
  <si>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</si>
  <si>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</si>
  <si>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</si>
  <si>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</si>
  <si>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</si>
  <si>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</si>
  <si>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</si>
  <si>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</si>
  <si>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</si>
  <si>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</si>
  <si>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</si>
  <si>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</si>
  <si>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</si>
  <si>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</si>
  <si>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</si>
  <si>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</si>
  <si>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</si>
  <si>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</si>
  <si>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</si>
  <si>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</si>
  <si>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</si>
  <si>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</si>
  <si>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</si>
  <si>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</si>
  <si>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</si>
  <si>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</si>
  <si>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</si>
  <si>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SO-1</t>
  </si>
  <si>
    <t>LBC 73 (realizace)</t>
  </si>
  <si>
    <t>STA</t>
  </si>
  <si>
    <t>1</t>
  </si>
  <si>
    <t>{c0a64ed8-cf88-452f-a39b-7c503cd7498d}</t>
  </si>
  <si>
    <t>2</t>
  </si>
  <si>
    <t>/</t>
  </si>
  <si>
    <t>Soupis</t>
  </si>
  <si>
    <t>###NOINSERT###</t>
  </si>
  <si>
    <t>SO-11</t>
  </si>
  <si>
    <t>pěstební péče 1. rok (LBC 73)</t>
  </si>
  <si>
    <t>{bfe1b700-da40-49a7-ac82-65e48b1a7ef9}</t>
  </si>
  <si>
    <t>SO-12</t>
  </si>
  <si>
    <t>pěstební péče 2. rok (LBC 73)</t>
  </si>
  <si>
    <t>{d2934273-7458-44be-9f1d-fa6c30675981}</t>
  </si>
  <si>
    <t>SO-13</t>
  </si>
  <si>
    <t>pěstební péče 3. rok (LBC 73)</t>
  </si>
  <si>
    <t>{1fe3eebb-249f-4899-87bf-3d9bde98bf7e}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</si>
  <si>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</si>
  <si>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</si>
  <si>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</si>
  <si>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</si>
  <si>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</si>
  <si>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</si>
  <si>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</si>
  <si>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</si>
  <si>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</si>
  <si>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</si>
  <si>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</si>
  <si>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SO-1 - LBC 73 (realizace)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</si>
  <si>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</si>
  <si>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</si>
  <si>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</si>
  <si>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</si>
  <si>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</si>
  <si>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</si>
  <si>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VRN -  Vedlejší rozpočtové náklady</t>
  </si>
  <si>
    <t xml:space="preserve">    VRN9 - 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</si>
  <si>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</si>
  <si>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</si>
  <si>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</si>
  <si>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</si>
  <si>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</si>
  <si>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</si>
  <si>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</si>
  <si>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</si>
  <si>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</si>
  <si>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</si>
  <si>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</si>
  <si>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</si>
  <si>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</si>
  <si>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</si>
  <si>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</si>
  <si>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</si>
  <si>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</si>
  <si>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K</t>
  </si>
  <si>
    <t>111103212</t>
  </si>
  <si>
    <t>Kosení ve vegetačním období divokého porostu středně hustého</t>
  </si>
  <si>
    <t>ha</t>
  </si>
  <si>
    <t>CS ÚRS 2022 01</t>
  </si>
  <si>
    <t>4</t>
  </si>
  <si>
    <t>501260826</t>
  </si>
  <si>
    <t>PP</t>
  </si>
  <si>
    <t>Kosení s ponecháním na místě ve vegetačním období divokého porostu středně hustého</t>
  </si>
  <si>
    <t>184802111</t>
  </si>
  <si>
    <t>Chemické odplevelení před založením kultury nad 20 m2 postřikem na široko v rovině a svahu do 1:5</t>
  </si>
  <si>
    <t>m2</t>
  </si>
  <si>
    <t>-484951626</t>
  </si>
  <si>
    <t>Chemické odplevelení půdy před založením kultury, trávníku nebo zpevněných ploch o výměře jednotlivě přes 20 m2 v rovině nebo na svahu do 1:5 postřikem na široko</t>
  </si>
  <si>
    <t>3</t>
  </si>
  <si>
    <t>M</t>
  </si>
  <si>
    <t>252340020_R</t>
  </si>
  <si>
    <t>herbicid totální, bal. 5 l</t>
  </si>
  <si>
    <t>litr</t>
  </si>
  <si>
    <t>8</t>
  </si>
  <si>
    <t>248011081</t>
  </si>
  <si>
    <t xml:space="preserve">Herbicidy - totální                    bal. 5 l</t>
  </si>
  <si>
    <t>183403112</t>
  </si>
  <si>
    <t>Obdělání půdy oráním na hloubku do 0,2 m v rovině a svahu do 1:5</t>
  </si>
  <si>
    <t>-1101574709</t>
  </si>
  <si>
    <t>Obdělání půdy oráním hl. přes 100 do 200 mm v rovině nebo na svahu do 1:5</t>
  </si>
  <si>
    <t>5</t>
  </si>
  <si>
    <t>183403151</t>
  </si>
  <si>
    <t>Obdělání půdy smykováním v rovině a svahu do 1:5</t>
  </si>
  <si>
    <t>-1696629392</t>
  </si>
  <si>
    <t>Obdělání půdy smykováním v rovině nebo na svahu do 1:5</t>
  </si>
  <si>
    <t>6</t>
  </si>
  <si>
    <t>183403152</t>
  </si>
  <si>
    <t>Obdělání půdy vláčením v rovině a svahu do 1:5</t>
  </si>
  <si>
    <t>-947090805</t>
  </si>
  <si>
    <t>Obdělání půdy vláčením v rovině nebo na svahu do 1:5</t>
  </si>
  <si>
    <t>7</t>
  </si>
  <si>
    <t>181451121</t>
  </si>
  <si>
    <t>Založení lučního trávníku výsevem plochy přes 1000 m2 v rovině a ve svahu do 1:5</t>
  </si>
  <si>
    <t>-710713730</t>
  </si>
  <si>
    <t>Založení trávníku na půdě předem připravené plochy přes 1000 m2 výsevem včetně utažení lučního v rovině nebo na svahu do 1:5</t>
  </si>
  <si>
    <t>00572472</t>
  </si>
  <si>
    <t>osivo směs travní krajinná-rovinná</t>
  </si>
  <si>
    <t>kg</t>
  </si>
  <si>
    <t>518060031</t>
  </si>
  <si>
    <t>VV</t>
  </si>
  <si>
    <t>21500/100*2,5</t>
  </si>
  <si>
    <t>9</t>
  </si>
  <si>
    <t>111151231</t>
  </si>
  <si>
    <t>Pokosení trávníku lučního plochy do 10000 m2 s odvozem do 20 km v rovině a svahu do 1:5</t>
  </si>
  <si>
    <t>989347250</t>
  </si>
  <si>
    <t>Pokosení trávníku při souvislé ploše přes 1000 do 10000 m2 lučního v rovině nebo svahu do 1:5</t>
  </si>
  <si>
    <t>10</t>
  </si>
  <si>
    <t>183101114</t>
  </si>
  <si>
    <t>Hloubení jamek bez výměny půdy zeminy tř 1 až 4 objem do 0,125 m3 v rovině a svahu do 1:5</t>
  </si>
  <si>
    <t>kus</t>
  </si>
  <si>
    <t>-997745566</t>
  </si>
  <si>
    <t>Hloubení jamek pro vysazování rostlin v zemině tř.1 až 4 bez výměny půdy v rovině nebo na svahu do 1:5, objemu přes 0,05 do 0,125 m3</t>
  </si>
  <si>
    <t>24+100+130</t>
  </si>
  <si>
    <t>11</t>
  </si>
  <si>
    <t>184102113</t>
  </si>
  <si>
    <t>Výsadba dřeviny s balem D do 0,4 m do jamky se zalitím v rovině a svahu do 1:5</t>
  </si>
  <si>
    <t>1641101422</t>
  </si>
  <si>
    <t>Výsadba dřeviny s balem do předem vyhloubené jamky se zalitím v rovině nebo na svahu do 1:5, při průměru balu přes 300 do 400 mm</t>
  </si>
  <si>
    <t>"stromy" 24+100</t>
  </si>
  <si>
    <t>12</t>
  </si>
  <si>
    <t>026504050d</t>
  </si>
  <si>
    <t>Javor mleč /Acer platanoides/, OK 10-12cm, ZB</t>
  </si>
  <si>
    <t>1908795013</t>
  </si>
  <si>
    <t>"Stromy soliterní listnaté" 6</t>
  </si>
  <si>
    <t>13</t>
  </si>
  <si>
    <t>02677006</t>
  </si>
  <si>
    <t>Třešeň ptačí /Prunus avium/, OK 10-12 cm, ZB</t>
  </si>
  <si>
    <t>-1179355102</t>
  </si>
  <si>
    <t>"Stromy soliterní listnaté" 9</t>
  </si>
  <si>
    <t>14</t>
  </si>
  <si>
    <t>026505150d</t>
  </si>
  <si>
    <t>Lípa malolistá /Tilia cordata/, OK 10-12 cm, ZB</t>
  </si>
  <si>
    <t>-1076123472</t>
  </si>
  <si>
    <t>026503900d</t>
  </si>
  <si>
    <t>Jilm habrolistý (Ulmus minor) 150 - 200 cm, KK</t>
  </si>
  <si>
    <t>620571504</t>
  </si>
  <si>
    <t>"Stromy listnaté doin s balem" 30</t>
  </si>
  <si>
    <t>16</t>
  </si>
  <si>
    <t>026503690d</t>
  </si>
  <si>
    <t>Dub zimní (Quercus petraea) 150 - 200 cm, KK</t>
  </si>
  <si>
    <t>-834871206</t>
  </si>
  <si>
    <t>"Stromy listnaté do skupin s balem" 30</t>
  </si>
  <si>
    <t>17</t>
  </si>
  <si>
    <t>026504440d</t>
  </si>
  <si>
    <t>Habr obecný /Carpinus betulus/ 150 - 200 cm, KK</t>
  </si>
  <si>
    <t>955148995</t>
  </si>
  <si>
    <t>Habr obecný /Carpinus betulus/ 150 - 200 cm, ZB</t>
  </si>
  <si>
    <t>"Stromy listnaté do skupin s balem" 40</t>
  </si>
  <si>
    <t>18</t>
  </si>
  <si>
    <t>184201112</t>
  </si>
  <si>
    <t>Výsadba stromu bez balu do jamky výška kmene do 2,5 m v rovině a svahu do 1:5</t>
  </si>
  <si>
    <t>893210251</t>
  </si>
  <si>
    <t>Výsadba stromů bez balu do předem vyhloubené jamky se zalitím v rovině nebo na svahu do 1:5, při výšce kmene přes 1,8 do 2,5 m</t>
  </si>
  <si>
    <t>19</t>
  </si>
  <si>
    <t>026504020d</t>
  </si>
  <si>
    <t>Javor mleč /Acer platanoides/ 150 - 200 cm, PK</t>
  </si>
  <si>
    <t>-155735</t>
  </si>
  <si>
    <t>"Stromy listnaté do skupin bez balu" 30</t>
  </si>
  <si>
    <t>20</t>
  </si>
  <si>
    <t>026504120d</t>
  </si>
  <si>
    <t>Olše lepkavá /Alnus glutinosa/ 150 - 200 cm, PK</t>
  </si>
  <si>
    <t>1299409261</t>
  </si>
  <si>
    <t>026504121d</t>
  </si>
  <si>
    <t>Jasan ztepilý /Fraxinus excelsior/ 150 - 200 cm, PK</t>
  </si>
  <si>
    <t>-597602425</t>
  </si>
  <si>
    <t>22</t>
  </si>
  <si>
    <t>0265051411d</t>
  </si>
  <si>
    <t>Lípa malolistá (Tilia cordata) 150 - 200 cm, PK</t>
  </si>
  <si>
    <t>-2015724878</t>
  </si>
  <si>
    <t>"Stromy listnaté do skupin bez balu" 40</t>
  </si>
  <si>
    <t>23</t>
  </si>
  <si>
    <t>183101113</t>
  </si>
  <si>
    <t>Hloubení jamek bez výměny půdy zeminy tř 1 až 4 objem do 0,05 m3 v rovině a svahu do 1:5</t>
  </si>
  <si>
    <t>1602744885</t>
  </si>
  <si>
    <t>Hloubení jamek pro vysazování rostlin v zemině tř.1 až 4 bez výměny půdy v rovině nebo na svahu do 1:5, objemu přes 0,02 do 0,05 m3</t>
  </si>
  <si>
    <t>"keře" 120+1750+1420</t>
  </si>
  <si>
    <t>24</t>
  </si>
  <si>
    <t>184102311</t>
  </si>
  <si>
    <t>Výsadba keře bez balu v do 2 m do jamky se zalitím v rovině a svahu do 1:5</t>
  </si>
  <si>
    <t>-1001989722</t>
  </si>
  <si>
    <t>Výsadba keře bez balu do předem vyhloubené jamky se zalitím v rovině nebo na svahu do 1:5 výšky do 2 m v terénu</t>
  </si>
  <si>
    <t>"Keře a stromovité keře do skupin" 40+40+40</t>
  </si>
  <si>
    <t>25</t>
  </si>
  <si>
    <t>026511161DD</t>
  </si>
  <si>
    <t>Crateagus laevigata (hloh obecný); 100-200 cm; PK</t>
  </si>
  <si>
    <t>-177353479</t>
  </si>
  <si>
    <t>26</t>
  </si>
  <si>
    <t>026511162DD</t>
  </si>
  <si>
    <t>Prunus padus (střemcha obecná); 100-200 cm; PK</t>
  </si>
  <si>
    <t>-2094152564</t>
  </si>
  <si>
    <t>27</t>
  </si>
  <si>
    <t>026511163DD</t>
  </si>
  <si>
    <t>Salix caprea (vrba jíva); 100-200 cm; PK</t>
  </si>
  <si>
    <t>1396174547</t>
  </si>
  <si>
    <t>28</t>
  </si>
  <si>
    <t>184102211</t>
  </si>
  <si>
    <t>Výsadba keře bez balu v do 1 m do jamky se zalitím v rovině a svahu do 1:5</t>
  </si>
  <si>
    <t>920255444</t>
  </si>
  <si>
    <t>Výsadba keře bez balu do předem vyhloubené jamky se zalitím v rovině nebo na svahu do 1:5 výšky do 1 m v terénu</t>
  </si>
  <si>
    <t xml:space="preserve">"keře podsadbové  a keře výplňové" 1750+1420</t>
  </si>
  <si>
    <t>29</t>
  </si>
  <si>
    <t>0265111DD</t>
  </si>
  <si>
    <t>Cornus sanguinea (svída obecná); 60 - 120 cm; PK</t>
  </si>
  <si>
    <t>2008836451</t>
  </si>
  <si>
    <t>30</t>
  </si>
  <si>
    <t>0265113DD</t>
  </si>
  <si>
    <t>Ligustrum vulgare (ptačí zob); 60 - 120 cm; PK</t>
  </si>
  <si>
    <t>611214570</t>
  </si>
  <si>
    <t>31</t>
  </si>
  <si>
    <t>0265112DD</t>
  </si>
  <si>
    <t>Lonicera xylosteum (zimolez obecný); 60 - 120 cm; PK</t>
  </si>
  <si>
    <t>-2135358608</t>
  </si>
  <si>
    <t>32</t>
  </si>
  <si>
    <t>02651155DD</t>
  </si>
  <si>
    <t>Rosa canina (růže šípková); 60 - 120 cm; PK</t>
  </si>
  <si>
    <t>1571903444</t>
  </si>
  <si>
    <t>33</t>
  </si>
  <si>
    <t>02651151DD</t>
  </si>
  <si>
    <t>Corylus avelana (líska obecná); 60 - 120 cm; PK</t>
  </si>
  <si>
    <t>635648893</t>
  </si>
  <si>
    <t>34</t>
  </si>
  <si>
    <t>0265115DD</t>
  </si>
  <si>
    <t>Evonymus europaea (brslen evropský); 60 - 120 cm; PK</t>
  </si>
  <si>
    <t>-728969775</t>
  </si>
  <si>
    <t>35</t>
  </si>
  <si>
    <t>02651152DD</t>
  </si>
  <si>
    <t>Prunus spinosa (trnka obecná); 60 - 120 cm; PK</t>
  </si>
  <si>
    <t>-843672345</t>
  </si>
  <si>
    <t>36</t>
  </si>
  <si>
    <t>02651153DD</t>
  </si>
  <si>
    <t>Salix purpurea (vrba nachová); 60 - 120 cm; PK</t>
  </si>
  <si>
    <t>1969821199</t>
  </si>
  <si>
    <t>37</t>
  </si>
  <si>
    <t>02651154DD</t>
  </si>
  <si>
    <t>Viburnum opulus (kalina obecná); 60 - 120 cm; PK</t>
  </si>
  <si>
    <t>-906769155</t>
  </si>
  <si>
    <t>38</t>
  </si>
  <si>
    <t>183552113_R</t>
  </si>
  <si>
    <t>Hnojení půdy průmyslovými hnojivy do 0,5 t/ha ploch do 5 ha sklonu do 5° (aplikace půdního kondicionéru viz. TZ)</t>
  </si>
  <si>
    <t>121963673</t>
  </si>
  <si>
    <t>Úprava zemědělské půdy - hnojení průmyslovými hnojivy při dávce do 0,5 t/ha, na ploše jednotlivě do 5 ha, o sklonu do 5 st.</t>
  </si>
  <si>
    <t>"plocha mulčovaných pásů" 2226/10000</t>
  </si>
  <si>
    <t>39</t>
  </si>
  <si>
    <t>2511111_R</t>
  </si>
  <si>
    <t>půdní kondicionér/hydroabsorbent (aplikace půdního kondicionéru viz. TZ)</t>
  </si>
  <si>
    <t>77174418</t>
  </si>
  <si>
    <t>půdní kondicionér/hydroabsorbent (aplikace půdního kondicionéru viz. TZ))</t>
  </si>
  <si>
    <t>"plocha mulčovaných pásů, cca 100kg/ha" 2226/10000*100</t>
  </si>
  <si>
    <t>40</t>
  </si>
  <si>
    <t>184816111</t>
  </si>
  <si>
    <t>Hnojení sazenic průmyslovými hnojivy do 0,25 kg k jedné sazenici</t>
  </si>
  <si>
    <t>-168919079</t>
  </si>
  <si>
    <t>Hnojení sazenic průmyslovými hnojivy v množství do 0,25 kg k jedné sazenici</t>
  </si>
  <si>
    <t>"stromy" 24+100+130</t>
  </si>
  <si>
    <t>41</t>
  </si>
  <si>
    <t>25191155</t>
  </si>
  <si>
    <t>hnojivo průmyslové</t>
  </si>
  <si>
    <t>-1485797975</t>
  </si>
  <si>
    <t>"stromy" (24+100+130)/20</t>
  </si>
  <si>
    <t>42</t>
  </si>
  <si>
    <t>184215122</t>
  </si>
  <si>
    <t>Ukotvení kmene dřevin dvěma kůly D do 0,1 m délky do 2 m</t>
  </si>
  <si>
    <t>208077029</t>
  </si>
  <si>
    <t>Ukotvení dřeviny kůly dvěma kůly, délky přes 1 do 2 m</t>
  </si>
  <si>
    <t>"Stromy listnaté do skupin s balem/bez balu" 100+130</t>
  </si>
  <si>
    <t>43</t>
  </si>
  <si>
    <t>184215132</t>
  </si>
  <si>
    <t>Ukotvení kmene dřevin třemi kůly D do 0,1 m délky do 2 m</t>
  </si>
  <si>
    <t>1959219735</t>
  </si>
  <si>
    <t>Ukotvení dřeviny kůly třemi kůly, délky přes 1 do 2 m</t>
  </si>
  <si>
    <t>"Stromy soliterní listnaté" 24</t>
  </si>
  <si>
    <t>44</t>
  </si>
  <si>
    <t>184807911</t>
  </si>
  <si>
    <t>Kůl l 2 m D 40 až 60 mm k sazenici 1 až 3 leté</t>
  </si>
  <si>
    <t>222988016</t>
  </si>
  <si>
    <t>Dodání a osazení kůlu k sazenici délky 2 m, průměru od 40 do 60 mm, s upevněním sazenice ke kůlu motouzem, sazenice1 až 3 leté</t>
  </si>
  <si>
    <t>(24*3)+(230*2)</t>
  </si>
  <si>
    <t>45</t>
  </si>
  <si>
    <t>184813121</t>
  </si>
  <si>
    <t>Ochrana dřevin před okusem mechanicky pletivem v rovině a svahu do 1:5</t>
  </si>
  <si>
    <t>-784669713</t>
  </si>
  <si>
    <t>Ochrana dřevin před okusem zvěří mechanicky v rovině nebo ve svahu do 1:5, pletivem, výšky do 2 m</t>
  </si>
  <si>
    <t>46</t>
  </si>
  <si>
    <t>184813133</t>
  </si>
  <si>
    <t>Ochrana listnatých dřevin do 70 cm před okusem chemickým nátěrem v rovině a svahu do 1:5</t>
  </si>
  <si>
    <t>100 kus</t>
  </si>
  <si>
    <t>-790781683</t>
  </si>
  <si>
    <t>Ochrana dřevin před okusem zvěří chemicky nátěrem, v rovině nebo ve svahu do 1:5 listnatých, výšky do 70 cm</t>
  </si>
  <si>
    <t>(120+1750+1420)/100</t>
  </si>
  <si>
    <t>47</t>
  </si>
  <si>
    <t>184911421</t>
  </si>
  <si>
    <t>Mulčování rostlin kůrou tl. do 0,1 m v rovině a svahu do 1:5</t>
  </si>
  <si>
    <t>-488802087</t>
  </si>
  <si>
    <t>Mulčování vysazených rostlin mulčovací kůrou, tl. do 100 mm v rovině nebo na svahu do 1:5</t>
  </si>
  <si>
    <t>"trojřada v celkové šířce 1,5m x délka + solitery (1ks/1m2)" 2226</t>
  </si>
  <si>
    <t>48</t>
  </si>
  <si>
    <t>103911000</t>
  </si>
  <si>
    <t>kůra mulčovací VL</t>
  </si>
  <si>
    <t>m3</t>
  </si>
  <si>
    <t>1975692817</t>
  </si>
  <si>
    <t xml:space="preserve">Výrobky ostatní kůra mulčovací              VL</t>
  </si>
  <si>
    <t>49</t>
  </si>
  <si>
    <t>185804312</t>
  </si>
  <si>
    <t>Zalití rostlin vodou plocha přes 20 m2</t>
  </si>
  <si>
    <t>-348297193</t>
  </si>
  <si>
    <t>Zalití rostlin vodou plochy záhonů jednotlivě přes 20 m2</t>
  </si>
  <si>
    <t>"stromy 20l a keře 5l (2x)" ((24+100+130)*0,02+(120+1750+1420)*0,005)*2</t>
  </si>
  <si>
    <t>50</t>
  </si>
  <si>
    <t>185851121</t>
  </si>
  <si>
    <t>Dovoz vody pro zálivku rostlin za vzdálenost do 1000 m</t>
  </si>
  <si>
    <t>881762449</t>
  </si>
  <si>
    <t>Dovoz vody pro zálivku rostlin na vzdálenost do 1000 m</t>
  </si>
  <si>
    <t>43,06</t>
  </si>
  <si>
    <t>51</t>
  </si>
  <si>
    <t>185851129</t>
  </si>
  <si>
    <t>Příplatek k dovozu vody pro zálivku rostlin do 1000 m ZKD 1000 m</t>
  </si>
  <si>
    <t>-811713258</t>
  </si>
  <si>
    <t>Dovoz vody pro zálivku rostlin Příplatek k ceně za každých dalších i započatých 1000 m</t>
  </si>
  <si>
    <t>"+ 3km" 3*43,06</t>
  </si>
  <si>
    <t>52</t>
  </si>
  <si>
    <t>348951250_R</t>
  </si>
  <si>
    <t>Oplocení kultur v 1,6 m s drátěným pletivem</t>
  </si>
  <si>
    <t>m</t>
  </si>
  <si>
    <t>1598661427</t>
  </si>
  <si>
    <t>Oplocení lesních kultur dřevěnými kůly z tvrdého dřeva, bez impregnace, v osové vzdálenosti 3 m, v oplocení výšky 1,6 m, s drátěným pletivem výšky 1,6</t>
  </si>
  <si>
    <t>53</t>
  </si>
  <si>
    <t>348952262</t>
  </si>
  <si>
    <t>Vrata z plotových tyček v 1,5 m plochy nad 2 do 10 m2</t>
  </si>
  <si>
    <t>-949253703</t>
  </si>
  <si>
    <t>Oplocení lesních kultur dřevěnými kůly vrata z plotových tyček, výšky 1,5 m, plochy přes 2 do 10 m2</t>
  </si>
  <si>
    <t>5*3</t>
  </si>
  <si>
    <t>54</t>
  </si>
  <si>
    <t>348952265_R</t>
  </si>
  <si>
    <t>Oboustranný přelez z dřevěné kulatiny v 1,5 m šířky do 0,8 m</t>
  </si>
  <si>
    <t>ks</t>
  </si>
  <si>
    <t>-177370706</t>
  </si>
  <si>
    <t>Oplocení lesních kultur dřevěnými kůly vrata z plotových tyček, výšky 1,5 m, plochy Oboustranný přelez z dřevěné kulatiny v 1,5 m šířky do 0,8 m</t>
  </si>
  <si>
    <t>55</t>
  </si>
  <si>
    <t>998231311</t>
  </si>
  <si>
    <t>Přesun hmot pro sadovnické a krajinářské úpravy vodorovně do 5000 m</t>
  </si>
  <si>
    <t>t</t>
  </si>
  <si>
    <t>963704075</t>
  </si>
  <si>
    <t>Přesun hmot pro sadovnické a krajinářské úpravy dopravní vzdálenost do 5000 m</t>
  </si>
  <si>
    <t>VRN</t>
  </si>
  <si>
    <t xml:space="preserve"> Vedlejší rozpočtové náklady</t>
  </si>
  <si>
    <t>56</t>
  </si>
  <si>
    <t>012002000</t>
  </si>
  <si>
    <t>Geodetické práce</t>
  </si>
  <si>
    <t>soubor</t>
  </si>
  <si>
    <t>1024</t>
  </si>
  <si>
    <t>-2105462633</t>
  </si>
  <si>
    <t>P</t>
  </si>
  <si>
    <t xml:space="preserve">Poznámka k položce:_x000d_
vytyčení stavby, označení a stabilizace bodů stavby a hranic pozemků, vytyčení inženýrských sítí a objektů na staveništi, </t>
  </si>
  <si>
    <t>VRN9</t>
  </si>
  <si>
    <t xml:space="preserve"> Ostatní náklady</t>
  </si>
  <si>
    <t>57</t>
  </si>
  <si>
    <t>091504000</t>
  </si>
  <si>
    <t>Náklady související s publikační činností</t>
  </si>
  <si>
    <t>…</t>
  </si>
  <si>
    <t>-594791236</t>
  </si>
  <si>
    <t xml:space="preserve">Poznámka k položce:_x000d_
Zhotovení a instalace prezentační cedule dle požadavků objednatele </t>
  </si>
  <si>
    <t>Soupis:</t>
  </si>
  <si>
    <t>SO-11 - pěstební péče 1. rok (LBC 73)</t>
  </si>
  <si>
    <t>184808211</t>
  </si>
  <si>
    <t>Ochrana sazenic proti škodám zvěří nátěrem nebo postřikem</t>
  </si>
  <si>
    <t>-2145417050</t>
  </si>
  <si>
    <t>Ochrana sazenic proti škodám zvěří nátěrem nebo postřikem ochranným prostředkem</t>
  </si>
  <si>
    <t>120+1750+1420</t>
  </si>
  <si>
    <t>184851256</t>
  </si>
  <si>
    <t>Ruční ožínání sazenic celoplošné sklon do 1:5 střední viditelnost a v buřeně od 30 do 60 cm</t>
  </si>
  <si>
    <t>-2004585233</t>
  </si>
  <si>
    <t>Strojní ožínání sazenic celoplošné sklon do 1:5 při viditelnosti střední, výšky od 30 do 60 cm</t>
  </si>
  <si>
    <t>"ožínání plošných výsadeb (včetně okrajů a ploch vně plotu) 3x ročně" 21500*3*0,0001</t>
  </si>
  <si>
    <t>-1692463262</t>
  </si>
  <si>
    <t>"stromy 20l a keře 5l (6x)" ((24+100+130)*0,02+(120+1750+1420)*0,005)*6</t>
  </si>
  <si>
    <t>-500411249</t>
  </si>
  <si>
    <t>-1446027170</t>
  </si>
  <si>
    <t>"+ 3km" 4*129,180</t>
  </si>
  <si>
    <t>18491111d</t>
  </si>
  <si>
    <t>Znovuuvázání dřeviny ke kůlům (+ kontrola chrániček)</t>
  </si>
  <si>
    <t>-674954415</t>
  </si>
  <si>
    <t>Znovuuvázání dřeviny jedním úvazkem ke stávajícímu kůlu</t>
  </si>
  <si>
    <t>"1x ročně_včetně kontroly chrániček a oplocenky" 24+100+130</t>
  </si>
  <si>
    <t>185804514</t>
  </si>
  <si>
    <t>Odplevelení souvislých keřových skupin v rovině a svahu do 1:5</t>
  </si>
  <si>
    <t>1782387327</t>
  </si>
  <si>
    <t>Odplevelení výsadeb v rovině nebo na svahu do 1:5 souvislých keřových skupin</t>
  </si>
  <si>
    <t>"mulčované plochy" 2226</t>
  </si>
  <si>
    <t>SO-12 - pěstební péče 2. rok (LBC 73)</t>
  </si>
  <si>
    <t>-1937825070</t>
  </si>
  <si>
    <t>"1x ročně" 120+1750+1420</t>
  </si>
  <si>
    <t>569779982</t>
  </si>
  <si>
    <t>"ožínání plošných výsadeb (včetně okrajů vně plotu) 2x ročně" 21500*2*0,0001</t>
  </si>
  <si>
    <t>1327074230</t>
  </si>
  <si>
    <t>-317610332</t>
  </si>
  <si>
    <t>-215701558</t>
  </si>
  <si>
    <t>862773700</t>
  </si>
  <si>
    <t>SO-13 - pěstební péče 3. rok (LBC 73)</t>
  </si>
  <si>
    <t>-2128075808</t>
  </si>
  <si>
    <t>-2024644873</t>
  </si>
  <si>
    <t>-888226558</t>
  </si>
  <si>
    <t>-1495682602</t>
  </si>
  <si>
    <t>-457186401</t>
  </si>
  <si>
    <t>74405634</t>
  </si>
  <si>
    <t>184806112</t>
  </si>
  <si>
    <t>Řez stromů netrnitých průklestem D koruny přes 2 do 4 m</t>
  </si>
  <si>
    <t>880965036</t>
  </si>
  <si>
    <t>Řez stromů, keřů nebo růží průklestem stromů netrnitých, o průměru koruny přes 2 do 4 m</t>
  </si>
  <si>
    <t>"stromy; podle potřeby" 24+100+130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</si>
</sst>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ROUND(AG101,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38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39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40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41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42</v>
      </c>
      <c r="E32" s="47"/>
      <c r="F32" s="30" t="s">
        <v>43</v>
      </c>
      <c r="G32" s="47"/>
      <c r="H32" s="47"/>
      <c r="I32" s="47"/>
      <c r="J32" s="47"/>
      <c r="K32" s="47"/>
      <c r="L32" s="48">
        <v>0.20999999999999999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ROUND(AZ94 + SUM(CD101:CD105),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f>ROUND(AV94 + SUM(BY101:BY105), 2)</f>
        <v>0</v>
      </c>
      <c r="AL32" s="47"/>
      <c r="AM32" s="47"/>
      <c r="AN32" s="47"/>
      <c r="AO32" s="47"/>
      <c r="AP32" s="47"/>
      <c r="AQ32" s="47"/>
      <c r="AR32" s="50"/>
      <c r="BE32" s="51"/>
    </row>
    <row r="33" s="3" customFormat="1" ht="14.4" customHeight="1">
      <c r="A33" s="3"/>
      <c r="B33" s="46"/>
      <c r="C33" s="47"/>
      <c r="D33" s="47"/>
      <c r="E33" s="47"/>
      <c r="F33" s="30" t="s">
        <v>44</v>
      </c>
      <c r="G33" s="47"/>
      <c r="H33" s="47"/>
      <c r="I33" s="47"/>
      <c r="J33" s="47"/>
      <c r="K33" s="47"/>
      <c r="L33" s="48">
        <v>0.14999999999999999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ROUND(BA94 + SUM(CE101:CE105),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f>ROUND(AW94 + SUM(BZ101:BZ105), 2)</f>
        <v>0</v>
      </c>
      <c r="AL33" s="47"/>
      <c r="AM33" s="47"/>
      <c r="AN33" s="47"/>
      <c r="AO33" s="47"/>
      <c r="AP33" s="47"/>
      <c r="AQ33" s="47"/>
      <c r="AR33" s="50"/>
      <c r="BE33" s="51"/>
    </row>
    <row r="34" hidden="1" s="3" customFormat="1" ht="14.4" customHeight="1">
      <c r="A34" s="3"/>
      <c r="B34" s="46"/>
      <c r="C34" s="47"/>
      <c r="D34" s="47"/>
      <c r="E34" s="47"/>
      <c r="F34" s="30" t="s">
        <v>45</v>
      </c>
      <c r="G34" s="47"/>
      <c r="H34" s="47"/>
      <c r="I34" s="47"/>
      <c r="J34" s="47"/>
      <c r="K34" s="47"/>
      <c r="L34" s="48">
        <v>0.20999999999999999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9">
        <f>ROUND(BB94 + SUM(CF101:CF105),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9">
        <v>0</v>
      </c>
      <c r="AL34" s="47"/>
      <c r="AM34" s="47"/>
      <c r="AN34" s="47"/>
      <c r="AO34" s="47"/>
      <c r="AP34" s="47"/>
      <c r="AQ34" s="47"/>
      <c r="AR34" s="50"/>
      <c r="BE34" s="51"/>
    </row>
    <row r="35" hidden="1" s="3" customFormat="1" ht="14.4" customHeight="1">
      <c r="A35" s="3"/>
      <c r="B35" s="46"/>
      <c r="C35" s="47"/>
      <c r="D35" s="47"/>
      <c r="E35" s="47"/>
      <c r="F35" s="30" t="s">
        <v>46</v>
      </c>
      <c r="G35" s="47"/>
      <c r="H35" s="47"/>
      <c r="I35" s="47"/>
      <c r="J35" s="47"/>
      <c r="K35" s="47"/>
      <c r="L35" s="48">
        <v>0.14999999999999999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9">
        <f>ROUND(BC94 + SUM(CG101:CG105),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9">
        <v>0</v>
      </c>
      <c r="AL35" s="47"/>
      <c r="AM35" s="47"/>
      <c r="AN35" s="47"/>
      <c r="AO35" s="47"/>
      <c r="AP35" s="47"/>
      <c r="AQ35" s="47"/>
      <c r="AR35" s="50"/>
      <c r="BE35" s="3"/>
    </row>
    <row r="36" hidden="1" s="3" customFormat="1" ht="14.4" customHeight="1">
      <c r="A36" s="3"/>
      <c r="B36" s="46"/>
      <c r="C36" s="47"/>
      <c r="D36" s="47"/>
      <c r="E36" s="47"/>
      <c r="F36" s="30" t="s">
        <v>47</v>
      </c>
      <c r="G36" s="47"/>
      <c r="H36" s="47"/>
      <c r="I36" s="47"/>
      <c r="J36" s="47"/>
      <c r="K36" s="47"/>
      <c r="L36" s="48">
        <v>0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9">
        <f>ROUND(BD94 + SUM(CH101:CH105), 2)</f>
        <v>0</v>
      </c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9">
        <v>0</v>
      </c>
      <c r="AL36" s="47"/>
      <c r="AM36" s="47"/>
      <c r="AN36" s="47"/>
      <c r="AO36" s="47"/>
      <c r="AP36" s="47"/>
      <c r="AQ36" s="47"/>
      <c r="AR36" s="50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2"/>
      <c r="D38" s="53" t="s">
        <v>48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 t="s">
        <v>49</v>
      </c>
      <c r="U38" s="54"/>
      <c r="V38" s="54"/>
      <c r="W38" s="54"/>
      <c r="X38" s="56" t="s">
        <v>50</v>
      </c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7">
        <f>SUM(AK29:AK36)</f>
        <v>0</v>
      </c>
      <c r="AL38" s="54"/>
      <c r="AM38" s="54"/>
      <c r="AN38" s="54"/>
      <c r="AO38" s="58"/>
      <c r="AP38" s="52"/>
      <c r="AQ38" s="52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64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4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4" t="s">
        <v>53</v>
      </c>
      <c r="AI60" s="43"/>
      <c r="AJ60" s="43"/>
      <c r="AK60" s="43"/>
      <c r="AL60" s="43"/>
      <c r="AM60" s="64" t="s">
        <v>54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64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4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4" t="s">
        <v>53</v>
      </c>
      <c r="AI75" s="43"/>
      <c r="AJ75" s="43"/>
      <c r="AK75" s="43"/>
      <c r="AL75" s="43"/>
      <c r="AM75" s="64" t="s">
        <v>54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1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1"/>
      <c r="BE81" s="38"/>
    </row>
    <row r="82" s="2" customFormat="1" ht="24.96" customHeight="1">
      <c r="A82" s="38"/>
      <c r="B82" s="39"/>
      <c r="C82" s="21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0"/>
      <c r="C84" s="30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117-2915-17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Lokální biocentrum LBC 73 v k.ú. Tisová u Vysokého Mýta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Tisová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22</v>
      </c>
      <c r="AJ87" s="40"/>
      <c r="AK87" s="40"/>
      <c r="AL87" s="40"/>
      <c r="AM87" s="79" t="str">
        <f>IF(AN8= "","",AN8)</f>
        <v>5. 7. 2017</v>
      </c>
      <c r="AN87" s="79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Tisová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30</v>
      </c>
      <c r="AJ89" s="40"/>
      <c r="AK89" s="40"/>
      <c r="AL89" s="40"/>
      <c r="AM89" s="80" t="str">
        <f>IF(E17="","",E17)</f>
        <v>Agroprojekt PSO s.r.o.</v>
      </c>
      <c r="AN89" s="71"/>
      <c r="AO89" s="71"/>
      <c r="AP89" s="71"/>
      <c r="AQ89" s="40"/>
      <c r="AR89" s="41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0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33</v>
      </c>
      <c r="AJ90" s="40"/>
      <c r="AK90" s="40"/>
      <c r="AL90" s="40"/>
      <c r="AM90" s="80" t="str">
        <f>IF(E20="","",E20)</f>
        <v>Agroprojekt PSO s.r.o.</v>
      </c>
      <c r="AN90" s="71"/>
      <c r="AO90" s="71"/>
      <c r="AP90" s="71"/>
      <c r="AQ90" s="40"/>
      <c r="AR90" s="41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1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ROUND(AZ94*L32,2)</f>
        <v>0</v>
      </c>
      <c r="AW94" s="114">
        <f>ROUND(BA94*L33,2)</f>
        <v>0</v>
      </c>
      <c r="AX94" s="114">
        <f>ROUND(BB94*L32,2)</f>
        <v>0</v>
      </c>
      <c r="AY94" s="114">
        <f>ROUND(BC94*L33,2)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7"/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ROUND(SUM(AG96:AG99),2)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84</v>
      </c>
      <c r="AR95" s="126"/>
      <c r="AS95" s="127">
        <f>ROUND(SUM(AS96:AS99),2)</f>
        <v>0</v>
      </c>
      <c r="AT95" s="128">
        <f>ROUND(SUM(AV95:AW95),2)</f>
        <v>0</v>
      </c>
      <c r="AU95" s="129">
        <f>ROUND(SUM(AU96:AU99),5)</f>
        <v>0</v>
      </c>
      <c r="AV95" s="128">
        <f>ROUND(AZ95*L32,2)</f>
        <v>0</v>
      </c>
      <c r="AW95" s="128">
        <f>ROUND(BA95*L33,2)</f>
        <v>0</v>
      </c>
      <c r="AX95" s="128">
        <f>ROUND(BB95*L32,2)</f>
        <v>0</v>
      </c>
      <c r="AY95" s="128">
        <f>ROUND(BC95*L33,2)</f>
        <v>0</v>
      </c>
      <c r="AZ95" s="128">
        <f>ROUND(SUM(AZ96:AZ99),2)</f>
        <v>0</v>
      </c>
      <c r="BA95" s="128">
        <f>ROUND(SUM(BA96:BA99),2)</f>
        <v>0</v>
      </c>
      <c r="BB95" s="128">
        <f>ROUND(SUM(BB96:BB99),2)</f>
        <v>0</v>
      </c>
      <c r="BC95" s="128">
        <f>ROUND(SUM(BC96:BC99),2)</f>
        <v>0</v>
      </c>
      <c r="BD95" s="130">
        <f>ROUND(SUM(BD96:BD99),2)</f>
        <v>0</v>
      </c>
      <c r="BE95" s="7"/>
      <c r="BS95" s="131" t="s">
        <v>77</v>
      </c>
      <c r="BT95" s="131" t="s">
        <v>85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4" customFormat="1" ht="16.5" customHeight="1">
      <c r="A96" s="132" t="s">
        <v>88</v>
      </c>
      <c r="B96" s="70"/>
      <c r="C96" s="133"/>
      <c r="D96" s="133"/>
      <c r="E96" s="134" t="s">
        <v>82</v>
      </c>
      <c r="F96" s="134"/>
      <c r="G96" s="134"/>
      <c r="H96" s="134"/>
      <c r="I96" s="134"/>
      <c r="J96" s="133"/>
      <c r="K96" s="134" t="s">
        <v>83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'SO-1 - LBC 73 (realizace)'!J30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'SO-1 - LBC 73 (realizace)'!P119</f>
        <v>0</v>
      </c>
      <c r="AV96" s="138">
        <f>'SO-1 - LBC 73 (realizace)'!J33</f>
        <v>0</v>
      </c>
      <c r="AW96" s="138">
        <f>'SO-1 - LBC 73 (realizace)'!J34</f>
        <v>0</v>
      </c>
      <c r="AX96" s="138">
        <f>'SO-1 - LBC 73 (realizace)'!J35</f>
        <v>0</v>
      </c>
      <c r="AY96" s="138">
        <f>'SO-1 - LBC 73 (realizace)'!J36</f>
        <v>0</v>
      </c>
      <c r="AZ96" s="138">
        <f>'SO-1 - LBC 73 (realizace)'!F33</f>
        <v>0</v>
      </c>
      <c r="BA96" s="138">
        <f>'SO-1 - LBC 73 (realizace)'!F34</f>
        <v>0</v>
      </c>
      <c r="BB96" s="138">
        <f>'SO-1 - LBC 73 (realizace)'!F35</f>
        <v>0</v>
      </c>
      <c r="BC96" s="138">
        <f>'SO-1 - LBC 73 (realizace)'!F36</f>
        <v>0</v>
      </c>
      <c r="BD96" s="140">
        <f>'SO-1 - LBC 73 (realizace)'!F37</f>
        <v>0</v>
      </c>
      <c r="BE96" s="4"/>
      <c r="BT96" s="141" t="s">
        <v>87</v>
      </c>
      <c r="BU96" s="141" t="s">
        <v>90</v>
      </c>
      <c r="BV96" s="141" t="s">
        <v>80</v>
      </c>
      <c r="BW96" s="141" t="s">
        <v>86</v>
      </c>
      <c r="BX96" s="141" t="s">
        <v>5</v>
      </c>
      <c r="CL96" s="141" t="s">
        <v>1</v>
      </c>
      <c r="CM96" s="141" t="s">
        <v>87</v>
      </c>
    </row>
    <row r="97" s="4" customFormat="1" ht="16.5" customHeight="1">
      <c r="A97" s="132" t="s">
        <v>88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'SO-11 - pěstební péče 1. 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'SO-11 - pěstební péče 1. ...'!P120</f>
        <v>0</v>
      </c>
      <c r="AV97" s="138">
        <f>'SO-11 - pěstební péče 1. ...'!J35</f>
        <v>0</v>
      </c>
      <c r="AW97" s="138">
        <f>'SO-11 - pěstební péče 1. ...'!J36</f>
        <v>0</v>
      </c>
      <c r="AX97" s="138">
        <f>'SO-11 - pěstební péče 1. ...'!J37</f>
        <v>0</v>
      </c>
      <c r="AY97" s="138">
        <f>'SO-11 - pěstební péče 1. ...'!J38</f>
        <v>0</v>
      </c>
      <c r="AZ97" s="138">
        <f>'SO-11 - pěstební péče 1. ...'!F35</f>
        <v>0</v>
      </c>
      <c r="BA97" s="138">
        <f>'SO-11 - pěstební péče 1. ...'!F36</f>
        <v>0</v>
      </c>
      <c r="BB97" s="138">
        <f>'SO-11 - pěstební péče 1. ...'!F37</f>
        <v>0</v>
      </c>
      <c r="BC97" s="138">
        <f>'SO-11 - pěstební péče 1. ...'!F38</f>
        <v>0</v>
      </c>
      <c r="BD97" s="140">
        <f>'SO-11 - pěstební péče 1. ...'!F39</f>
        <v>0</v>
      </c>
      <c r="BE97" s="4"/>
      <c r="BT97" s="141" t="s">
        <v>87</v>
      </c>
      <c r="BV97" s="141" t="s">
        <v>80</v>
      </c>
      <c r="BW97" s="141" t="s">
        <v>93</v>
      </c>
      <c r="BX97" s="141" t="s">
        <v>86</v>
      </c>
      <c r="CL97" s="141" t="s">
        <v>1</v>
      </c>
    </row>
    <row r="98" s="4" customFormat="1" ht="16.5" customHeight="1">
      <c r="A98" s="132" t="s">
        <v>88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'SO-12 - pěstební péče 2. 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'SO-12 - pěstební péče 2. ...'!P120</f>
        <v>0</v>
      </c>
      <c r="AV98" s="138">
        <f>'SO-12 - pěstební péče 2. ...'!J35</f>
        <v>0</v>
      </c>
      <c r="AW98" s="138">
        <f>'SO-12 - pěstební péče 2. ...'!J36</f>
        <v>0</v>
      </c>
      <c r="AX98" s="138">
        <f>'SO-12 - pěstební péče 2. ...'!J37</f>
        <v>0</v>
      </c>
      <c r="AY98" s="138">
        <f>'SO-12 - pěstební péče 2. ...'!J38</f>
        <v>0</v>
      </c>
      <c r="AZ98" s="138">
        <f>'SO-12 - pěstební péče 2. ...'!F35</f>
        <v>0</v>
      </c>
      <c r="BA98" s="138">
        <f>'SO-12 - pěstební péče 2. ...'!F36</f>
        <v>0</v>
      </c>
      <c r="BB98" s="138">
        <f>'SO-12 - pěstební péče 2. ...'!F37</f>
        <v>0</v>
      </c>
      <c r="BC98" s="138">
        <f>'SO-12 - pěstební péče 2. ...'!F38</f>
        <v>0</v>
      </c>
      <c r="BD98" s="140">
        <f>'SO-12 - pěstební péče 2. ...'!F39</f>
        <v>0</v>
      </c>
      <c r="BE98" s="4"/>
      <c r="BT98" s="141" t="s">
        <v>87</v>
      </c>
      <c r="BV98" s="141" t="s">
        <v>80</v>
      </c>
      <c r="BW98" s="141" t="s">
        <v>96</v>
      </c>
      <c r="BX98" s="141" t="s">
        <v>86</v>
      </c>
      <c r="CL98" s="141" t="s">
        <v>1</v>
      </c>
    </row>
    <row r="99" s="4" customFormat="1" ht="16.5" customHeight="1">
      <c r="A99" s="132" t="s">
        <v>88</v>
      </c>
      <c r="B99" s="70"/>
      <c r="C99" s="133"/>
      <c r="D99" s="133"/>
      <c r="E99" s="134" t="s">
        <v>97</v>
      </c>
      <c r="F99" s="134"/>
      <c r="G99" s="134"/>
      <c r="H99" s="134"/>
      <c r="I99" s="134"/>
      <c r="J99" s="133"/>
      <c r="K99" s="134" t="s">
        <v>98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'SO-13 - pěstební péče 3. 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89</v>
      </c>
      <c r="AR99" s="72"/>
      <c r="AS99" s="142">
        <v>0</v>
      </c>
      <c r="AT99" s="143">
        <f>ROUND(SUM(AV99:AW99),2)</f>
        <v>0</v>
      </c>
      <c r="AU99" s="144">
        <f>'SO-13 - pěstební péče 3. ...'!P120</f>
        <v>0</v>
      </c>
      <c r="AV99" s="143">
        <f>'SO-13 - pěstební péče 3. ...'!J35</f>
        <v>0</v>
      </c>
      <c r="AW99" s="143">
        <f>'SO-13 - pěstební péče 3. ...'!J36</f>
        <v>0</v>
      </c>
      <c r="AX99" s="143">
        <f>'SO-13 - pěstební péče 3. ...'!J37</f>
        <v>0</v>
      </c>
      <c r="AY99" s="143">
        <f>'SO-13 - pěstební péče 3. ...'!J38</f>
        <v>0</v>
      </c>
      <c r="AZ99" s="143">
        <f>'SO-13 - pěstební péče 3. ...'!F35</f>
        <v>0</v>
      </c>
      <c r="BA99" s="143">
        <f>'SO-13 - pěstební péče 3. ...'!F36</f>
        <v>0</v>
      </c>
      <c r="BB99" s="143">
        <f>'SO-13 - pěstební péče 3. ...'!F37</f>
        <v>0</v>
      </c>
      <c r="BC99" s="143">
        <f>'SO-13 - pěstební péče 3. ...'!F38</f>
        <v>0</v>
      </c>
      <c r="BD99" s="145">
        <f>'SO-13 - pěstební péče 3. ...'!F39</f>
        <v>0</v>
      </c>
      <c r="BE99" s="4"/>
      <c r="BT99" s="141" t="s">
        <v>87</v>
      </c>
      <c r="BV99" s="141" t="s">
        <v>80</v>
      </c>
      <c r="BW99" s="141" t="s">
        <v>99</v>
      </c>
      <c r="BX99" s="141" t="s">
        <v>86</v>
      </c>
      <c r="CL99" s="141" t="s">
        <v>1</v>
      </c>
    </row>
    <row r="100"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18"/>
    </row>
    <row r="101" s="2" customFormat="1" ht="30" customHeight="1">
      <c r="A101" s="38"/>
      <c r="B101" s="39"/>
      <c r="C101" s="107" t="s">
        <v>100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110">
        <f>ROUND(SUM(AG102:AG105), 2)</f>
        <v>0</v>
      </c>
      <c r="AH101" s="110"/>
      <c r="AI101" s="110"/>
      <c r="AJ101" s="110"/>
      <c r="AK101" s="110"/>
      <c r="AL101" s="110"/>
      <c r="AM101" s="110"/>
      <c r="AN101" s="110">
        <f>ROUND(SUM(AN102:AN105), 2)</f>
        <v>0</v>
      </c>
      <c r="AO101" s="110"/>
      <c r="AP101" s="110"/>
      <c r="AQ101" s="146"/>
      <c r="AR101" s="41"/>
      <c r="AS101" s="100" t="s">
        <v>101</v>
      </c>
      <c r="AT101" s="101" t="s">
        <v>102</v>
      </c>
      <c r="AU101" s="101" t="s">
        <v>42</v>
      </c>
      <c r="AV101" s="102" t="s">
        <v>65</v>
      </c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19.92" customHeight="1">
      <c r="A102" s="38"/>
      <c r="B102" s="39"/>
      <c r="C102" s="40"/>
      <c r="D102" s="147" t="s">
        <v>103</v>
      </c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/>
      <c r="X102" s="147"/>
      <c r="Y102" s="147"/>
      <c r="Z102" s="147"/>
      <c r="AA102" s="147"/>
      <c r="AB102" s="147"/>
      <c r="AC102" s="40"/>
      <c r="AD102" s="40"/>
      <c r="AE102" s="40"/>
      <c r="AF102" s="40"/>
      <c r="AG102" s="148">
        <f>ROUND(AG94 * AS102, 2)</f>
        <v>0</v>
      </c>
      <c r="AH102" s="135"/>
      <c r="AI102" s="135"/>
      <c r="AJ102" s="135"/>
      <c r="AK102" s="135"/>
      <c r="AL102" s="135"/>
      <c r="AM102" s="135"/>
      <c r="AN102" s="135">
        <f>ROUND(AG102 + AV102, 2)</f>
        <v>0</v>
      </c>
      <c r="AO102" s="135"/>
      <c r="AP102" s="135"/>
      <c r="AQ102" s="40"/>
      <c r="AR102" s="41"/>
      <c r="AS102" s="149">
        <v>0</v>
      </c>
      <c r="AT102" s="150" t="s">
        <v>104</v>
      </c>
      <c r="AU102" s="150" t="s">
        <v>43</v>
      </c>
      <c r="AV102" s="140">
        <f>ROUND(IF(AU102="základní",AG102*L32,IF(AU102="snížená",AG102*L33,0)), 2)</f>
        <v>0</v>
      </c>
      <c r="AW102" s="38"/>
      <c r="AX102" s="38"/>
      <c r="AY102" s="38"/>
      <c r="AZ102" s="38"/>
      <c r="BA102" s="38"/>
      <c r="BB102" s="38"/>
      <c r="BC102" s="38"/>
      <c r="BD102" s="38"/>
      <c r="BE102" s="38"/>
      <c r="BV102" s="15" t="s">
        <v>105</v>
      </c>
      <c r="BY102" s="151">
        <f>IF(AU102="základní",AV102,0)</f>
        <v>0</v>
      </c>
      <c r="BZ102" s="151">
        <f>IF(AU102="snížená",AV102,0)</f>
        <v>0</v>
      </c>
      <c r="CA102" s="151">
        <v>0</v>
      </c>
      <c r="CB102" s="151">
        <v>0</v>
      </c>
      <c r="CC102" s="151">
        <v>0</v>
      </c>
      <c r="CD102" s="151">
        <f>IF(AU102="základní",AG102,0)</f>
        <v>0</v>
      </c>
      <c r="CE102" s="151">
        <f>IF(AU102="snížená",AG102,0)</f>
        <v>0</v>
      </c>
      <c r="CF102" s="151">
        <f>IF(AU102="zákl. přenesená",AG102,0)</f>
        <v>0</v>
      </c>
      <c r="CG102" s="151">
        <f>IF(AU102="sníž. přenesená",AG102,0)</f>
        <v>0</v>
      </c>
      <c r="CH102" s="151">
        <f>IF(AU102="nulová",AG102,0)</f>
        <v>0</v>
      </c>
      <c r="CI102" s="15">
        <f>IF(AU102="základní",1,IF(AU102="snížená",2,IF(AU102="zákl. přenesená",4,IF(AU102="sníž. přenesená",5,3))))</f>
        <v>1</v>
      </c>
      <c r="CJ102" s="15">
        <f>IF(AT102="stavební čast",1,IF(AT102="investiční čast",2,3))</f>
        <v>1</v>
      </c>
      <c r="CK102" s="15" t="str">
        <f>IF(D102="Vyplň vlastní","","x")</f>
        <v>x</v>
      </c>
    </row>
    <row r="103" s="2" customFormat="1" ht="19.92" customHeight="1">
      <c r="A103" s="38"/>
      <c r="B103" s="39"/>
      <c r="C103" s="40"/>
      <c r="D103" s="152" t="s">
        <v>106</v>
      </c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40"/>
      <c r="AD103" s="40"/>
      <c r="AE103" s="40"/>
      <c r="AF103" s="40"/>
      <c r="AG103" s="148">
        <f>ROUND(AG94 * AS103, 2)</f>
        <v>0</v>
      </c>
      <c r="AH103" s="135"/>
      <c r="AI103" s="135"/>
      <c r="AJ103" s="135"/>
      <c r="AK103" s="135"/>
      <c r="AL103" s="135"/>
      <c r="AM103" s="135"/>
      <c r="AN103" s="135">
        <f>ROUND(AG103 + AV103, 2)</f>
        <v>0</v>
      </c>
      <c r="AO103" s="135"/>
      <c r="AP103" s="135"/>
      <c r="AQ103" s="40"/>
      <c r="AR103" s="41"/>
      <c r="AS103" s="149">
        <v>0</v>
      </c>
      <c r="AT103" s="150" t="s">
        <v>104</v>
      </c>
      <c r="AU103" s="150" t="s">
        <v>43</v>
      </c>
      <c r="AV103" s="140">
        <f>ROUND(IF(AU103="základní",AG103*L32,IF(AU103="snížená",AG103*L33,0)), 2)</f>
        <v>0</v>
      </c>
      <c r="AW103" s="38"/>
      <c r="AX103" s="38"/>
      <c r="AY103" s="38"/>
      <c r="AZ103" s="38"/>
      <c r="BA103" s="38"/>
      <c r="BB103" s="38"/>
      <c r="BC103" s="38"/>
      <c r="BD103" s="38"/>
      <c r="BE103" s="38"/>
      <c r="BV103" s="15" t="s">
        <v>107</v>
      </c>
      <c r="BY103" s="151">
        <f>IF(AU103="základní",AV103,0)</f>
        <v>0</v>
      </c>
      <c r="BZ103" s="151">
        <f>IF(AU103="snížená",AV103,0)</f>
        <v>0</v>
      </c>
      <c r="CA103" s="151">
        <v>0</v>
      </c>
      <c r="CB103" s="151">
        <v>0</v>
      </c>
      <c r="CC103" s="151">
        <v>0</v>
      </c>
      <c r="CD103" s="151">
        <f>IF(AU103="základní",AG103,0)</f>
        <v>0</v>
      </c>
      <c r="CE103" s="151">
        <f>IF(AU103="snížená",AG103,0)</f>
        <v>0</v>
      </c>
      <c r="CF103" s="151">
        <f>IF(AU103="zákl. přenesená",AG103,0)</f>
        <v>0</v>
      </c>
      <c r="CG103" s="151">
        <f>IF(AU103="sníž. přenesená",AG103,0)</f>
        <v>0</v>
      </c>
      <c r="CH103" s="151">
        <f>IF(AU103="nulová",AG103,0)</f>
        <v>0</v>
      </c>
      <c r="CI103" s="15">
        <f>IF(AU103="základní",1,IF(AU103="snížená",2,IF(AU103="zákl. přenesená",4,IF(AU103="sníž. přenesená",5,3))))</f>
        <v>1</v>
      </c>
      <c r="CJ103" s="15">
        <f>IF(AT103="stavební čast",1,IF(AT103="investiční čast",2,3))</f>
        <v>1</v>
      </c>
      <c r="CK103" s="15" t="str">
        <f>IF(D103="Vyplň vlastní","","x")</f>
        <v/>
      </c>
    </row>
    <row r="104" s="2" customFormat="1" ht="19.92" customHeight="1">
      <c r="A104" s="38"/>
      <c r="B104" s="39"/>
      <c r="C104" s="40"/>
      <c r="D104" s="152" t="s">
        <v>106</v>
      </c>
      <c r="E104" s="147"/>
      <c r="F104" s="147"/>
      <c r="G104" s="147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Y104" s="147"/>
      <c r="Z104" s="147"/>
      <c r="AA104" s="147"/>
      <c r="AB104" s="147"/>
      <c r="AC104" s="40"/>
      <c r="AD104" s="40"/>
      <c r="AE104" s="40"/>
      <c r="AF104" s="40"/>
      <c r="AG104" s="148">
        <f>ROUND(AG94 * AS104, 2)</f>
        <v>0</v>
      </c>
      <c r="AH104" s="135"/>
      <c r="AI104" s="135"/>
      <c r="AJ104" s="135"/>
      <c r="AK104" s="135"/>
      <c r="AL104" s="135"/>
      <c r="AM104" s="135"/>
      <c r="AN104" s="135">
        <f>ROUND(AG104 + AV104, 2)</f>
        <v>0</v>
      </c>
      <c r="AO104" s="135"/>
      <c r="AP104" s="135"/>
      <c r="AQ104" s="40"/>
      <c r="AR104" s="41"/>
      <c r="AS104" s="149">
        <v>0</v>
      </c>
      <c r="AT104" s="150" t="s">
        <v>104</v>
      </c>
      <c r="AU104" s="150" t="s">
        <v>43</v>
      </c>
      <c r="AV104" s="140">
        <f>ROUND(IF(AU104="základní",AG104*L32,IF(AU104="snížená",AG104*L33,0)), 2)</f>
        <v>0</v>
      </c>
      <c r="AW104" s="38"/>
      <c r="AX104" s="38"/>
      <c r="AY104" s="38"/>
      <c r="AZ104" s="38"/>
      <c r="BA104" s="38"/>
      <c r="BB104" s="38"/>
      <c r="BC104" s="38"/>
      <c r="BD104" s="38"/>
      <c r="BE104" s="38"/>
      <c r="BV104" s="15" t="s">
        <v>107</v>
      </c>
      <c r="BY104" s="151">
        <f>IF(AU104="základní",AV104,0)</f>
        <v>0</v>
      </c>
      <c r="BZ104" s="151">
        <f>IF(AU104="snížená",AV104,0)</f>
        <v>0</v>
      </c>
      <c r="CA104" s="151">
        <v>0</v>
      </c>
      <c r="CB104" s="151">
        <v>0</v>
      </c>
      <c r="CC104" s="151">
        <v>0</v>
      </c>
      <c r="CD104" s="151">
        <f>IF(AU104="základní",AG104,0)</f>
        <v>0</v>
      </c>
      <c r="CE104" s="151">
        <f>IF(AU104="snížená",AG104,0)</f>
        <v>0</v>
      </c>
      <c r="CF104" s="151">
        <f>IF(AU104="zákl. přenesená",AG104,0)</f>
        <v>0</v>
      </c>
      <c r="CG104" s="151">
        <f>IF(AU104="sníž. přenesená",AG104,0)</f>
        <v>0</v>
      </c>
      <c r="CH104" s="151">
        <f>IF(AU104="nulová",AG104,0)</f>
        <v>0</v>
      </c>
      <c r="CI104" s="15">
        <f>IF(AU104="základní",1,IF(AU104="snížená",2,IF(AU104="zákl. přenesená",4,IF(AU104="sníž. přenesená",5,3))))</f>
        <v>1</v>
      </c>
      <c r="CJ104" s="15">
        <f>IF(AT104="stavební čast",1,IF(AT104="investiční čast",2,3))</f>
        <v>1</v>
      </c>
      <c r="CK104" s="15" t="str">
        <f>IF(D104="Vyplň vlastní","","x")</f>
        <v/>
      </c>
    </row>
    <row r="105" s="2" customFormat="1" ht="19.92" customHeight="1">
      <c r="A105" s="38"/>
      <c r="B105" s="39"/>
      <c r="C105" s="40"/>
      <c r="D105" s="152" t="s">
        <v>106</v>
      </c>
      <c r="E105" s="147"/>
      <c r="F105" s="147"/>
      <c r="G105" s="147"/>
      <c r="H105" s="147"/>
      <c r="I105" s="147"/>
      <c r="J105" s="147"/>
      <c r="K105" s="147"/>
      <c r="L105" s="147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  <c r="Y105" s="147"/>
      <c r="Z105" s="147"/>
      <c r="AA105" s="147"/>
      <c r="AB105" s="147"/>
      <c r="AC105" s="40"/>
      <c r="AD105" s="40"/>
      <c r="AE105" s="40"/>
      <c r="AF105" s="40"/>
      <c r="AG105" s="148">
        <f>ROUND(AG94 * AS105, 2)</f>
        <v>0</v>
      </c>
      <c r="AH105" s="135"/>
      <c r="AI105" s="135"/>
      <c r="AJ105" s="135"/>
      <c r="AK105" s="135"/>
      <c r="AL105" s="135"/>
      <c r="AM105" s="135"/>
      <c r="AN105" s="135">
        <f>ROUND(AG105 + AV105, 2)</f>
        <v>0</v>
      </c>
      <c r="AO105" s="135"/>
      <c r="AP105" s="135"/>
      <c r="AQ105" s="40"/>
      <c r="AR105" s="41"/>
      <c r="AS105" s="153">
        <v>0</v>
      </c>
      <c r="AT105" s="154" t="s">
        <v>104</v>
      </c>
      <c r="AU105" s="154" t="s">
        <v>43</v>
      </c>
      <c r="AV105" s="145">
        <f>ROUND(IF(AU105="základní",AG105*L32,IF(AU105="snížená",AG105*L33,0)), 2)</f>
        <v>0</v>
      </c>
      <c r="AW105" s="38"/>
      <c r="AX105" s="38"/>
      <c r="AY105" s="38"/>
      <c r="AZ105" s="38"/>
      <c r="BA105" s="38"/>
      <c r="BB105" s="38"/>
      <c r="BC105" s="38"/>
      <c r="BD105" s="38"/>
      <c r="BE105" s="38"/>
      <c r="BV105" s="15" t="s">
        <v>107</v>
      </c>
      <c r="BY105" s="151">
        <f>IF(AU105="základní",AV105,0)</f>
        <v>0</v>
      </c>
      <c r="BZ105" s="151">
        <f>IF(AU105="snížená",AV105,0)</f>
        <v>0</v>
      </c>
      <c r="CA105" s="151">
        <v>0</v>
      </c>
      <c r="CB105" s="151">
        <v>0</v>
      </c>
      <c r="CC105" s="151">
        <v>0</v>
      </c>
      <c r="CD105" s="151">
        <f>IF(AU105="základní",AG105,0)</f>
        <v>0</v>
      </c>
      <c r="CE105" s="151">
        <f>IF(AU105="snížená",AG105,0)</f>
        <v>0</v>
      </c>
      <c r="CF105" s="151">
        <f>IF(AU105="zákl. přenesená",AG105,0)</f>
        <v>0</v>
      </c>
      <c r="CG105" s="151">
        <f>IF(AU105="sníž. přenesená",AG105,0)</f>
        <v>0</v>
      </c>
      <c r="CH105" s="151">
        <f>IF(AU105="nulová",AG105,0)</f>
        <v>0</v>
      </c>
      <c r="CI105" s="15">
        <f>IF(AU105="základní",1,IF(AU105="snížená",2,IF(AU105="zákl. přenesená",4,IF(AU105="sníž. přenesená",5,3))))</f>
        <v>1</v>
      </c>
      <c r="CJ105" s="15">
        <f>IF(AT105="stavební čast",1,IF(AT105="investiční čast",2,3))</f>
        <v>1</v>
      </c>
      <c r="CK105" s="15" t="str">
        <f>IF(D105="Vyplň vlastní","","x")</f>
        <v/>
      </c>
    </row>
    <row r="106" s="2" customFormat="1" ht="10.8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1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30" customHeight="1">
      <c r="A107" s="38"/>
      <c r="B107" s="39"/>
      <c r="C107" s="155" t="s">
        <v>108</v>
      </c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/>
      <c r="AF107" s="156"/>
      <c r="AG107" s="157">
        <f>ROUND(AG94 + AG101, 2)</f>
        <v>0</v>
      </c>
      <c r="AH107" s="157"/>
      <c r="AI107" s="157"/>
      <c r="AJ107" s="157"/>
      <c r="AK107" s="157"/>
      <c r="AL107" s="157"/>
      <c r="AM107" s="157"/>
      <c r="AN107" s="157">
        <f>ROUND(AN94 + AN101, 2)</f>
        <v>0</v>
      </c>
      <c r="AO107" s="157"/>
      <c r="AP107" s="157"/>
      <c r="AQ107" s="156"/>
      <c r="AR107" s="41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1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+d4+VvCU9spFhLCaLIoE9+dFpQ+NqR24DG3ETUzsVk7rfrtkI4+Q89jzNnnOCfQg8pO01ThyHZeimdHNe1Gr/w==" hashValue="BraI00GH44wBgPOIy03AU4sv1YrOKL7Ex/ODCKgHo+nN5KoNtIzRvMOvpya2rXEkRHyH5y5Hs/VV4ghimhWwig==" algorithmName="SHA-512" password="CC35"/>
  <mergeCells count="7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AN98:AP98"/>
    <mergeCell ref="AG98:AM98"/>
    <mergeCell ref="E98:I98"/>
    <mergeCell ref="K98:AF98"/>
    <mergeCell ref="AN99:AP99"/>
    <mergeCell ref="AG99:AM99"/>
    <mergeCell ref="E99:I99"/>
    <mergeCell ref="K99:AF99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D105:AB105"/>
    <mergeCell ref="AG105:AM105"/>
    <mergeCell ref="AN105:AP105"/>
    <mergeCell ref="AG94:AM94"/>
    <mergeCell ref="AN94:AP94"/>
    <mergeCell ref="AG101:AM101"/>
    <mergeCell ref="AN101:AP101"/>
    <mergeCell ref="AG107:AM107"/>
    <mergeCell ref="AN107:AP107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1:AU10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1:AT105">
      <formula1>"stavební čast, technologická čast, investiční čast"</formula1>
    </dataValidation>
  </dataValidations>
  <hyperlinks>
    <hyperlink ref="A96" location="'SO-1 - LBC 73 (realizace)'!C2" display="/"/>
    <hyperlink ref="A97" location="'SO-11 - pěstební péče 1. ...'!C2" display="/"/>
    <hyperlink ref="A98" location="'SO-12 - pěstební péče 2. ...'!C2" display="/"/>
    <hyperlink ref="A99" location="'SO-13 - pěstební péče 3.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8"/>
      <c r="AT3" s="15" t="s">
        <v>87</v>
      </c>
    </row>
    <row r="4" s="1" customFormat="1" ht="24.96" customHeight="1">
      <c r="B4" s="18"/>
      <c r="D4" s="160" t="s">
        <v>109</v>
      </c>
      <c r="L4" s="18"/>
      <c r="M4" s="161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2" t="s">
        <v>16</v>
      </c>
      <c r="L6" s="18"/>
    </row>
    <row r="7" s="1" customFormat="1" ht="16.5" customHeight="1">
      <c r="B7" s="18"/>
      <c r="E7" s="163" t="str">
        <f>'Rekapitulace stavby'!K6</f>
        <v>Lokální biocentrum LBC 73 v k.ú. Tisová u Vysokého Mýta</v>
      </c>
      <c r="F7" s="162"/>
      <c r="G7" s="162"/>
      <c r="H7" s="162"/>
      <c r="L7" s="18"/>
    </row>
    <row r="8" s="2" customFormat="1" ht="12" customHeight="1">
      <c r="A8" s="38"/>
      <c r="B8" s="41"/>
      <c r="C8" s="38"/>
      <c r="D8" s="162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64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62" t="s">
        <v>18</v>
      </c>
      <c r="E11" s="38"/>
      <c r="F11" s="141" t="s">
        <v>1</v>
      </c>
      <c r="G11" s="38"/>
      <c r="H11" s="38"/>
      <c r="I11" s="162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62" t="s">
        <v>20</v>
      </c>
      <c r="E12" s="38"/>
      <c r="F12" s="141" t="s">
        <v>21</v>
      </c>
      <c r="G12" s="38"/>
      <c r="H12" s="38"/>
      <c r="I12" s="162" t="s">
        <v>22</v>
      </c>
      <c r="J12" s="165" t="str">
        <f>'Rekapitulace stavby'!AN8</f>
        <v>5. 7. 2017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2" t="s">
        <v>24</v>
      </c>
      <c r="E14" s="38"/>
      <c r="F14" s="38"/>
      <c r="G14" s="38"/>
      <c r="H14" s="38"/>
      <c r="I14" s="162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41" t="s">
        <v>26</v>
      </c>
      <c r="F15" s="38"/>
      <c r="G15" s="38"/>
      <c r="H15" s="38"/>
      <c r="I15" s="162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62" t="s">
        <v>28</v>
      </c>
      <c r="E17" s="38"/>
      <c r="F17" s="38"/>
      <c r="G17" s="38"/>
      <c r="H17" s="38"/>
      <c r="I17" s="162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41"/>
      <c r="G18" s="141"/>
      <c r="H18" s="141"/>
      <c r="I18" s="162" t="s">
        <v>27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62" t="s">
        <v>30</v>
      </c>
      <c r="E20" s="38"/>
      <c r="F20" s="38"/>
      <c r="G20" s="38"/>
      <c r="H20" s="38"/>
      <c r="I20" s="162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41" t="s">
        <v>31</v>
      </c>
      <c r="F21" s="38"/>
      <c r="G21" s="38"/>
      <c r="H21" s="38"/>
      <c r="I21" s="162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62" t="s">
        <v>33</v>
      </c>
      <c r="E23" s="38"/>
      <c r="F23" s="38"/>
      <c r="G23" s="38"/>
      <c r="H23" s="38"/>
      <c r="I23" s="162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41" t="s">
        <v>31</v>
      </c>
      <c r="F24" s="38"/>
      <c r="G24" s="38"/>
      <c r="H24" s="38"/>
      <c r="I24" s="162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62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6"/>
      <c r="B27" s="167"/>
      <c r="C27" s="166"/>
      <c r="D27" s="166"/>
      <c r="E27" s="168" t="s">
        <v>1</v>
      </c>
      <c r="F27" s="168"/>
      <c r="G27" s="168"/>
      <c r="H27" s="168"/>
      <c r="I27" s="166"/>
      <c r="J27" s="166"/>
      <c r="K27" s="166"/>
      <c r="L27" s="169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70"/>
      <c r="E29" s="170"/>
      <c r="F29" s="170"/>
      <c r="G29" s="170"/>
      <c r="H29" s="170"/>
      <c r="I29" s="170"/>
      <c r="J29" s="170"/>
      <c r="K29" s="17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71" t="s">
        <v>38</v>
      </c>
      <c r="E30" s="38"/>
      <c r="F30" s="38"/>
      <c r="G30" s="38"/>
      <c r="H30" s="38"/>
      <c r="I30" s="38"/>
      <c r="J30" s="172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0"/>
      <c r="E31" s="170"/>
      <c r="F31" s="170"/>
      <c r="G31" s="170"/>
      <c r="H31" s="170"/>
      <c r="I31" s="170"/>
      <c r="J31" s="170"/>
      <c r="K31" s="17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73" t="s">
        <v>40</v>
      </c>
      <c r="G32" s="38"/>
      <c r="H32" s="38"/>
      <c r="I32" s="173" t="s">
        <v>39</v>
      </c>
      <c r="J32" s="173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74" t="s">
        <v>42</v>
      </c>
      <c r="E33" s="162" t="s">
        <v>43</v>
      </c>
      <c r="F33" s="175">
        <f>ROUND((SUM(BE119:BE268)),  2)</f>
        <v>0</v>
      </c>
      <c r="G33" s="38"/>
      <c r="H33" s="38"/>
      <c r="I33" s="176">
        <v>0.20999999999999999</v>
      </c>
      <c r="J33" s="175">
        <f>ROUND(((SUM(BE119:BE268))*I33),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62" t="s">
        <v>44</v>
      </c>
      <c r="F34" s="175">
        <f>ROUND((SUM(BF119:BF268)),  2)</f>
        <v>0</v>
      </c>
      <c r="G34" s="38"/>
      <c r="H34" s="38"/>
      <c r="I34" s="176">
        <v>0.14999999999999999</v>
      </c>
      <c r="J34" s="175">
        <f>ROUND(((SUM(BF119:BF268))*I34),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62" t="s">
        <v>45</v>
      </c>
      <c r="F35" s="175">
        <f>ROUND((SUM(BG119:BG268)),  2)</f>
        <v>0</v>
      </c>
      <c r="G35" s="38"/>
      <c r="H35" s="38"/>
      <c r="I35" s="176">
        <v>0.20999999999999999</v>
      </c>
      <c r="J35" s="17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62" t="s">
        <v>46</v>
      </c>
      <c r="F36" s="175">
        <f>ROUND((SUM(BH119:BH268)),  2)</f>
        <v>0</v>
      </c>
      <c r="G36" s="38"/>
      <c r="H36" s="38"/>
      <c r="I36" s="176">
        <v>0.14999999999999999</v>
      </c>
      <c r="J36" s="17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62" t="s">
        <v>47</v>
      </c>
      <c r="F37" s="175">
        <f>ROUND((SUM(BI119:BI268)),  2)</f>
        <v>0</v>
      </c>
      <c r="G37" s="38"/>
      <c r="H37" s="38"/>
      <c r="I37" s="176">
        <v>0</v>
      </c>
      <c r="J37" s="17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7"/>
      <c r="D39" s="178" t="s">
        <v>48</v>
      </c>
      <c r="E39" s="179"/>
      <c r="F39" s="179"/>
      <c r="G39" s="180" t="s">
        <v>49</v>
      </c>
      <c r="H39" s="181" t="s">
        <v>50</v>
      </c>
      <c r="I39" s="179"/>
      <c r="J39" s="182">
        <f>SUM(J30:J37)</f>
        <v>0</v>
      </c>
      <c r="K39" s="18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5" t="str">
        <f>E7</f>
        <v>Lokální biocentrum LBC 73 v k.ú. Tisová u Vysokého Mýta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0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SO-1 - LBC 73 (realizace)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0" t="s">
        <v>20</v>
      </c>
      <c r="D89" s="40"/>
      <c r="E89" s="40"/>
      <c r="F89" s="25" t="str">
        <f>F12</f>
        <v>Tisová</v>
      </c>
      <c r="G89" s="40"/>
      <c r="H89" s="40"/>
      <c r="I89" s="30" t="s">
        <v>22</v>
      </c>
      <c r="J89" s="79" t="str">
        <f>IF(J12="","",J12)</f>
        <v>5. 7. 2017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0" t="s">
        <v>24</v>
      </c>
      <c r="D91" s="40"/>
      <c r="E91" s="40"/>
      <c r="F91" s="25" t="str">
        <f>E15</f>
        <v>Obec Tisová</v>
      </c>
      <c r="G91" s="40"/>
      <c r="H91" s="40"/>
      <c r="I91" s="30" t="s">
        <v>30</v>
      </c>
      <c r="J91" s="34" t="str">
        <f>E21</f>
        <v>Agroprojekt PSO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0" t="s">
        <v>28</v>
      </c>
      <c r="D92" s="40"/>
      <c r="E92" s="40"/>
      <c r="F92" s="25" t="str">
        <f>IF(E18="","",E18)</f>
        <v>Vyplň údaj</v>
      </c>
      <c r="G92" s="40"/>
      <c r="H92" s="40"/>
      <c r="I92" s="30" t="s">
        <v>33</v>
      </c>
      <c r="J92" s="34" t="str">
        <f>E24</f>
        <v>Agroprojekt PSO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6" t="s">
        <v>113</v>
      </c>
      <c r="D94" s="156"/>
      <c r="E94" s="156"/>
      <c r="F94" s="156"/>
      <c r="G94" s="156"/>
      <c r="H94" s="156"/>
      <c r="I94" s="156"/>
      <c r="J94" s="197" t="s">
        <v>114</v>
      </c>
      <c r="K94" s="15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8" t="s">
        <v>115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116</v>
      </c>
    </row>
    <row r="97" hidden="1" s="9" customFormat="1" ht="24.96" customHeight="1">
      <c r="A97" s="9"/>
      <c r="B97" s="199"/>
      <c r="C97" s="200"/>
      <c r="D97" s="201" t="s">
        <v>117</v>
      </c>
      <c r="E97" s="202"/>
      <c r="F97" s="202"/>
      <c r="G97" s="202"/>
      <c r="H97" s="202"/>
      <c r="I97" s="202"/>
      <c r="J97" s="203">
        <f>J120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9"/>
      <c r="C98" s="200"/>
      <c r="D98" s="201" t="s">
        <v>118</v>
      </c>
      <c r="E98" s="202"/>
      <c r="F98" s="202"/>
      <c r="G98" s="202"/>
      <c r="H98" s="202"/>
      <c r="I98" s="202"/>
      <c r="J98" s="203">
        <f>J261</f>
        <v>0</v>
      </c>
      <c r="K98" s="200"/>
      <c r="L98" s="20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205"/>
      <c r="C99" s="133"/>
      <c r="D99" s="206" t="s">
        <v>119</v>
      </c>
      <c r="E99" s="207"/>
      <c r="F99" s="207"/>
      <c r="G99" s="207"/>
      <c r="H99" s="207"/>
      <c r="I99" s="207"/>
      <c r="J99" s="208">
        <f>J265</f>
        <v>0</v>
      </c>
      <c r="K99" s="133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1" t="s">
        <v>120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0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95" t="str">
        <f>E7</f>
        <v>Lokální biocentrum LBC 73 v k.ú. Tisová u Vysokého Mýta</v>
      </c>
      <c r="F109" s="30"/>
      <c r="G109" s="30"/>
      <c r="H109" s="3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0" t="s">
        <v>110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SO-1 - LBC 73 (realizace)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0" t="s">
        <v>20</v>
      </c>
      <c r="D113" s="40"/>
      <c r="E113" s="40"/>
      <c r="F113" s="25" t="str">
        <f>F12</f>
        <v>Tisová</v>
      </c>
      <c r="G113" s="40"/>
      <c r="H113" s="40"/>
      <c r="I113" s="30" t="s">
        <v>22</v>
      </c>
      <c r="J113" s="79" t="str">
        <f>IF(J12="","",J12)</f>
        <v>5. 7. 2017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0" t="s">
        <v>24</v>
      </c>
      <c r="D115" s="40"/>
      <c r="E115" s="40"/>
      <c r="F115" s="25" t="str">
        <f>E15</f>
        <v>Obec Tisová</v>
      </c>
      <c r="G115" s="40"/>
      <c r="H115" s="40"/>
      <c r="I115" s="30" t="s">
        <v>30</v>
      </c>
      <c r="J115" s="34" t="str">
        <f>E21</f>
        <v>Agroprojekt PSO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0" t="s">
        <v>28</v>
      </c>
      <c r="D116" s="40"/>
      <c r="E116" s="40"/>
      <c r="F116" s="25" t="str">
        <f>IF(E18="","",E18)</f>
        <v>Vyplň údaj</v>
      </c>
      <c r="G116" s="40"/>
      <c r="H116" s="40"/>
      <c r="I116" s="30" t="s">
        <v>33</v>
      </c>
      <c r="J116" s="34" t="str">
        <f>E24</f>
        <v>Agroprojekt PSO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10"/>
      <c r="B118" s="211"/>
      <c r="C118" s="212" t="s">
        <v>121</v>
      </c>
      <c r="D118" s="213" t="s">
        <v>63</v>
      </c>
      <c r="E118" s="213" t="s">
        <v>59</v>
      </c>
      <c r="F118" s="213" t="s">
        <v>60</v>
      </c>
      <c r="G118" s="213" t="s">
        <v>122</v>
      </c>
      <c r="H118" s="213" t="s">
        <v>123</v>
      </c>
      <c r="I118" s="213" t="s">
        <v>124</v>
      </c>
      <c r="J118" s="213" t="s">
        <v>114</v>
      </c>
      <c r="K118" s="214" t="s">
        <v>125</v>
      </c>
      <c r="L118" s="215"/>
      <c r="M118" s="100" t="s">
        <v>1</v>
      </c>
      <c r="N118" s="101" t="s">
        <v>42</v>
      </c>
      <c r="O118" s="101" t="s">
        <v>126</v>
      </c>
      <c r="P118" s="101" t="s">
        <v>127</v>
      </c>
      <c r="Q118" s="101" t="s">
        <v>128</v>
      </c>
      <c r="R118" s="101" t="s">
        <v>129</v>
      </c>
      <c r="S118" s="101" t="s">
        <v>130</v>
      </c>
      <c r="T118" s="101" t="s">
        <v>131</v>
      </c>
      <c r="U118" s="102" t="s">
        <v>132</v>
      </c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</row>
    <row r="119" s="2" customFormat="1" ht="22.8" customHeight="1">
      <c r="A119" s="38"/>
      <c r="B119" s="39"/>
      <c r="C119" s="107" t="s">
        <v>133</v>
      </c>
      <c r="D119" s="40"/>
      <c r="E119" s="40"/>
      <c r="F119" s="40"/>
      <c r="G119" s="40"/>
      <c r="H119" s="40"/>
      <c r="I119" s="40"/>
      <c r="J119" s="216">
        <f>BK119</f>
        <v>0</v>
      </c>
      <c r="K119" s="40"/>
      <c r="L119" s="41"/>
      <c r="M119" s="103"/>
      <c r="N119" s="217"/>
      <c r="O119" s="104"/>
      <c r="P119" s="218">
        <f>P120+P261</f>
        <v>0</v>
      </c>
      <c r="Q119" s="104"/>
      <c r="R119" s="218">
        <f>R120+R261</f>
        <v>59.049590000000002</v>
      </c>
      <c r="S119" s="104"/>
      <c r="T119" s="218">
        <f>T120+T261</f>
        <v>0</v>
      </c>
      <c r="U119" s="10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5" t="s">
        <v>77</v>
      </c>
      <c r="AU119" s="15" t="s">
        <v>116</v>
      </c>
      <c r="BK119" s="219">
        <f>BK120+BK261</f>
        <v>0</v>
      </c>
    </row>
    <row r="120" s="12" customFormat="1" ht="25.92" customHeight="1">
      <c r="A120" s="12"/>
      <c r="B120" s="220"/>
      <c r="C120" s="221"/>
      <c r="D120" s="222" t="s">
        <v>77</v>
      </c>
      <c r="E120" s="223" t="s">
        <v>134</v>
      </c>
      <c r="F120" s="223" t="s">
        <v>135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SUM(P121:P260)</f>
        <v>0</v>
      </c>
      <c r="Q120" s="228"/>
      <c r="R120" s="229">
        <f>SUM(R121:R260)</f>
        <v>59.049590000000002</v>
      </c>
      <c r="S120" s="228"/>
      <c r="T120" s="229">
        <f>SUM(T121:T260)</f>
        <v>0</v>
      </c>
      <c r="U120" s="230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85</v>
      </c>
      <c r="AT120" s="232" t="s">
        <v>77</v>
      </c>
      <c r="AU120" s="232" t="s">
        <v>78</v>
      </c>
      <c r="AY120" s="231" t="s">
        <v>136</v>
      </c>
      <c r="BK120" s="233">
        <f>SUM(BK121:BK260)</f>
        <v>0</v>
      </c>
    </row>
    <row r="121" s="2" customFormat="1" ht="24.15" customHeight="1">
      <c r="A121" s="38"/>
      <c r="B121" s="39"/>
      <c r="C121" s="234" t="s">
        <v>85</v>
      </c>
      <c r="D121" s="234" t="s">
        <v>137</v>
      </c>
      <c r="E121" s="235" t="s">
        <v>138</v>
      </c>
      <c r="F121" s="236" t="s">
        <v>139</v>
      </c>
      <c r="G121" s="237" t="s">
        <v>140</v>
      </c>
      <c r="H121" s="238">
        <v>0.28100000000000003</v>
      </c>
      <c r="I121" s="239"/>
      <c r="J121" s="240">
        <f>ROUND(I121*H121,2)</f>
        <v>0</v>
      </c>
      <c r="K121" s="236" t="s">
        <v>141</v>
      </c>
      <c r="L121" s="41"/>
      <c r="M121" s="241" t="s">
        <v>1</v>
      </c>
      <c r="N121" s="242" t="s">
        <v>43</v>
      </c>
      <c r="O121" s="91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3">
        <f>S121*H121</f>
        <v>0</v>
      </c>
      <c r="U121" s="244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5" t="s">
        <v>142</v>
      </c>
      <c r="AT121" s="245" t="s">
        <v>137</v>
      </c>
      <c r="AU121" s="245" t="s">
        <v>85</v>
      </c>
      <c r="AY121" s="15" t="s">
        <v>136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15" t="s">
        <v>85</v>
      </c>
      <c r="BK121" s="151">
        <f>ROUND(I121*H121,2)</f>
        <v>0</v>
      </c>
      <c r="BL121" s="15" t="s">
        <v>142</v>
      </c>
      <c r="BM121" s="245" t="s">
        <v>143</v>
      </c>
    </row>
    <row r="122" s="2" customFormat="1">
      <c r="A122" s="38"/>
      <c r="B122" s="39"/>
      <c r="C122" s="40"/>
      <c r="D122" s="246" t="s">
        <v>144</v>
      </c>
      <c r="E122" s="40"/>
      <c r="F122" s="247" t="s">
        <v>145</v>
      </c>
      <c r="G122" s="40"/>
      <c r="H122" s="40"/>
      <c r="I122" s="248"/>
      <c r="J122" s="40"/>
      <c r="K122" s="40"/>
      <c r="L122" s="41"/>
      <c r="M122" s="249"/>
      <c r="N122" s="250"/>
      <c r="O122" s="91"/>
      <c r="P122" s="91"/>
      <c r="Q122" s="91"/>
      <c r="R122" s="91"/>
      <c r="S122" s="91"/>
      <c r="T122" s="91"/>
      <c r="U122" s="92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5" t="s">
        <v>144</v>
      </c>
      <c r="AU122" s="15" t="s">
        <v>85</v>
      </c>
    </row>
    <row r="123" s="2" customFormat="1" ht="33" customHeight="1">
      <c r="A123" s="38"/>
      <c r="B123" s="39"/>
      <c r="C123" s="234" t="s">
        <v>87</v>
      </c>
      <c r="D123" s="234" t="s">
        <v>137</v>
      </c>
      <c r="E123" s="235" t="s">
        <v>146</v>
      </c>
      <c r="F123" s="236" t="s">
        <v>147</v>
      </c>
      <c r="G123" s="237" t="s">
        <v>148</v>
      </c>
      <c r="H123" s="238">
        <v>21500</v>
      </c>
      <c r="I123" s="239"/>
      <c r="J123" s="240">
        <f>ROUND(I123*H123,2)</f>
        <v>0</v>
      </c>
      <c r="K123" s="236" t="s">
        <v>141</v>
      </c>
      <c r="L123" s="41"/>
      <c r="M123" s="241" t="s">
        <v>1</v>
      </c>
      <c r="N123" s="242" t="s">
        <v>43</v>
      </c>
      <c r="O123" s="91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3">
        <f>S123*H123</f>
        <v>0</v>
      </c>
      <c r="U123" s="244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5" t="s">
        <v>142</v>
      </c>
      <c r="AT123" s="245" t="s">
        <v>137</v>
      </c>
      <c r="AU123" s="245" t="s">
        <v>85</v>
      </c>
      <c r="AY123" s="15" t="s">
        <v>136</v>
      </c>
      <c r="BE123" s="151">
        <f>IF(N123="základní",J123,0)</f>
        <v>0</v>
      </c>
      <c r="BF123" s="151">
        <f>IF(N123="snížená",J123,0)</f>
        <v>0</v>
      </c>
      <c r="BG123" s="151">
        <f>IF(N123="zákl. přenesená",J123,0)</f>
        <v>0</v>
      </c>
      <c r="BH123" s="151">
        <f>IF(N123="sníž. přenesená",J123,0)</f>
        <v>0</v>
      </c>
      <c r="BI123" s="151">
        <f>IF(N123="nulová",J123,0)</f>
        <v>0</v>
      </c>
      <c r="BJ123" s="15" t="s">
        <v>85</v>
      </c>
      <c r="BK123" s="151">
        <f>ROUND(I123*H123,2)</f>
        <v>0</v>
      </c>
      <c r="BL123" s="15" t="s">
        <v>142</v>
      </c>
      <c r="BM123" s="245" t="s">
        <v>149</v>
      </c>
    </row>
    <row r="124" s="2" customFormat="1">
      <c r="A124" s="38"/>
      <c r="B124" s="39"/>
      <c r="C124" s="40"/>
      <c r="D124" s="246" t="s">
        <v>144</v>
      </c>
      <c r="E124" s="40"/>
      <c r="F124" s="247" t="s">
        <v>150</v>
      </c>
      <c r="G124" s="40"/>
      <c r="H124" s="40"/>
      <c r="I124" s="248"/>
      <c r="J124" s="40"/>
      <c r="K124" s="40"/>
      <c r="L124" s="41"/>
      <c r="M124" s="249"/>
      <c r="N124" s="250"/>
      <c r="O124" s="91"/>
      <c r="P124" s="91"/>
      <c r="Q124" s="91"/>
      <c r="R124" s="91"/>
      <c r="S124" s="91"/>
      <c r="T124" s="91"/>
      <c r="U124" s="92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5" t="s">
        <v>144</v>
      </c>
      <c r="AU124" s="15" t="s">
        <v>85</v>
      </c>
    </row>
    <row r="125" s="2" customFormat="1" ht="16.5" customHeight="1">
      <c r="A125" s="38"/>
      <c r="B125" s="39"/>
      <c r="C125" s="251" t="s">
        <v>151</v>
      </c>
      <c r="D125" s="251" t="s">
        <v>152</v>
      </c>
      <c r="E125" s="252" t="s">
        <v>153</v>
      </c>
      <c r="F125" s="253" t="s">
        <v>154</v>
      </c>
      <c r="G125" s="254" t="s">
        <v>155</v>
      </c>
      <c r="H125" s="255">
        <v>6.4500000000000002</v>
      </c>
      <c r="I125" s="256"/>
      <c r="J125" s="257">
        <f>ROUND(I125*H125,2)</f>
        <v>0</v>
      </c>
      <c r="K125" s="253" t="s">
        <v>1</v>
      </c>
      <c r="L125" s="258"/>
      <c r="M125" s="259" t="s">
        <v>1</v>
      </c>
      <c r="N125" s="260" t="s">
        <v>43</v>
      </c>
      <c r="O125" s="91"/>
      <c r="P125" s="243">
        <f>O125*H125</f>
        <v>0</v>
      </c>
      <c r="Q125" s="243">
        <v>0.001</v>
      </c>
      <c r="R125" s="243">
        <f>Q125*H125</f>
        <v>0.00645</v>
      </c>
      <c r="S125" s="243">
        <v>0</v>
      </c>
      <c r="T125" s="243">
        <f>S125*H125</f>
        <v>0</v>
      </c>
      <c r="U125" s="244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5" t="s">
        <v>156</v>
      </c>
      <c r="AT125" s="245" t="s">
        <v>152</v>
      </c>
      <c r="AU125" s="245" t="s">
        <v>85</v>
      </c>
      <c r="AY125" s="15" t="s">
        <v>136</v>
      </c>
      <c r="BE125" s="151">
        <f>IF(N125="základní",J125,0)</f>
        <v>0</v>
      </c>
      <c r="BF125" s="151">
        <f>IF(N125="snížená",J125,0)</f>
        <v>0</v>
      </c>
      <c r="BG125" s="151">
        <f>IF(N125="zákl. přenesená",J125,0)</f>
        <v>0</v>
      </c>
      <c r="BH125" s="151">
        <f>IF(N125="sníž. přenesená",J125,0)</f>
        <v>0</v>
      </c>
      <c r="BI125" s="151">
        <f>IF(N125="nulová",J125,0)</f>
        <v>0</v>
      </c>
      <c r="BJ125" s="15" t="s">
        <v>85</v>
      </c>
      <c r="BK125" s="151">
        <f>ROUND(I125*H125,2)</f>
        <v>0</v>
      </c>
      <c r="BL125" s="15" t="s">
        <v>142</v>
      </c>
      <c r="BM125" s="245" t="s">
        <v>157</v>
      </c>
    </row>
    <row r="126" s="2" customFormat="1">
      <c r="A126" s="38"/>
      <c r="B126" s="39"/>
      <c r="C126" s="40"/>
      <c r="D126" s="246" t="s">
        <v>144</v>
      </c>
      <c r="E126" s="40"/>
      <c r="F126" s="247" t="s">
        <v>158</v>
      </c>
      <c r="G126" s="40"/>
      <c r="H126" s="40"/>
      <c r="I126" s="248"/>
      <c r="J126" s="40"/>
      <c r="K126" s="40"/>
      <c r="L126" s="41"/>
      <c r="M126" s="249"/>
      <c r="N126" s="250"/>
      <c r="O126" s="91"/>
      <c r="P126" s="91"/>
      <c r="Q126" s="91"/>
      <c r="R126" s="91"/>
      <c r="S126" s="91"/>
      <c r="T126" s="91"/>
      <c r="U126" s="92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5" t="s">
        <v>144</v>
      </c>
      <c r="AU126" s="15" t="s">
        <v>85</v>
      </c>
    </row>
    <row r="127" s="2" customFormat="1" ht="24.15" customHeight="1">
      <c r="A127" s="38"/>
      <c r="B127" s="39"/>
      <c r="C127" s="234" t="s">
        <v>142</v>
      </c>
      <c r="D127" s="234" t="s">
        <v>137</v>
      </c>
      <c r="E127" s="235" t="s">
        <v>159</v>
      </c>
      <c r="F127" s="236" t="s">
        <v>160</v>
      </c>
      <c r="G127" s="237" t="s">
        <v>148</v>
      </c>
      <c r="H127" s="238">
        <v>21500</v>
      </c>
      <c r="I127" s="239"/>
      <c r="J127" s="240">
        <f>ROUND(I127*H127,2)</f>
        <v>0</v>
      </c>
      <c r="K127" s="236" t="s">
        <v>141</v>
      </c>
      <c r="L127" s="41"/>
      <c r="M127" s="241" t="s">
        <v>1</v>
      </c>
      <c r="N127" s="242" t="s">
        <v>43</v>
      </c>
      <c r="O127" s="91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3">
        <f>S127*H127</f>
        <v>0</v>
      </c>
      <c r="U127" s="244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5" t="s">
        <v>142</v>
      </c>
      <c r="AT127" s="245" t="s">
        <v>137</v>
      </c>
      <c r="AU127" s="245" t="s">
        <v>85</v>
      </c>
      <c r="AY127" s="15" t="s">
        <v>136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5" t="s">
        <v>85</v>
      </c>
      <c r="BK127" s="151">
        <f>ROUND(I127*H127,2)</f>
        <v>0</v>
      </c>
      <c r="BL127" s="15" t="s">
        <v>142</v>
      </c>
      <c r="BM127" s="245" t="s">
        <v>161</v>
      </c>
    </row>
    <row r="128" s="2" customFormat="1">
      <c r="A128" s="38"/>
      <c r="B128" s="39"/>
      <c r="C128" s="40"/>
      <c r="D128" s="246" t="s">
        <v>144</v>
      </c>
      <c r="E128" s="40"/>
      <c r="F128" s="247" t="s">
        <v>162</v>
      </c>
      <c r="G128" s="40"/>
      <c r="H128" s="40"/>
      <c r="I128" s="248"/>
      <c r="J128" s="40"/>
      <c r="K128" s="40"/>
      <c r="L128" s="41"/>
      <c r="M128" s="249"/>
      <c r="N128" s="250"/>
      <c r="O128" s="91"/>
      <c r="P128" s="91"/>
      <c r="Q128" s="91"/>
      <c r="R128" s="91"/>
      <c r="S128" s="91"/>
      <c r="T128" s="91"/>
      <c r="U128" s="92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144</v>
      </c>
      <c r="AU128" s="15" t="s">
        <v>85</v>
      </c>
    </row>
    <row r="129" s="2" customFormat="1" ht="21.75" customHeight="1">
      <c r="A129" s="38"/>
      <c r="B129" s="39"/>
      <c r="C129" s="234" t="s">
        <v>163</v>
      </c>
      <c r="D129" s="234" t="s">
        <v>137</v>
      </c>
      <c r="E129" s="235" t="s">
        <v>164</v>
      </c>
      <c r="F129" s="236" t="s">
        <v>165</v>
      </c>
      <c r="G129" s="237" t="s">
        <v>148</v>
      </c>
      <c r="H129" s="238">
        <v>21500</v>
      </c>
      <c r="I129" s="239"/>
      <c r="J129" s="240">
        <f>ROUND(I129*H129,2)</f>
        <v>0</v>
      </c>
      <c r="K129" s="236" t="s">
        <v>141</v>
      </c>
      <c r="L129" s="41"/>
      <c r="M129" s="241" t="s">
        <v>1</v>
      </c>
      <c r="N129" s="242" t="s">
        <v>43</v>
      </c>
      <c r="O129" s="91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3">
        <f>S129*H129</f>
        <v>0</v>
      </c>
      <c r="U129" s="244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5" t="s">
        <v>142</v>
      </c>
      <c r="AT129" s="245" t="s">
        <v>137</v>
      </c>
      <c r="AU129" s="245" t="s">
        <v>85</v>
      </c>
      <c r="AY129" s="15" t="s">
        <v>136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5" t="s">
        <v>85</v>
      </c>
      <c r="BK129" s="151">
        <f>ROUND(I129*H129,2)</f>
        <v>0</v>
      </c>
      <c r="BL129" s="15" t="s">
        <v>142</v>
      </c>
      <c r="BM129" s="245" t="s">
        <v>166</v>
      </c>
    </row>
    <row r="130" s="2" customFormat="1">
      <c r="A130" s="38"/>
      <c r="B130" s="39"/>
      <c r="C130" s="40"/>
      <c r="D130" s="246" t="s">
        <v>144</v>
      </c>
      <c r="E130" s="40"/>
      <c r="F130" s="247" t="s">
        <v>167</v>
      </c>
      <c r="G130" s="40"/>
      <c r="H130" s="40"/>
      <c r="I130" s="248"/>
      <c r="J130" s="40"/>
      <c r="K130" s="40"/>
      <c r="L130" s="41"/>
      <c r="M130" s="249"/>
      <c r="N130" s="250"/>
      <c r="O130" s="91"/>
      <c r="P130" s="91"/>
      <c r="Q130" s="91"/>
      <c r="R130" s="91"/>
      <c r="S130" s="91"/>
      <c r="T130" s="91"/>
      <c r="U130" s="92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5" t="s">
        <v>144</v>
      </c>
      <c r="AU130" s="15" t="s">
        <v>85</v>
      </c>
    </row>
    <row r="131" s="2" customFormat="1" ht="21.75" customHeight="1">
      <c r="A131" s="38"/>
      <c r="B131" s="39"/>
      <c r="C131" s="234" t="s">
        <v>168</v>
      </c>
      <c r="D131" s="234" t="s">
        <v>137</v>
      </c>
      <c r="E131" s="235" t="s">
        <v>169</v>
      </c>
      <c r="F131" s="236" t="s">
        <v>170</v>
      </c>
      <c r="G131" s="237" t="s">
        <v>148</v>
      </c>
      <c r="H131" s="238">
        <v>21500</v>
      </c>
      <c r="I131" s="239"/>
      <c r="J131" s="240">
        <f>ROUND(I131*H131,2)</f>
        <v>0</v>
      </c>
      <c r="K131" s="236" t="s">
        <v>141</v>
      </c>
      <c r="L131" s="41"/>
      <c r="M131" s="241" t="s">
        <v>1</v>
      </c>
      <c r="N131" s="242" t="s">
        <v>43</v>
      </c>
      <c r="O131" s="91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3">
        <f>S131*H131</f>
        <v>0</v>
      </c>
      <c r="U131" s="244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5" t="s">
        <v>142</v>
      </c>
      <c r="AT131" s="245" t="s">
        <v>137</v>
      </c>
      <c r="AU131" s="245" t="s">
        <v>85</v>
      </c>
      <c r="AY131" s="15" t="s">
        <v>136</v>
      </c>
      <c r="BE131" s="151">
        <f>IF(N131="základní",J131,0)</f>
        <v>0</v>
      </c>
      <c r="BF131" s="151">
        <f>IF(N131="snížená",J131,0)</f>
        <v>0</v>
      </c>
      <c r="BG131" s="151">
        <f>IF(N131="zákl. přenesená",J131,0)</f>
        <v>0</v>
      </c>
      <c r="BH131" s="151">
        <f>IF(N131="sníž. přenesená",J131,0)</f>
        <v>0</v>
      </c>
      <c r="BI131" s="151">
        <f>IF(N131="nulová",J131,0)</f>
        <v>0</v>
      </c>
      <c r="BJ131" s="15" t="s">
        <v>85</v>
      </c>
      <c r="BK131" s="151">
        <f>ROUND(I131*H131,2)</f>
        <v>0</v>
      </c>
      <c r="BL131" s="15" t="s">
        <v>142</v>
      </c>
      <c r="BM131" s="245" t="s">
        <v>171</v>
      </c>
    </row>
    <row r="132" s="2" customFormat="1">
      <c r="A132" s="38"/>
      <c r="B132" s="39"/>
      <c r="C132" s="40"/>
      <c r="D132" s="246" t="s">
        <v>144</v>
      </c>
      <c r="E132" s="40"/>
      <c r="F132" s="247" t="s">
        <v>172</v>
      </c>
      <c r="G132" s="40"/>
      <c r="H132" s="40"/>
      <c r="I132" s="248"/>
      <c r="J132" s="40"/>
      <c r="K132" s="40"/>
      <c r="L132" s="41"/>
      <c r="M132" s="249"/>
      <c r="N132" s="250"/>
      <c r="O132" s="91"/>
      <c r="P132" s="91"/>
      <c r="Q132" s="91"/>
      <c r="R132" s="91"/>
      <c r="S132" s="91"/>
      <c r="T132" s="91"/>
      <c r="U132" s="92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5" t="s">
        <v>144</v>
      </c>
      <c r="AU132" s="15" t="s">
        <v>85</v>
      </c>
    </row>
    <row r="133" s="2" customFormat="1" ht="24.15" customHeight="1">
      <c r="A133" s="38"/>
      <c r="B133" s="39"/>
      <c r="C133" s="234" t="s">
        <v>173</v>
      </c>
      <c r="D133" s="234" t="s">
        <v>137</v>
      </c>
      <c r="E133" s="235" t="s">
        <v>174</v>
      </c>
      <c r="F133" s="236" t="s">
        <v>175</v>
      </c>
      <c r="G133" s="237" t="s">
        <v>148</v>
      </c>
      <c r="H133" s="238">
        <v>21500</v>
      </c>
      <c r="I133" s="239"/>
      <c r="J133" s="240">
        <f>ROUND(I133*H133,2)</f>
        <v>0</v>
      </c>
      <c r="K133" s="236" t="s">
        <v>141</v>
      </c>
      <c r="L133" s="41"/>
      <c r="M133" s="241" t="s">
        <v>1</v>
      </c>
      <c r="N133" s="242" t="s">
        <v>43</v>
      </c>
      <c r="O133" s="91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3">
        <f>S133*H133</f>
        <v>0</v>
      </c>
      <c r="U133" s="244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5" t="s">
        <v>142</v>
      </c>
      <c r="AT133" s="245" t="s">
        <v>137</v>
      </c>
      <c r="AU133" s="245" t="s">
        <v>85</v>
      </c>
      <c r="AY133" s="15" t="s">
        <v>136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5" t="s">
        <v>85</v>
      </c>
      <c r="BK133" s="151">
        <f>ROUND(I133*H133,2)</f>
        <v>0</v>
      </c>
      <c r="BL133" s="15" t="s">
        <v>142</v>
      </c>
      <c r="BM133" s="245" t="s">
        <v>176</v>
      </c>
    </row>
    <row r="134" s="2" customFormat="1">
      <c r="A134" s="38"/>
      <c r="B134" s="39"/>
      <c r="C134" s="40"/>
      <c r="D134" s="246" t="s">
        <v>144</v>
      </c>
      <c r="E134" s="40"/>
      <c r="F134" s="247" t="s">
        <v>177</v>
      </c>
      <c r="G134" s="40"/>
      <c r="H134" s="40"/>
      <c r="I134" s="248"/>
      <c r="J134" s="40"/>
      <c r="K134" s="40"/>
      <c r="L134" s="41"/>
      <c r="M134" s="249"/>
      <c r="N134" s="250"/>
      <c r="O134" s="91"/>
      <c r="P134" s="91"/>
      <c r="Q134" s="91"/>
      <c r="R134" s="91"/>
      <c r="S134" s="91"/>
      <c r="T134" s="91"/>
      <c r="U134" s="92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5" t="s">
        <v>144</v>
      </c>
      <c r="AU134" s="15" t="s">
        <v>85</v>
      </c>
    </row>
    <row r="135" s="2" customFormat="1" ht="16.5" customHeight="1">
      <c r="A135" s="38"/>
      <c r="B135" s="39"/>
      <c r="C135" s="251" t="s">
        <v>156</v>
      </c>
      <c r="D135" s="251" t="s">
        <v>152</v>
      </c>
      <c r="E135" s="252" t="s">
        <v>178</v>
      </c>
      <c r="F135" s="253" t="s">
        <v>179</v>
      </c>
      <c r="G135" s="254" t="s">
        <v>180</v>
      </c>
      <c r="H135" s="255">
        <v>537.5</v>
      </c>
      <c r="I135" s="256"/>
      <c r="J135" s="257">
        <f>ROUND(I135*H135,2)</f>
        <v>0</v>
      </c>
      <c r="K135" s="253" t="s">
        <v>141</v>
      </c>
      <c r="L135" s="258"/>
      <c r="M135" s="259" t="s">
        <v>1</v>
      </c>
      <c r="N135" s="260" t="s">
        <v>43</v>
      </c>
      <c r="O135" s="91"/>
      <c r="P135" s="243">
        <f>O135*H135</f>
        <v>0</v>
      </c>
      <c r="Q135" s="243">
        <v>0.001</v>
      </c>
      <c r="R135" s="243">
        <f>Q135*H135</f>
        <v>0.53749999999999998</v>
      </c>
      <c r="S135" s="243">
        <v>0</v>
      </c>
      <c r="T135" s="243">
        <f>S135*H135</f>
        <v>0</v>
      </c>
      <c r="U135" s="244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5" t="s">
        <v>156</v>
      </c>
      <c r="AT135" s="245" t="s">
        <v>152</v>
      </c>
      <c r="AU135" s="245" t="s">
        <v>85</v>
      </c>
      <c r="AY135" s="15" t="s">
        <v>136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5" t="s">
        <v>85</v>
      </c>
      <c r="BK135" s="151">
        <f>ROUND(I135*H135,2)</f>
        <v>0</v>
      </c>
      <c r="BL135" s="15" t="s">
        <v>142</v>
      </c>
      <c r="BM135" s="245" t="s">
        <v>181</v>
      </c>
    </row>
    <row r="136" s="2" customFormat="1">
      <c r="A136" s="38"/>
      <c r="B136" s="39"/>
      <c r="C136" s="40"/>
      <c r="D136" s="246" t="s">
        <v>144</v>
      </c>
      <c r="E136" s="40"/>
      <c r="F136" s="247" t="s">
        <v>179</v>
      </c>
      <c r="G136" s="40"/>
      <c r="H136" s="40"/>
      <c r="I136" s="248"/>
      <c r="J136" s="40"/>
      <c r="K136" s="40"/>
      <c r="L136" s="41"/>
      <c r="M136" s="249"/>
      <c r="N136" s="250"/>
      <c r="O136" s="91"/>
      <c r="P136" s="91"/>
      <c r="Q136" s="91"/>
      <c r="R136" s="91"/>
      <c r="S136" s="91"/>
      <c r="T136" s="91"/>
      <c r="U136" s="92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5" t="s">
        <v>144</v>
      </c>
      <c r="AU136" s="15" t="s">
        <v>85</v>
      </c>
    </row>
    <row r="137" s="13" customFormat="1">
      <c r="A137" s="13"/>
      <c r="B137" s="261"/>
      <c r="C137" s="262"/>
      <c r="D137" s="246" t="s">
        <v>182</v>
      </c>
      <c r="E137" s="263" t="s">
        <v>1</v>
      </c>
      <c r="F137" s="264" t="s">
        <v>183</v>
      </c>
      <c r="G137" s="262"/>
      <c r="H137" s="265">
        <v>537.5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69"/>
      <c r="U137" s="270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1" t="s">
        <v>182</v>
      </c>
      <c r="AU137" s="271" t="s">
        <v>85</v>
      </c>
      <c r="AV137" s="13" t="s">
        <v>87</v>
      </c>
      <c r="AW137" s="13" t="s">
        <v>32</v>
      </c>
      <c r="AX137" s="13" t="s">
        <v>85</v>
      </c>
      <c r="AY137" s="271" t="s">
        <v>136</v>
      </c>
    </row>
    <row r="138" s="2" customFormat="1" ht="24.15" customHeight="1">
      <c r="A138" s="38"/>
      <c r="B138" s="39"/>
      <c r="C138" s="234" t="s">
        <v>184</v>
      </c>
      <c r="D138" s="234" t="s">
        <v>137</v>
      </c>
      <c r="E138" s="235" t="s">
        <v>185</v>
      </c>
      <c r="F138" s="236" t="s">
        <v>186</v>
      </c>
      <c r="G138" s="237" t="s">
        <v>148</v>
      </c>
      <c r="H138" s="238">
        <v>21500</v>
      </c>
      <c r="I138" s="239"/>
      <c r="J138" s="240">
        <f>ROUND(I138*H138,2)</f>
        <v>0</v>
      </c>
      <c r="K138" s="236" t="s">
        <v>141</v>
      </c>
      <c r="L138" s="41"/>
      <c r="M138" s="241" t="s">
        <v>1</v>
      </c>
      <c r="N138" s="242" t="s">
        <v>43</v>
      </c>
      <c r="O138" s="91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3">
        <f>S138*H138</f>
        <v>0</v>
      </c>
      <c r="U138" s="244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5" t="s">
        <v>142</v>
      </c>
      <c r="AT138" s="245" t="s">
        <v>137</v>
      </c>
      <c r="AU138" s="245" t="s">
        <v>85</v>
      </c>
      <c r="AY138" s="15" t="s">
        <v>136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5" t="s">
        <v>85</v>
      </c>
      <c r="BK138" s="151">
        <f>ROUND(I138*H138,2)</f>
        <v>0</v>
      </c>
      <c r="BL138" s="15" t="s">
        <v>142</v>
      </c>
      <c r="BM138" s="245" t="s">
        <v>187</v>
      </c>
    </row>
    <row r="139" s="2" customFormat="1">
      <c r="A139" s="38"/>
      <c r="B139" s="39"/>
      <c r="C139" s="40"/>
      <c r="D139" s="246" t="s">
        <v>144</v>
      </c>
      <c r="E139" s="40"/>
      <c r="F139" s="247" t="s">
        <v>188</v>
      </c>
      <c r="G139" s="40"/>
      <c r="H139" s="40"/>
      <c r="I139" s="248"/>
      <c r="J139" s="40"/>
      <c r="K139" s="40"/>
      <c r="L139" s="41"/>
      <c r="M139" s="249"/>
      <c r="N139" s="250"/>
      <c r="O139" s="91"/>
      <c r="P139" s="91"/>
      <c r="Q139" s="91"/>
      <c r="R139" s="91"/>
      <c r="S139" s="91"/>
      <c r="T139" s="91"/>
      <c r="U139" s="92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5" t="s">
        <v>144</v>
      </c>
      <c r="AU139" s="15" t="s">
        <v>85</v>
      </c>
    </row>
    <row r="140" s="2" customFormat="1" ht="33" customHeight="1">
      <c r="A140" s="38"/>
      <c r="B140" s="39"/>
      <c r="C140" s="234" t="s">
        <v>189</v>
      </c>
      <c r="D140" s="234" t="s">
        <v>137</v>
      </c>
      <c r="E140" s="235" t="s">
        <v>190</v>
      </c>
      <c r="F140" s="236" t="s">
        <v>191</v>
      </c>
      <c r="G140" s="237" t="s">
        <v>192</v>
      </c>
      <c r="H140" s="238">
        <v>254</v>
      </c>
      <c r="I140" s="239"/>
      <c r="J140" s="240">
        <f>ROUND(I140*H140,2)</f>
        <v>0</v>
      </c>
      <c r="K140" s="236" t="s">
        <v>141</v>
      </c>
      <c r="L140" s="41"/>
      <c r="M140" s="241" t="s">
        <v>1</v>
      </c>
      <c r="N140" s="242" t="s">
        <v>43</v>
      </c>
      <c r="O140" s="91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3">
        <f>S140*H140</f>
        <v>0</v>
      </c>
      <c r="U140" s="244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5" t="s">
        <v>142</v>
      </c>
      <c r="AT140" s="245" t="s">
        <v>137</v>
      </c>
      <c r="AU140" s="245" t="s">
        <v>85</v>
      </c>
      <c r="AY140" s="15" t="s">
        <v>136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5" t="s">
        <v>85</v>
      </c>
      <c r="BK140" s="151">
        <f>ROUND(I140*H140,2)</f>
        <v>0</v>
      </c>
      <c r="BL140" s="15" t="s">
        <v>142</v>
      </c>
      <c r="BM140" s="245" t="s">
        <v>193</v>
      </c>
    </row>
    <row r="141" s="2" customFormat="1">
      <c r="A141" s="38"/>
      <c r="B141" s="39"/>
      <c r="C141" s="40"/>
      <c r="D141" s="246" t="s">
        <v>144</v>
      </c>
      <c r="E141" s="40"/>
      <c r="F141" s="247" t="s">
        <v>194</v>
      </c>
      <c r="G141" s="40"/>
      <c r="H141" s="40"/>
      <c r="I141" s="248"/>
      <c r="J141" s="40"/>
      <c r="K141" s="40"/>
      <c r="L141" s="41"/>
      <c r="M141" s="249"/>
      <c r="N141" s="250"/>
      <c r="O141" s="91"/>
      <c r="P141" s="91"/>
      <c r="Q141" s="91"/>
      <c r="R141" s="91"/>
      <c r="S141" s="91"/>
      <c r="T141" s="91"/>
      <c r="U141" s="92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5" t="s">
        <v>144</v>
      </c>
      <c r="AU141" s="15" t="s">
        <v>85</v>
      </c>
    </row>
    <row r="142" s="13" customFormat="1">
      <c r="A142" s="13"/>
      <c r="B142" s="261"/>
      <c r="C142" s="262"/>
      <c r="D142" s="246" t="s">
        <v>182</v>
      </c>
      <c r="E142" s="263" t="s">
        <v>1</v>
      </c>
      <c r="F142" s="264" t="s">
        <v>195</v>
      </c>
      <c r="G142" s="262"/>
      <c r="H142" s="265">
        <v>254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69"/>
      <c r="U142" s="270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1" t="s">
        <v>182</v>
      </c>
      <c r="AU142" s="271" t="s">
        <v>85</v>
      </c>
      <c r="AV142" s="13" t="s">
        <v>87</v>
      </c>
      <c r="AW142" s="13" t="s">
        <v>32</v>
      </c>
      <c r="AX142" s="13" t="s">
        <v>85</v>
      </c>
      <c r="AY142" s="271" t="s">
        <v>136</v>
      </c>
    </row>
    <row r="143" s="2" customFormat="1" ht="24.15" customHeight="1">
      <c r="A143" s="38"/>
      <c r="B143" s="39"/>
      <c r="C143" s="234" t="s">
        <v>196</v>
      </c>
      <c r="D143" s="234" t="s">
        <v>137</v>
      </c>
      <c r="E143" s="235" t="s">
        <v>197</v>
      </c>
      <c r="F143" s="236" t="s">
        <v>198</v>
      </c>
      <c r="G143" s="237" t="s">
        <v>192</v>
      </c>
      <c r="H143" s="238">
        <v>124</v>
      </c>
      <c r="I143" s="239"/>
      <c r="J143" s="240">
        <f>ROUND(I143*H143,2)</f>
        <v>0</v>
      </c>
      <c r="K143" s="236" t="s">
        <v>141</v>
      </c>
      <c r="L143" s="41"/>
      <c r="M143" s="241" t="s">
        <v>1</v>
      </c>
      <c r="N143" s="242" t="s">
        <v>43</v>
      </c>
      <c r="O143" s="91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3">
        <f>S143*H143</f>
        <v>0</v>
      </c>
      <c r="U143" s="244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5" t="s">
        <v>142</v>
      </c>
      <c r="AT143" s="245" t="s">
        <v>137</v>
      </c>
      <c r="AU143" s="245" t="s">
        <v>85</v>
      </c>
      <c r="AY143" s="15" t="s">
        <v>136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5" t="s">
        <v>85</v>
      </c>
      <c r="BK143" s="151">
        <f>ROUND(I143*H143,2)</f>
        <v>0</v>
      </c>
      <c r="BL143" s="15" t="s">
        <v>142</v>
      </c>
      <c r="BM143" s="245" t="s">
        <v>199</v>
      </c>
    </row>
    <row r="144" s="2" customFormat="1">
      <c r="A144" s="38"/>
      <c r="B144" s="39"/>
      <c r="C144" s="40"/>
      <c r="D144" s="246" t="s">
        <v>144</v>
      </c>
      <c r="E144" s="40"/>
      <c r="F144" s="247" t="s">
        <v>200</v>
      </c>
      <c r="G144" s="40"/>
      <c r="H144" s="40"/>
      <c r="I144" s="248"/>
      <c r="J144" s="40"/>
      <c r="K144" s="40"/>
      <c r="L144" s="41"/>
      <c r="M144" s="249"/>
      <c r="N144" s="250"/>
      <c r="O144" s="91"/>
      <c r="P144" s="91"/>
      <c r="Q144" s="91"/>
      <c r="R144" s="91"/>
      <c r="S144" s="91"/>
      <c r="T144" s="91"/>
      <c r="U144" s="92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5" t="s">
        <v>144</v>
      </c>
      <c r="AU144" s="15" t="s">
        <v>85</v>
      </c>
    </row>
    <row r="145" s="13" customFormat="1">
      <c r="A145" s="13"/>
      <c r="B145" s="261"/>
      <c r="C145" s="262"/>
      <c r="D145" s="246" t="s">
        <v>182</v>
      </c>
      <c r="E145" s="263" t="s">
        <v>1</v>
      </c>
      <c r="F145" s="264" t="s">
        <v>201</v>
      </c>
      <c r="G145" s="262"/>
      <c r="H145" s="265">
        <v>124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69"/>
      <c r="U145" s="270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1" t="s">
        <v>182</v>
      </c>
      <c r="AU145" s="271" t="s">
        <v>85</v>
      </c>
      <c r="AV145" s="13" t="s">
        <v>87</v>
      </c>
      <c r="AW145" s="13" t="s">
        <v>32</v>
      </c>
      <c r="AX145" s="13" t="s">
        <v>85</v>
      </c>
      <c r="AY145" s="271" t="s">
        <v>136</v>
      </c>
    </row>
    <row r="146" s="2" customFormat="1" ht="16.5" customHeight="1">
      <c r="A146" s="38"/>
      <c r="B146" s="39"/>
      <c r="C146" s="251" t="s">
        <v>202</v>
      </c>
      <c r="D146" s="251" t="s">
        <v>152</v>
      </c>
      <c r="E146" s="252" t="s">
        <v>203</v>
      </c>
      <c r="F146" s="253" t="s">
        <v>204</v>
      </c>
      <c r="G146" s="254" t="s">
        <v>192</v>
      </c>
      <c r="H146" s="255">
        <v>6</v>
      </c>
      <c r="I146" s="256"/>
      <c r="J146" s="257">
        <f>ROUND(I146*H146,2)</f>
        <v>0</v>
      </c>
      <c r="K146" s="253" t="s">
        <v>1</v>
      </c>
      <c r="L146" s="258"/>
      <c r="M146" s="259" t="s">
        <v>1</v>
      </c>
      <c r="N146" s="260" t="s">
        <v>43</v>
      </c>
      <c r="O146" s="91"/>
      <c r="P146" s="243">
        <f>O146*H146</f>
        <v>0</v>
      </c>
      <c r="Q146" s="243">
        <v>0.02</v>
      </c>
      <c r="R146" s="243">
        <f>Q146*H146</f>
        <v>0.12</v>
      </c>
      <c r="S146" s="243">
        <v>0</v>
      </c>
      <c r="T146" s="243">
        <f>S146*H146</f>
        <v>0</v>
      </c>
      <c r="U146" s="244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5" t="s">
        <v>156</v>
      </c>
      <c r="AT146" s="245" t="s">
        <v>152</v>
      </c>
      <c r="AU146" s="245" t="s">
        <v>85</v>
      </c>
      <c r="AY146" s="15" t="s">
        <v>136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5" t="s">
        <v>85</v>
      </c>
      <c r="BK146" s="151">
        <f>ROUND(I146*H146,2)</f>
        <v>0</v>
      </c>
      <c r="BL146" s="15" t="s">
        <v>142</v>
      </c>
      <c r="BM146" s="245" t="s">
        <v>205</v>
      </c>
    </row>
    <row r="147" s="2" customFormat="1">
      <c r="A147" s="38"/>
      <c r="B147" s="39"/>
      <c r="C147" s="40"/>
      <c r="D147" s="246" t="s">
        <v>144</v>
      </c>
      <c r="E147" s="40"/>
      <c r="F147" s="247" t="s">
        <v>204</v>
      </c>
      <c r="G147" s="40"/>
      <c r="H147" s="40"/>
      <c r="I147" s="248"/>
      <c r="J147" s="40"/>
      <c r="K147" s="40"/>
      <c r="L147" s="41"/>
      <c r="M147" s="249"/>
      <c r="N147" s="250"/>
      <c r="O147" s="91"/>
      <c r="P147" s="91"/>
      <c r="Q147" s="91"/>
      <c r="R147" s="91"/>
      <c r="S147" s="91"/>
      <c r="T147" s="91"/>
      <c r="U147" s="92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5" t="s">
        <v>144</v>
      </c>
      <c r="AU147" s="15" t="s">
        <v>85</v>
      </c>
    </row>
    <row r="148" s="13" customFormat="1">
      <c r="A148" s="13"/>
      <c r="B148" s="261"/>
      <c r="C148" s="262"/>
      <c r="D148" s="246" t="s">
        <v>182</v>
      </c>
      <c r="E148" s="263" t="s">
        <v>1</v>
      </c>
      <c r="F148" s="264" t="s">
        <v>206</v>
      </c>
      <c r="G148" s="262"/>
      <c r="H148" s="265">
        <v>6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69"/>
      <c r="U148" s="270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1" t="s">
        <v>182</v>
      </c>
      <c r="AU148" s="271" t="s">
        <v>85</v>
      </c>
      <c r="AV148" s="13" t="s">
        <v>87</v>
      </c>
      <c r="AW148" s="13" t="s">
        <v>32</v>
      </c>
      <c r="AX148" s="13" t="s">
        <v>85</v>
      </c>
      <c r="AY148" s="271" t="s">
        <v>136</v>
      </c>
    </row>
    <row r="149" s="2" customFormat="1" ht="16.5" customHeight="1">
      <c r="A149" s="38"/>
      <c r="B149" s="39"/>
      <c r="C149" s="251" t="s">
        <v>207</v>
      </c>
      <c r="D149" s="251" t="s">
        <v>152</v>
      </c>
      <c r="E149" s="252" t="s">
        <v>208</v>
      </c>
      <c r="F149" s="253" t="s">
        <v>209</v>
      </c>
      <c r="G149" s="254" t="s">
        <v>192</v>
      </c>
      <c r="H149" s="255">
        <v>9</v>
      </c>
      <c r="I149" s="256"/>
      <c r="J149" s="257">
        <f>ROUND(I149*H149,2)</f>
        <v>0</v>
      </c>
      <c r="K149" s="253" t="s">
        <v>1</v>
      </c>
      <c r="L149" s="258"/>
      <c r="M149" s="259" t="s">
        <v>1</v>
      </c>
      <c r="N149" s="260" t="s">
        <v>43</v>
      </c>
      <c r="O149" s="91"/>
      <c r="P149" s="243">
        <f>O149*H149</f>
        <v>0</v>
      </c>
      <c r="Q149" s="243">
        <v>0.02</v>
      </c>
      <c r="R149" s="243">
        <f>Q149*H149</f>
        <v>0.17999999999999999</v>
      </c>
      <c r="S149" s="243">
        <v>0</v>
      </c>
      <c r="T149" s="243">
        <f>S149*H149</f>
        <v>0</v>
      </c>
      <c r="U149" s="244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5" t="s">
        <v>156</v>
      </c>
      <c r="AT149" s="245" t="s">
        <v>152</v>
      </c>
      <c r="AU149" s="245" t="s">
        <v>85</v>
      </c>
      <c r="AY149" s="15" t="s">
        <v>136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5" t="s">
        <v>85</v>
      </c>
      <c r="BK149" s="151">
        <f>ROUND(I149*H149,2)</f>
        <v>0</v>
      </c>
      <c r="BL149" s="15" t="s">
        <v>142</v>
      </c>
      <c r="BM149" s="245" t="s">
        <v>210</v>
      </c>
    </row>
    <row r="150" s="2" customFormat="1">
      <c r="A150" s="38"/>
      <c r="B150" s="39"/>
      <c r="C150" s="40"/>
      <c r="D150" s="246" t="s">
        <v>144</v>
      </c>
      <c r="E150" s="40"/>
      <c r="F150" s="247" t="s">
        <v>209</v>
      </c>
      <c r="G150" s="40"/>
      <c r="H150" s="40"/>
      <c r="I150" s="248"/>
      <c r="J150" s="40"/>
      <c r="K150" s="40"/>
      <c r="L150" s="41"/>
      <c r="M150" s="249"/>
      <c r="N150" s="250"/>
      <c r="O150" s="91"/>
      <c r="P150" s="91"/>
      <c r="Q150" s="91"/>
      <c r="R150" s="91"/>
      <c r="S150" s="91"/>
      <c r="T150" s="91"/>
      <c r="U150" s="92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5" t="s">
        <v>144</v>
      </c>
      <c r="AU150" s="15" t="s">
        <v>85</v>
      </c>
    </row>
    <row r="151" s="13" customFormat="1">
      <c r="A151" s="13"/>
      <c r="B151" s="261"/>
      <c r="C151" s="262"/>
      <c r="D151" s="246" t="s">
        <v>182</v>
      </c>
      <c r="E151" s="263" t="s">
        <v>1</v>
      </c>
      <c r="F151" s="264" t="s">
        <v>211</v>
      </c>
      <c r="G151" s="262"/>
      <c r="H151" s="265">
        <v>9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69"/>
      <c r="U151" s="270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1" t="s">
        <v>182</v>
      </c>
      <c r="AU151" s="271" t="s">
        <v>85</v>
      </c>
      <c r="AV151" s="13" t="s">
        <v>87</v>
      </c>
      <c r="AW151" s="13" t="s">
        <v>32</v>
      </c>
      <c r="AX151" s="13" t="s">
        <v>85</v>
      </c>
      <c r="AY151" s="271" t="s">
        <v>136</v>
      </c>
    </row>
    <row r="152" s="2" customFormat="1" ht="16.5" customHeight="1">
      <c r="A152" s="38"/>
      <c r="B152" s="39"/>
      <c r="C152" s="251" t="s">
        <v>212</v>
      </c>
      <c r="D152" s="251" t="s">
        <v>152</v>
      </c>
      <c r="E152" s="252" t="s">
        <v>213</v>
      </c>
      <c r="F152" s="253" t="s">
        <v>214</v>
      </c>
      <c r="G152" s="254" t="s">
        <v>192</v>
      </c>
      <c r="H152" s="255">
        <v>9</v>
      </c>
      <c r="I152" s="256"/>
      <c r="J152" s="257">
        <f>ROUND(I152*H152,2)</f>
        <v>0</v>
      </c>
      <c r="K152" s="253" t="s">
        <v>1</v>
      </c>
      <c r="L152" s="258"/>
      <c r="M152" s="259" t="s">
        <v>1</v>
      </c>
      <c r="N152" s="260" t="s">
        <v>43</v>
      </c>
      <c r="O152" s="91"/>
      <c r="P152" s="243">
        <f>O152*H152</f>
        <v>0</v>
      </c>
      <c r="Q152" s="243">
        <v>0.02</v>
      </c>
      <c r="R152" s="243">
        <f>Q152*H152</f>
        <v>0.17999999999999999</v>
      </c>
      <c r="S152" s="243">
        <v>0</v>
      </c>
      <c r="T152" s="243">
        <f>S152*H152</f>
        <v>0</v>
      </c>
      <c r="U152" s="244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5" t="s">
        <v>156</v>
      </c>
      <c r="AT152" s="245" t="s">
        <v>152</v>
      </c>
      <c r="AU152" s="245" t="s">
        <v>85</v>
      </c>
      <c r="AY152" s="15" t="s">
        <v>136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5" t="s">
        <v>85</v>
      </c>
      <c r="BK152" s="151">
        <f>ROUND(I152*H152,2)</f>
        <v>0</v>
      </c>
      <c r="BL152" s="15" t="s">
        <v>142</v>
      </c>
      <c r="BM152" s="245" t="s">
        <v>215</v>
      </c>
    </row>
    <row r="153" s="2" customFormat="1">
      <c r="A153" s="38"/>
      <c r="B153" s="39"/>
      <c r="C153" s="40"/>
      <c r="D153" s="246" t="s">
        <v>144</v>
      </c>
      <c r="E153" s="40"/>
      <c r="F153" s="247" t="s">
        <v>214</v>
      </c>
      <c r="G153" s="40"/>
      <c r="H153" s="40"/>
      <c r="I153" s="248"/>
      <c r="J153" s="40"/>
      <c r="K153" s="40"/>
      <c r="L153" s="41"/>
      <c r="M153" s="249"/>
      <c r="N153" s="250"/>
      <c r="O153" s="91"/>
      <c r="P153" s="91"/>
      <c r="Q153" s="91"/>
      <c r="R153" s="91"/>
      <c r="S153" s="91"/>
      <c r="T153" s="91"/>
      <c r="U153" s="92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5" t="s">
        <v>144</v>
      </c>
      <c r="AU153" s="15" t="s">
        <v>85</v>
      </c>
    </row>
    <row r="154" s="13" customFormat="1">
      <c r="A154" s="13"/>
      <c r="B154" s="261"/>
      <c r="C154" s="262"/>
      <c r="D154" s="246" t="s">
        <v>182</v>
      </c>
      <c r="E154" s="263" t="s">
        <v>1</v>
      </c>
      <c r="F154" s="264" t="s">
        <v>211</v>
      </c>
      <c r="G154" s="262"/>
      <c r="H154" s="265">
        <v>9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69"/>
      <c r="U154" s="270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1" t="s">
        <v>182</v>
      </c>
      <c r="AU154" s="271" t="s">
        <v>85</v>
      </c>
      <c r="AV154" s="13" t="s">
        <v>87</v>
      </c>
      <c r="AW154" s="13" t="s">
        <v>32</v>
      </c>
      <c r="AX154" s="13" t="s">
        <v>85</v>
      </c>
      <c r="AY154" s="271" t="s">
        <v>136</v>
      </c>
    </row>
    <row r="155" s="2" customFormat="1" ht="21.75" customHeight="1">
      <c r="A155" s="38"/>
      <c r="B155" s="39"/>
      <c r="C155" s="251" t="s">
        <v>8</v>
      </c>
      <c r="D155" s="251" t="s">
        <v>152</v>
      </c>
      <c r="E155" s="252" t="s">
        <v>216</v>
      </c>
      <c r="F155" s="253" t="s">
        <v>217</v>
      </c>
      <c r="G155" s="254" t="s">
        <v>192</v>
      </c>
      <c r="H155" s="255">
        <v>30</v>
      </c>
      <c r="I155" s="256"/>
      <c r="J155" s="257">
        <f>ROUND(I155*H155,2)</f>
        <v>0</v>
      </c>
      <c r="K155" s="253" t="s">
        <v>1</v>
      </c>
      <c r="L155" s="258"/>
      <c r="M155" s="259" t="s">
        <v>1</v>
      </c>
      <c r="N155" s="260" t="s">
        <v>43</v>
      </c>
      <c r="O155" s="91"/>
      <c r="P155" s="243">
        <f>O155*H155</f>
        <v>0</v>
      </c>
      <c r="Q155" s="243">
        <v>0.01</v>
      </c>
      <c r="R155" s="243">
        <f>Q155*H155</f>
        <v>0.29999999999999999</v>
      </c>
      <c r="S155" s="243">
        <v>0</v>
      </c>
      <c r="T155" s="243">
        <f>S155*H155</f>
        <v>0</v>
      </c>
      <c r="U155" s="244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5" t="s">
        <v>156</v>
      </c>
      <c r="AT155" s="245" t="s">
        <v>152</v>
      </c>
      <c r="AU155" s="245" t="s">
        <v>85</v>
      </c>
      <c r="AY155" s="15" t="s">
        <v>136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5" t="s">
        <v>85</v>
      </c>
      <c r="BK155" s="151">
        <f>ROUND(I155*H155,2)</f>
        <v>0</v>
      </c>
      <c r="BL155" s="15" t="s">
        <v>142</v>
      </c>
      <c r="BM155" s="245" t="s">
        <v>218</v>
      </c>
    </row>
    <row r="156" s="2" customFormat="1">
      <c r="A156" s="38"/>
      <c r="B156" s="39"/>
      <c r="C156" s="40"/>
      <c r="D156" s="246" t="s">
        <v>144</v>
      </c>
      <c r="E156" s="40"/>
      <c r="F156" s="247" t="s">
        <v>217</v>
      </c>
      <c r="G156" s="40"/>
      <c r="H156" s="40"/>
      <c r="I156" s="248"/>
      <c r="J156" s="40"/>
      <c r="K156" s="40"/>
      <c r="L156" s="41"/>
      <c r="M156" s="249"/>
      <c r="N156" s="250"/>
      <c r="O156" s="91"/>
      <c r="P156" s="91"/>
      <c r="Q156" s="91"/>
      <c r="R156" s="91"/>
      <c r="S156" s="91"/>
      <c r="T156" s="91"/>
      <c r="U156" s="92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5" t="s">
        <v>144</v>
      </c>
      <c r="AU156" s="15" t="s">
        <v>85</v>
      </c>
    </row>
    <row r="157" s="13" customFormat="1">
      <c r="A157" s="13"/>
      <c r="B157" s="261"/>
      <c r="C157" s="262"/>
      <c r="D157" s="246" t="s">
        <v>182</v>
      </c>
      <c r="E157" s="263" t="s">
        <v>1</v>
      </c>
      <c r="F157" s="264" t="s">
        <v>219</v>
      </c>
      <c r="G157" s="262"/>
      <c r="H157" s="265">
        <v>30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69"/>
      <c r="U157" s="270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1" t="s">
        <v>182</v>
      </c>
      <c r="AU157" s="271" t="s">
        <v>85</v>
      </c>
      <c r="AV157" s="13" t="s">
        <v>87</v>
      </c>
      <c r="AW157" s="13" t="s">
        <v>32</v>
      </c>
      <c r="AX157" s="13" t="s">
        <v>85</v>
      </c>
      <c r="AY157" s="271" t="s">
        <v>136</v>
      </c>
    </row>
    <row r="158" s="2" customFormat="1" ht="21.75" customHeight="1">
      <c r="A158" s="38"/>
      <c r="B158" s="39"/>
      <c r="C158" s="251" t="s">
        <v>220</v>
      </c>
      <c r="D158" s="251" t="s">
        <v>152</v>
      </c>
      <c r="E158" s="252" t="s">
        <v>221</v>
      </c>
      <c r="F158" s="253" t="s">
        <v>222</v>
      </c>
      <c r="G158" s="254" t="s">
        <v>192</v>
      </c>
      <c r="H158" s="255">
        <v>30</v>
      </c>
      <c r="I158" s="256"/>
      <c r="J158" s="257">
        <f>ROUND(I158*H158,2)</f>
        <v>0</v>
      </c>
      <c r="K158" s="253" t="s">
        <v>1</v>
      </c>
      <c r="L158" s="258"/>
      <c r="M158" s="259" t="s">
        <v>1</v>
      </c>
      <c r="N158" s="260" t="s">
        <v>43</v>
      </c>
      <c r="O158" s="91"/>
      <c r="P158" s="243">
        <f>O158*H158</f>
        <v>0</v>
      </c>
      <c r="Q158" s="243">
        <v>0.01</v>
      </c>
      <c r="R158" s="243">
        <f>Q158*H158</f>
        <v>0.29999999999999999</v>
      </c>
      <c r="S158" s="243">
        <v>0</v>
      </c>
      <c r="T158" s="243">
        <f>S158*H158</f>
        <v>0</v>
      </c>
      <c r="U158" s="244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5" t="s">
        <v>156</v>
      </c>
      <c r="AT158" s="245" t="s">
        <v>152</v>
      </c>
      <c r="AU158" s="245" t="s">
        <v>85</v>
      </c>
      <c r="AY158" s="15" t="s">
        <v>136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5" t="s">
        <v>85</v>
      </c>
      <c r="BK158" s="151">
        <f>ROUND(I158*H158,2)</f>
        <v>0</v>
      </c>
      <c r="BL158" s="15" t="s">
        <v>142</v>
      </c>
      <c r="BM158" s="245" t="s">
        <v>223</v>
      </c>
    </row>
    <row r="159" s="2" customFormat="1">
      <c r="A159" s="38"/>
      <c r="B159" s="39"/>
      <c r="C159" s="40"/>
      <c r="D159" s="246" t="s">
        <v>144</v>
      </c>
      <c r="E159" s="40"/>
      <c r="F159" s="247" t="s">
        <v>222</v>
      </c>
      <c r="G159" s="40"/>
      <c r="H159" s="40"/>
      <c r="I159" s="248"/>
      <c r="J159" s="40"/>
      <c r="K159" s="40"/>
      <c r="L159" s="41"/>
      <c r="M159" s="249"/>
      <c r="N159" s="250"/>
      <c r="O159" s="91"/>
      <c r="P159" s="91"/>
      <c r="Q159" s="91"/>
      <c r="R159" s="91"/>
      <c r="S159" s="91"/>
      <c r="T159" s="91"/>
      <c r="U159" s="92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5" t="s">
        <v>144</v>
      </c>
      <c r="AU159" s="15" t="s">
        <v>85</v>
      </c>
    </row>
    <row r="160" s="13" customFormat="1">
      <c r="A160" s="13"/>
      <c r="B160" s="261"/>
      <c r="C160" s="262"/>
      <c r="D160" s="246" t="s">
        <v>182</v>
      </c>
      <c r="E160" s="263" t="s">
        <v>1</v>
      </c>
      <c r="F160" s="264" t="s">
        <v>224</v>
      </c>
      <c r="G160" s="262"/>
      <c r="H160" s="265">
        <v>30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69"/>
      <c r="U160" s="270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1" t="s">
        <v>182</v>
      </c>
      <c r="AU160" s="271" t="s">
        <v>85</v>
      </c>
      <c r="AV160" s="13" t="s">
        <v>87</v>
      </c>
      <c r="AW160" s="13" t="s">
        <v>32</v>
      </c>
      <c r="AX160" s="13" t="s">
        <v>85</v>
      </c>
      <c r="AY160" s="271" t="s">
        <v>136</v>
      </c>
    </row>
    <row r="161" s="2" customFormat="1" ht="21.75" customHeight="1">
      <c r="A161" s="38"/>
      <c r="B161" s="39"/>
      <c r="C161" s="251" t="s">
        <v>225</v>
      </c>
      <c r="D161" s="251" t="s">
        <v>152</v>
      </c>
      <c r="E161" s="252" t="s">
        <v>226</v>
      </c>
      <c r="F161" s="253" t="s">
        <v>227</v>
      </c>
      <c r="G161" s="254" t="s">
        <v>192</v>
      </c>
      <c r="H161" s="255">
        <v>40</v>
      </c>
      <c r="I161" s="256"/>
      <c r="J161" s="257">
        <f>ROUND(I161*H161,2)</f>
        <v>0</v>
      </c>
      <c r="K161" s="253" t="s">
        <v>1</v>
      </c>
      <c r="L161" s="258"/>
      <c r="M161" s="259" t="s">
        <v>1</v>
      </c>
      <c r="N161" s="260" t="s">
        <v>43</v>
      </c>
      <c r="O161" s="91"/>
      <c r="P161" s="243">
        <f>O161*H161</f>
        <v>0</v>
      </c>
      <c r="Q161" s="243">
        <v>0.01</v>
      </c>
      <c r="R161" s="243">
        <f>Q161*H161</f>
        <v>0.40000000000000002</v>
      </c>
      <c r="S161" s="243">
        <v>0</v>
      </c>
      <c r="T161" s="243">
        <f>S161*H161</f>
        <v>0</v>
      </c>
      <c r="U161" s="244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5" t="s">
        <v>156</v>
      </c>
      <c r="AT161" s="245" t="s">
        <v>152</v>
      </c>
      <c r="AU161" s="245" t="s">
        <v>85</v>
      </c>
      <c r="AY161" s="15" t="s">
        <v>136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5" t="s">
        <v>85</v>
      </c>
      <c r="BK161" s="151">
        <f>ROUND(I161*H161,2)</f>
        <v>0</v>
      </c>
      <c r="BL161" s="15" t="s">
        <v>142</v>
      </c>
      <c r="BM161" s="245" t="s">
        <v>228</v>
      </c>
    </row>
    <row r="162" s="2" customFormat="1">
      <c r="A162" s="38"/>
      <c r="B162" s="39"/>
      <c r="C162" s="40"/>
      <c r="D162" s="246" t="s">
        <v>144</v>
      </c>
      <c r="E162" s="40"/>
      <c r="F162" s="247" t="s">
        <v>229</v>
      </c>
      <c r="G162" s="40"/>
      <c r="H162" s="40"/>
      <c r="I162" s="248"/>
      <c r="J162" s="40"/>
      <c r="K162" s="40"/>
      <c r="L162" s="41"/>
      <c r="M162" s="249"/>
      <c r="N162" s="250"/>
      <c r="O162" s="91"/>
      <c r="P162" s="91"/>
      <c r="Q162" s="91"/>
      <c r="R162" s="91"/>
      <c r="S162" s="91"/>
      <c r="T162" s="91"/>
      <c r="U162" s="92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5" t="s">
        <v>144</v>
      </c>
      <c r="AU162" s="15" t="s">
        <v>85</v>
      </c>
    </row>
    <row r="163" s="13" customFormat="1">
      <c r="A163" s="13"/>
      <c r="B163" s="261"/>
      <c r="C163" s="262"/>
      <c r="D163" s="246" t="s">
        <v>182</v>
      </c>
      <c r="E163" s="263" t="s">
        <v>1</v>
      </c>
      <c r="F163" s="264" t="s">
        <v>230</v>
      </c>
      <c r="G163" s="262"/>
      <c r="H163" s="265">
        <v>40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69"/>
      <c r="U163" s="270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1" t="s">
        <v>182</v>
      </c>
      <c r="AU163" s="271" t="s">
        <v>85</v>
      </c>
      <c r="AV163" s="13" t="s">
        <v>87</v>
      </c>
      <c r="AW163" s="13" t="s">
        <v>32</v>
      </c>
      <c r="AX163" s="13" t="s">
        <v>85</v>
      </c>
      <c r="AY163" s="271" t="s">
        <v>136</v>
      </c>
    </row>
    <row r="164" s="2" customFormat="1" ht="24.15" customHeight="1">
      <c r="A164" s="38"/>
      <c r="B164" s="39"/>
      <c r="C164" s="234" t="s">
        <v>231</v>
      </c>
      <c r="D164" s="234" t="s">
        <v>137</v>
      </c>
      <c r="E164" s="235" t="s">
        <v>232</v>
      </c>
      <c r="F164" s="236" t="s">
        <v>233</v>
      </c>
      <c r="G164" s="237" t="s">
        <v>192</v>
      </c>
      <c r="H164" s="238">
        <v>130</v>
      </c>
      <c r="I164" s="239"/>
      <c r="J164" s="240">
        <f>ROUND(I164*H164,2)</f>
        <v>0</v>
      </c>
      <c r="K164" s="236" t="s">
        <v>141</v>
      </c>
      <c r="L164" s="41"/>
      <c r="M164" s="241" t="s">
        <v>1</v>
      </c>
      <c r="N164" s="242" t="s">
        <v>43</v>
      </c>
      <c r="O164" s="91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3">
        <f>S164*H164</f>
        <v>0</v>
      </c>
      <c r="U164" s="244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5" t="s">
        <v>142</v>
      </c>
      <c r="AT164" s="245" t="s">
        <v>137</v>
      </c>
      <c r="AU164" s="245" t="s">
        <v>85</v>
      </c>
      <c r="AY164" s="15" t="s">
        <v>136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5" t="s">
        <v>85</v>
      </c>
      <c r="BK164" s="151">
        <f>ROUND(I164*H164,2)</f>
        <v>0</v>
      </c>
      <c r="BL164" s="15" t="s">
        <v>142</v>
      </c>
      <c r="BM164" s="245" t="s">
        <v>234</v>
      </c>
    </row>
    <row r="165" s="2" customFormat="1">
      <c r="A165" s="38"/>
      <c r="B165" s="39"/>
      <c r="C165" s="40"/>
      <c r="D165" s="246" t="s">
        <v>144</v>
      </c>
      <c r="E165" s="40"/>
      <c r="F165" s="247" t="s">
        <v>235</v>
      </c>
      <c r="G165" s="40"/>
      <c r="H165" s="40"/>
      <c r="I165" s="248"/>
      <c r="J165" s="40"/>
      <c r="K165" s="40"/>
      <c r="L165" s="41"/>
      <c r="M165" s="249"/>
      <c r="N165" s="250"/>
      <c r="O165" s="91"/>
      <c r="P165" s="91"/>
      <c r="Q165" s="91"/>
      <c r="R165" s="91"/>
      <c r="S165" s="91"/>
      <c r="T165" s="91"/>
      <c r="U165" s="92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5" t="s">
        <v>144</v>
      </c>
      <c r="AU165" s="15" t="s">
        <v>85</v>
      </c>
    </row>
    <row r="166" s="2" customFormat="1" ht="21.75" customHeight="1">
      <c r="A166" s="38"/>
      <c r="B166" s="39"/>
      <c r="C166" s="251" t="s">
        <v>236</v>
      </c>
      <c r="D166" s="251" t="s">
        <v>152</v>
      </c>
      <c r="E166" s="252" t="s">
        <v>237</v>
      </c>
      <c r="F166" s="253" t="s">
        <v>238</v>
      </c>
      <c r="G166" s="254" t="s">
        <v>192</v>
      </c>
      <c r="H166" s="255">
        <v>30</v>
      </c>
      <c r="I166" s="256"/>
      <c r="J166" s="257">
        <f>ROUND(I166*H166,2)</f>
        <v>0</v>
      </c>
      <c r="K166" s="253" t="s">
        <v>1</v>
      </c>
      <c r="L166" s="258"/>
      <c r="M166" s="259" t="s">
        <v>1</v>
      </c>
      <c r="N166" s="260" t="s">
        <v>43</v>
      </c>
      <c r="O166" s="91"/>
      <c r="P166" s="243">
        <f>O166*H166</f>
        <v>0</v>
      </c>
      <c r="Q166" s="243">
        <v>0.0023</v>
      </c>
      <c r="R166" s="243">
        <f>Q166*H166</f>
        <v>0.069000000000000006</v>
      </c>
      <c r="S166" s="243">
        <v>0</v>
      </c>
      <c r="T166" s="243">
        <f>S166*H166</f>
        <v>0</v>
      </c>
      <c r="U166" s="244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5" t="s">
        <v>156</v>
      </c>
      <c r="AT166" s="245" t="s">
        <v>152</v>
      </c>
      <c r="AU166" s="245" t="s">
        <v>85</v>
      </c>
      <c r="AY166" s="15" t="s">
        <v>136</v>
      </c>
      <c r="BE166" s="151">
        <f>IF(N166="základní",J166,0)</f>
        <v>0</v>
      </c>
      <c r="BF166" s="151">
        <f>IF(N166="snížená",J166,0)</f>
        <v>0</v>
      </c>
      <c r="BG166" s="151">
        <f>IF(N166="zákl. přenesená",J166,0)</f>
        <v>0</v>
      </c>
      <c r="BH166" s="151">
        <f>IF(N166="sníž. přenesená",J166,0)</f>
        <v>0</v>
      </c>
      <c r="BI166" s="151">
        <f>IF(N166="nulová",J166,0)</f>
        <v>0</v>
      </c>
      <c r="BJ166" s="15" t="s">
        <v>85</v>
      </c>
      <c r="BK166" s="151">
        <f>ROUND(I166*H166,2)</f>
        <v>0</v>
      </c>
      <c r="BL166" s="15" t="s">
        <v>142</v>
      </c>
      <c r="BM166" s="245" t="s">
        <v>239</v>
      </c>
    </row>
    <row r="167" s="2" customFormat="1">
      <c r="A167" s="38"/>
      <c r="B167" s="39"/>
      <c r="C167" s="40"/>
      <c r="D167" s="246" t="s">
        <v>144</v>
      </c>
      <c r="E167" s="40"/>
      <c r="F167" s="247" t="s">
        <v>238</v>
      </c>
      <c r="G167" s="40"/>
      <c r="H167" s="40"/>
      <c r="I167" s="248"/>
      <c r="J167" s="40"/>
      <c r="K167" s="40"/>
      <c r="L167" s="41"/>
      <c r="M167" s="249"/>
      <c r="N167" s="250"/>
      <c r="O167" s="91"/>
      <c r="P167" s="91"/>
      <c r="Q167" s="91"/>
      <c r="R167" s="91"/>
      <c r="S167" s="91"/>
      <c r="T167" s="91"/>
      <c r="U167" s="92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5" t="s">
        <v>144</v>
      </c>
      <c r="AU167" s="15" t="s">
        <v>85</v>
      </c>
    </row>
    <row r="168" s="13" customFormat="1">
      <c r="A168" s="13"/>
      <c r="B168" s="261"/>
      <c r="C168" s="262"/>
      <c r="D168" s="246" t="s">
        <v>182</v>
      </c>
      <c r="E168" s="263" t="s">
        <v>1</v>
      </c>
      <c r="F168" s="264" t="s">
        <v>240</v>
      </c>
      <c r="G168" s="262"/>
      <c r="H168" s="265">
        <v>30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69"/>
      <c r="U168" s="270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1" t="s">
        <v>182</v>
      </c>
      <c r="AU168" s="271" t="s">
        <v>85</v>
      </c>
      <c r="AV168" s="13" t="s">
        <v>87</v>
      </c>
      <c r="AW168" s="13" t="s">
        <v>32</v>
      </c>
      <c r="AX168" s="13" t="s">
        <v>85</v>
      </c>
      <c r="AY168" s="271" t="s">
        <v>136</v>
      </c>
    </row>
    <row r="169" s="2" customFormat="1" ht="21.75" customHeight="1">
      <c r="A169" s="38"/>
      <c r="B169" s="39"/>
      <c r="C169" s="251" t="s">
        <v>241</v>
      </c>
      <c r="D169" s="251" t="s">
        <v>152</v>
      </c>
      <c r="E169" s="252" t="s">
        <v>242</v>
      </c>
      <c r="F169" s="253" t="s">
        <v>243</v>
      </c>
      <c r="G169" s="254" t="s">
        <v>192</v>
      </c>
      <c r="H169" s="255">
        <v>30</v>
      </c>
      <c r="I169" s="256"/>
      <c r="J169" s="257">
        <f>ROUND(I169*H169,2)</f>
        <v>0</v>
      </c>
      <c r="K169" s="253" t="s">
        <v>1</v>
      </c>
      <c r="L169" s="258"/>
      <c r="M169" s="259" t="s">
        <v>1</v>
      </c>
      <c r="N169" s="260" t="s">
        <v>43</v>
      </c>
      <c r="O169" s="91"/>
      <c r="P169" s="243">
        <f>O169*H169</f>
        <v>0</v>
      </c>
      <c r="Q169" s="243">
        <v>0.0023</v>
      </c>
      <c r="R169" s="243">
        <f>Q169*H169</f>
        <v>0.069000000000000006</v>
      </c>
      <c r="S169" s="243">
        <v>0</v>
      </c>
      <c r="T169" s="243">
        <f>S169*H169</f>
        <v>0</v>
      </c>
      <c r="U169" s="244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5" t="s">
        <v>156</v>
      </c>
      <c r="AT169" s="245" t="s">
        <v>152</v>
      </c>
      <c r="AU169" s="245" t="s">
        <v>85</v>
      </c>
      <c r="AY169" s="15" t="s">
        <v>136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5" t="s">
        <v>85</v>
      </c>
      <c r="BK169" s="151">
        <f>ROUND(I169*H169,2)</f>
        <v>0</v>
      </c>
      <c r="BL169" s="15" t="s">
        <v>142</v>
      </c>
      <c r="BM169" s="245" t="s">
        <v>244</v>
      </c>
    </row>
    <row r="170" s="2" customFormat="1">
      <c r="A170" s="38"/>
      <c r="B170" s="39"/>
      <c r="C170" s="40"/>
      <c r="D170" s="246" t="s">
        <v>144</v>
      </c>
      <c r="E170" s="40"/>
      <c r="F170" s="247" t="s">
        <v>243</v>
      </c>
      <c r="G170" s="40"/>
      <c r="H170" s="40"/>
      <c r="I170" s="248"/>
      <c r="J170" s="40"/>
      <c r="K170" s="40"/>
      <c r="L170" s="41"/>
      <c r="M170" s="249"/>
      <c r="N170" s="250"/>
      <c r="O170" s="91"/>
      <c r="P170" s="91"/>
      <c r="Q170" s="91"/>
      <c r="R170" s="91"/>
      <c r="S170" s="91"/>
      <c r="T170" s="91"/>
      <c r="U170" s="92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5" t="s">
        <v>144</v>
      </c>
      <c r="AU170" s="15" t="s">
        <v>85</v>
      </c>
    </row>
    <row r="171" s="13" customFormat="1">
      <c r="A171" s="13"/>
      <c r="B171" s="261"/>
      <c r="C171" s="262"/>
      <c r="D171" s="246" t="s">
        <v>182</v>
      </c>
      <c r="E171" s="263" t="s">
        <v>1</v>
      </c>
      <c r="F171" s="264" t="s">
        <v>240</v>
      </c>
      <c r="G171" s="262"/>
      <c r="H171" s="265">
        <v>30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69"/>
      <c r="U171" s="270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1" t="s">
        <v>182</v>
      </c>
      <c r="AU171" s="271" t="s">
        <v>85</v>
      </c>
      <c r="AV171" s="13" t="s">
        <v>87</v>
      </c>
      <c r="AW171" s="13" t="s">
        <v>32</v>
      </c>
      <c r="AX171" s="13" t="s">
        <v>85</v>
      </c>
      <c r="AY171" s="271" t="s">
        <v>136</v>
      </c>
    </row>
    <row r="172" s="2" customFormat="1" ht="21.75" customHeight="1">
      <c r="A172" s="38"/>
      <c r="B172" s="39"/>
      <c r="C172" s="251" t="s">
        <v>7</v>
      </c>
      <c r="D172" s="251" t="s">
        <v>152</v>
      </c>
      <c r="E172" s="252" t="s">
        <v>245</v>
      </c>
      <c r="F172" s="253" t="s">
        <v>246</v>
      </c>
      <c r="G172" s="254" t="s">
        <v>192</v>
      </c>
      <c r="H172" s="255">
        <v>30</v>
      </c>
      <c r="I172" s="256"/>
      <c r="J172" s="257">
        <f>ROUND(I172*H172,2)</f>
        <v>0</v>
      </c>
      <c r="K172" s="253" t="s">
        <v>1</v>
      </c>
      <c r="L172" s="258"/>
      <c r="M172" s="259" t="s">
        <v>1</v>
      </c>
      <c r="N172" s="260" t="s">
        <v>43</v>
      </c>
      <c r="O172" s="91"/>
      <c r="P172" s="243">
        <f>O172*H172</f>
        <v>0</v>
      </c>
      <c r="Q172" s="243">
        <v>0.0030000000000000001</v>
      </c>
      <c r="R172" s="243">
        <f>Q172*H172</f>
        <v>0.089999999999999997</v>
      </c>
      <c r="S172" s="243">
        <v>0</v>
      </c>
      <c r="T172" s="243">
        <f>S172*H172</f>
        <v>0</v>
      </c>
      <c r="U172" s="244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5" t="s">
        <v>156</v>
      </c>
      <c r="AT172" s="245" t="s">
        <v>152</v>
      </c>
      <c r="AU172" s="245" t="s">
        <v>85</v>
      </c>
      <c r="AY172" s="15" t="s">
        <v>136</v>
      </c>
      <c r="BE172" s="151">
        <f>IF(N172="základní",J172,0)</f>
        <v>0</v>
      </c>
      <c r="BF172" s="151">
        <f>IF(N172="snížená",J172,0)</f>
        <v>0</v>
      </c>
      <c r="BG172" s="151">
        <f>IF(N172="zákl. přenesená",J172,0)</f>
        <v>0</v>
      </c>
      <c r="BH172" s="151">
        <f>IF(N172="sníž. přenesená",J172,0)</f>
        <v>0</v>
      </c>
      <c r="BI172" s="151">
        <f>IF(N172="nulová",J172,0)</f>
        <v>0</v>
      </c>
      <c r="BJ172" s="15" t="s">
        <v>85</v>
      </c>
      <c r="BK172" s="151">
        <f>ROUND(I172*H172,2)</f>
        <v>0</v>
      </c>
      <c r="BL172" s="15" t="s">
        <v>142</v>
      </c>
      <c r="BM172" s="245" t="s">
        <v>247</v>
      </c>
    </row>
    <row r="173" s="2" customFormat="1">
      <c r="A173" s="38"/>
      <c r="B173" s="39"/>
      <c r="C173" s="40"/>
      <c r="D173" s="246" t="s">
        <v>144</v>
      </c>
      <c r="E173" s="40"/>
      <c r="F173" s="247" t="s">
        <v>246</v>
      </c>
      <c r="G173" s="40"/>
      <c r="H173" s="40"/>
      <c r="I173" s="248"/>
      <c r="J173" s="40"/>
      <c r="K173" s="40"/>
      <c r="L173" s="41"/>
      <c r="M173" s="249"/>
      <c r="N173" s="250"/>
      <c r="O173" s="91"/>
      <c r="P173" s="91"/>
      <c r="Q173" s="91"/>
      <c r="R173" s="91"/>
      <c r="S173" s="91"/>
      <c r="T173" s="91"/>
      <c r="U173" s="92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5" t="s">
        <v>144</v>
      </c>
      <c r="AU173" s="15" t="s">
        <v>85</v>
      </c>
    </row>
    <row r="174" s="13" customFormat="1">
      <c r="A174" s="13"/>
      <c r="B174" s="261"/>
      <c r="C174" s="262"/>
      <c r="D174" s="246" t="s">
        <v>182</v>
      </c>
      <c r="E174" s="263" t="s">
        <v>1</v>
      </c>
      <c r="F174" s="264" t="s">
        <v>240</v>
      </c>
      <c r="G174" s="262"/>
      <c r="H174" s="265">
        <v>30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69"/>
      <c r="U174" s="270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1" t="s">
        <v>182</v>
      </c>
      <c r="AU174" s="271" t="s">
        <v>85</v>
      </c>
      <c r="AV174" s="13" t="s">
        <v>87</v>
      </c>
      <c r="AW174" s="13" t="s">
        <v>32</v>
      </c>
      <c r="AX174" s="13" t="s">
        <v>85</v>
      </c>
      <c r="AY174" s="271" t="s">
        <v>136</v>
      </c>
    </row>
    <row r="175" s="2" customFormat="1" ht="21.75" customHeight="1">
      <c r="A175" s="38"/>
      <c r="B175" s="39"/>
      <c r="C175" s="251" t="s">
        <v>248</v>
      </c>
      <c r="D175" s="251" t="s">
        <v>152</v>
      </c>
      <c r="E175" s="252" t="s">
        <v>249</v>
      </c>
      <c r="F175" s="253" t="s">
        <v>250</v>
      </c>
      <c r="G175" s="254" t="s">
        <v>192</v>
      </c>
      <c r="H175" s="255">
        <v>40</v>
      </c>
      <c r="I175" s="256"/>
      <c r="J175" s="257">
        <f>ROUND(I175*H175,2)</f>
        <v>0</v>
      </c>
      <c r="K175" s="253" t="s">
        <v>1</v>
      </c>
      <c r="L175" s="258"/>
      <c r="M175" s="259" t="s">
        <v>1</v>
      </c>
      <c r="N175" s="260" t="s">
        <v>43</v>
      </c>
      <c r="O175" s="91"/>
      <c r="P175" s="243">
        <f>O175*H175</f>
        <v>0</v>
      </c>
      <c r="Q175" s="243">
        <v>0.027</v>
      </c>
      <c r="R175" s="243">
        <f>Q175*H175</f>
        <v>1.0800000000000001</v>
      </c>
      <c r="S175" s="243">
        <v>0</v>
      </c>
      <c r="T175" s="243">
        <f>S175*H175</f>
        <v>0</v>
      </c>
      <c r="U175" s="244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5" t="s">
        <v>156</v>
      </c>
      <c r="AT175" s="245" t="s">
        <v>152</v>
      </c>
      <c r="AU175" s="245" t="s">
        <v>85</v>
      </c>
      <c r="AY175" s="15" t="s">
        <v>136</v>
      </c>
      <c r="BE175" s="151">
        <f>IF(N175="základní",J175,0)</f>
        <v>0</v>
      </c>
      <c r="BF175" s="151">
        <f>IF(N175="snížená",J175,0)</f>
        <v>0</v>
      </c>
      <c r="BG175" s="151">
        <f>IF(N175="zákl. přenesená",J175,0)</f>
        <v>0</v>
      </c>
      <c r="BH175" s="151">
        <f>IF(N175="sníž. přenesená",J175,0)</f>
        <v>0</v>
      </c>
      <c r="BI175" s="151">
        <f>IF(N175="nulová",J175,0)</f>
        <v>0</v>
      </c>
      <c r="BJ175" s="15" t="s">
        <v>85</v>
      </c>
      <c r="BK175" s="151">
        <f>ROUND(I175*H175,2)</f>
        <v>0</v>
      </c>
      <c r="BL175" s="15" t="s">
        <v>142</v>
      </c>
      <c r="BM175" s="245" t="s">
        <v>251</v>
      </c>
    </row>
    <row r="176" s="2" customFormat="1">
      <c r="A176" s="38"/>
      <c r="B176" s="39"/>
      <c r="C176" s="40"/>
      <c r="D176" s="246" t="s">
        <v>144</v>
      </c>
      <c r="E176" s="40"/>
      <c r="F176" s="247" t="s">
        <v>250</v>
      </c>
      <c r="G176" s="40"/>
      <c r="H176" s="40"/>
      <c r="I176" s="248"/>
      <c r="J176" s="40"/>
      <c r="K176" s="40"/>
      <c r="L176" s="41"/>
      <c r="M176" s="249"/>
      <c r="N176" s="250"/>
      <c r="O176" s="91"/>
      <c r="P176" s="91"/>
      <c r="Q176" s="91"/>
      <c r="R176" s="91"/>
      <c r="S176" s="91"/>
      <c r="T176" s="91"/>
      <c r="U176" s="92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5" t="s">
        <v>144</v>
      </c>
      <c r="AU176" s="15" t="s">
        <v>85</v>
      </c>
    </row>
    <row r="177" s="13" customFormat="1">
      <c r="A177" s="13"/>
      <c r="B177" s="261"/>
      <c r="C177" s="262"/>
      <c r="D177" s="246" t="s">
        <v>182</v>
      </c>
      <c r="E177" s="263" t="s">
        <v>1</v>
      </c>
      <c r="F177" s="264" t="s">
        <v>252</v>
      </c>
      <c r="G177" s="262"/>
      <c r="H177" s="265">
        <v>40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69"/>
      <c r="U177" s="270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1" t="s">
        <v>182</v>
      </c>
      <c r="AU177" s="271" t="s">
        <v>85</v>
      </c>
      <c r="AV177" s="13" t="s">
        <v>87</v>
      </c>
      <c r="AW177" s="13" t="s">
        <v>32</v>
      </c>
      <c r="AX177" s="13" t="s">
        <v>85</v>
      </c>
      <c r="AY177" s="271" t="s">
        <v>136</v>
      </c>
    </row>
    <row r="178" s="2" customFormat="1" ht="33" customHeight="1">
      <c r="A178" s="38"/>
      <c r="B178" s="39"/>
      <c r="C178" s="234" t="s">
        <v>253</v>
      </c>
      <c r="D178" s="234" t="s">
        <v>137</v>
      </c>
      <c r="E178" s="235" t="s">
        <v>254</v>
      </c>
      <c r="F178" s="236" t="s">
        <v>255</v>
      </c>
      <c r="G178" s="237" t="s">
        <v>192</v>
      </c>
      <c r="H178" s="238">
        <v>3290</v>
      </c>
      <c r="I178" s="239"/>
      <c r="J178" s="240">
        <f>ROUND(I178*H178,2)</f>
        <v>0</v>
      </c>
      <c r="K178" s="236" t="s">
        <v>141</v>
      </c>
      <c r="L178" s="41"/>
      <c r="M178" s="241" t="s">
        <v>1</v>
      </c>
      <c r="N178" s="242" t="s">
        <v>43</v>
      </c>
      <c r="O178" s="91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3">
        <f>S178*H178</f>
        <v>0</v>
      </c>
      <c r="U178" s="244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5" t="s">
        <v>142</v>
      </c>
      <c r="AT178" s="245" t="s">
        <v>137</v>
      </c>
      <c r="AU178" s="245" t="s">
        <v>85</v>
      </c>
      <c r="AY178" s="15" t="s">
        <v>136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5" t="s">
        <v>85</v>
      </c>
      <c r="BK178" s="151">
        <f>ROUND(I178*H178,2)</f>
        <v>0</v>
      </c>
      <c r="BL178" s="15" t="s">
        <v>142</v>
      </c>
      <c r="BM178" s="245" t="s">
        <v>256</v>
      </c>
    </row>
    <row r="179" s="2" customFormat="1">
      <c r="A179" s="38"/>
      <c r="B179" s="39"/>
      <c r="C179" s="40"/>
      <c r="D179" s="246" t="s">
        <v>144</v>
      </c>
      <c r="E179" s="40"/>
      <c r="F179" s="247" t="s">
        <v>257</v>
      </c>
      <c r="G179" s="40"/>
      <c r="H179" s="40"/>
      <c r="I179" s="248"/>
      <c r="J179" s="40"/>
      <c r="K179" s="40"/>
      <c r="L179" s="41"/>
      <c r="M179" s="249"/>
      <c r="N179" s="250"/>
      <c r="O179" s="91"/>
      <c r="P179" s="91"/>
      <c r="Q179" s="91"/>
      <c r="R179" s="91"/>
      <c r="S179" s="91"/>
      <c r="T179" s="91"/>
      <c r="U179" s="92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5" t="s">
        <v>144</v>
      </c>
      <c r="AU179" s="15" t="s">
        <v>85</v>
      </c>
    </row>
    <row r="180" s="13" customFormat="1">
      <c r="A180" s="13"/>
      <c r="B180" s="261"/>
      <c r="C180" s="262"/>
      <c r="D180" s="246" t="s">
        <v>182</v>
      </c>
      <c r="E180" s="263" t="s">
        <v>1</v>
      </c>
      <c r="F180" s="264" t="s">
        <v>258</v>
      </c>
      <c r="G180" s="262"/>
      <c r="H180" s="265">
        <v>3290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69"/>
      <c r="U180" s="270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1" t="s">
        <v>182</v>
      </c>
      <c r="AU180" s="271" t="s">
        <v>85</v>
      </c>
      <c r="AV180" s="13" t="s">
        <v>87</v>
      </c>
      <c r="AW180" s="13" t="s">
        <v>32</v>
      </c>
      <c r="AX180" s="13" t="s">
        <v>85</v>
      </c>
      <c r="AY180" s="271" t="s">
        <v>136</v>
      </c>
    </row>
    <row r="181" s="2" customFormat="1" ht="24.15" customHeight="1">
      <c r="A181" s="38"/>
      <c r="B181" s="39"/>
      <c r="C181" s="234" t="s">
        <v>259</v>
      </c>
      <c r="D181" s="234" t="s">
        <v>137</v>
      </c>
      <c r="E181" s="235" t="s">
        <v>260</v>
      </c>
      <c r="F181" s="236" t="s">
        <v>261</v>
      </c>
      <c r="G181" s="237" t="s">
        <v>192</v>
      </c>
      <c r="H181" s="238">
        <v>120</v>
      </c>
      <c r="I181" s="239"/>
      <c r="J181" s="240">
        <f>ROUND(I181*H181,2)</f>
        <v>0</v>
      </c>
      <c r="K181" s="236" t="s">
        <v>141</v>
      </c>
      <c r="L181" s="41"/>
      <c r="M181" s="241" t="s">
        <v>1</v>
      </c>
      <c r="N181" s="242" t="s">
        <v>43</v>
      </c>
      <c r="O181" s="91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3">
        <f>S181*H181</f>
        <v>0</v>
      </c>
      <c r="U181" s="244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5" t="s">
        <v>142</v>
      </c>
      <c r="AT181" s="245" t="s">
        <v>137</v>
      </c>
      <c r="AU181" s="245" t="s">
        <v>85</v>
      </c>
      <c r="AY181" s="15" t="s">
        <v>136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5" t="s">
        <v>85</v>
      </c>
      <c r="BK181" s="151">
        <f>ROUND(I181*H181,2)</f>
        <v>0</v>
      </c>
      <c r="BL181" s="15" t="s">
        <v>142</v>
      </c>
      <c r="BM181" s="245" t="s">
        <v>262</v>
      </c>
    </row>
    <row r="182" s="2" customFormat="1">
      <c r="A182" s="38"/>
      <c r="B182" s="39"/>
      <c r="C182" s="40"/>
      <c r="D182" s="246" t="s">
        <v>144</v>
      </c>
      <c r="E182" s="40"/>
      <c r="F182" s="247" t="s">
        <v>263</v>
      </c>
      <c r="G182" s="40"/>
      <c r="H182" s="40"/>
      <c r="I182" s="248"/>
      <c r="J182" s="40"/>
      <c r="K182" s="40"/>
      <c r="L182" s="41"/>
      <c r="M182" s="249"/>
      <c r="N182" s="250"/>
      <c r="O182" s="91"/>
      <c r="P182" s="91"/>
      <c r="Q182" s="91"/>
      <c r="R182" s="91"/>
      <c r="S182" s="91"/>
      <c r="T182" s="91"/>
      <c r="U182" s="92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5" t="s">
        <v>144</v>
      </c>
      <c r="AU182" s="15" t="s">
        <v>85</v>
      </c>
    </row>
    <row r="183" s="13" customFormat="1">
      <c r="A183" s="13"/>
      <c r="B183" s="261"/>
      <c r="C183" s="262"/>
      <c r="D183" s="246" t="s">
        <v>182</v>
      </c>
      <c r="E183" s="263" t="s">
        <v>1</v>
      </c>
      <c r="F183" s="264" t="s">
        <v>264</v>
      </c>
      <c r="G183" s="262"/>
      <c r="H183" s="265">
        <v>120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69"/>
      <c r="U183" s="270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1" t="s">
        <v>182</v>
      </c>
      <c r="AU183" s="271" t="s">
        <v>85</v>
      </c>
      <c r="AV183" s="13" t="s">
        <v>87</v>
      </c>
      <c r="AW183" s="13" t="s">
        <v>32</v>
      </c>
      <c r="AX183" s="13" t="s">
        <v>85</v>
      </c>
      <c r="AY183" s="271" t="s">
        <v>136</v>
      </c>
    </row>
    <row r="184" s="2" customFormat="1" ht="21.75" customHeight="1">
      <c r="A184" s="38"/>
      <c r="B184" s="39"/>
      <c r="C184" s="251" t="s">
        <v>265</v>
      </c>
      <c r="D184" s="251" t="s">
        <v>152</v>
      </c>
      <c r="E184" s="252" t="s">
        <v>266</v>
      </c>
      <c r="F184" s="253" t="s">
        <v>267</v>
      </c>
      <c r="G184" s="254" t="s">
        <v>192</v>
      </c>
      <c r="H184" s="255">
        <v>40</v>
      </c>
      <c r="I184" s="256"/>
      <c r="J184" s="257">
        <f>ROUND(I184*H184,2)</f>
        <v>0</v>
      </c>
      <c r="K184" s="253" t="s">
        <v>1</v>
      </c>
      <c r="L184" s="258"/>
      <c r="M184" s="259" t="s">
        <v>1</v>
      </c>
      <c r="N184" s="260" t="s">
        <v>43</v>
      </c>
      <c r="O184" s="91"/>
      <c r="P184" s="243">
        <f>O184*H184</f>
        <v>0</v>
      </c>
      <c r="Q184" s="243">
        <v>0.0030000000000000001</v>
      </c>
      <c r="R184" s="243">
        <f>Q184*H184</f>
        <v>0.12</v>
      </c>
      <c r="S184" s="243">
        <v>0</v>
      </c>
      <c r="T184" s="243">
        <f>S184*H184</f>
        <v>0</v>
      </c>
      <c r="U184" s="244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5" t="s">
        <v>156</v>
      </c>
      <c r="AT184" s="245" t="s">
        <v>152</v>
      </c>
      <c r="AU184" s="245" t="s">
        <v>85</v>
      </c>
      <c r="AY184" s="15" t="s">
        <v>136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5" t="s">
        <v>85</v>
      </c>
      <c r="BK184" s="151">
        <f>ROUND(I184*H184,2)</f>
        <v>0</v>
      </c>
      <c r="BL184" s="15" t="s">
        <v>142</v>
      </c>
      <c r="BM184" s="245" t="s">
        <v>268</v>
      </c>
    </row>
    <row r="185" s="2" customFormat="1">
      <c r="A185" s="38"/>
      <c r="B185" s="39"/>
      <c r="C185" s="40"/>
      <c r="D185" s="246" t="s">
        <v>144</v>
      </c>
      <c r="E185" s="40"/>
      <c r="F185" s="247" t="s">
        <v>267</v>
      </c>
      <c r="G185" s="40"/>
      <c r="H185" s="40"/>
      <c r="I185" s="248"/>
      <c r="J185" s="40"/>
      <c r="K185" s="40"/>
      <c r="L185" s="41"/>
      <c r="M185" s="249"/>
      <c r="N185" s="250"/>
      <c r="O185" s="91"/>
      <c r="P185" s="91"/>
      <c r="Q185" s="91"/>
      <c r="R185" s="91"/>
      <c r="S185" s="91"/>
      <c r="T185" s="91"/>
      <c r="U185" s="92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5" t="s">
        <v>144</v>
      </c>
      <c r="AU185" s="15" t="s">
        <v>85</v>
      </c>
    </row>
    <row r="186" s="2" customFormat="1" ht="21.75" customHeight="1">
      <c r="A186" s="38"/>
      <c r="B186" s="39"/>
      <c r="C186" s="251" t="s">
        <v>269</v>
      </c>
      <c r="D186" s="251" t="s">
        <v>152</v>
      </c>
      <c r="E186" s="252" t="s">
        <v>270</v>
      </c>
      <c r="F186" s="253" t="s">
        <v>271</v>
      </c>
      <c r="G186" s="254" t="s">
        <v>192</v>
      </c>
      <c r="H186" s="255">
        <v>40</v>
      </c>
      <c r="I186" s="256"/>
      <c r="J186" s="257">
        <f>ROUND(I186*H186,2)</f>
        <v>0</v>
      </c>
      <c r="K186" s="253" t="s">
        <v>1</v>
      </c>
      <c r="L186" s="258"/>
      <c r="M186" s="259" t="s">
        <v>1</v>
      </c>
      <c r="N186" s="260" t="s">
        <v>43</v>
      </c>
      <c r="O186" s="91"/>
      <c r="P186" s="243">
        <f>O186*H186</f>
        <v>0</v>
      </c>
      <c r="Q186" s="243">
        <v>0.0030000000000000001</v>
      </c>
      <c r="R186" s="243">
        <f>Q186*H186</f>
        <v>0.12</v>
      </c>
      <c r="S186" s="243">
        <v>0</v>
      </c>
      <c r="T186" s="243">
        <f>S186*H186</f>
        <v>0</v>
      </c>
      <c r="U186" s="244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5" t="s">
        <v>156</v>
      </c>
      <c r="AT186" s="245" t="s">
        <v>152</v>
      </c>
      <c r="AU186" s="245" t="s">
        <v>85</v>
      </c>
      <c r="AY186" s="15" t="s">
        <v>136</v>
      </c>
      <c r="BE186" s="151">
        <f>IF(N186="základní",J186,0)</f>
        <v>0</v>
      </c>
      <c r="BF186" s="151">
        <f>IF(N186="snížená",J186,0)</f>
        <v>0</v>
      </c>
      <c r="BG186" s="151">
        <f>IF(N186="zákl. přenesená",J186,0)</f>
        <v>0</v>
      </c>
      <c r="BH186" s="151">
        <f>IF(N186="sníž. přenesená",J186,0)</f>
        <v>0</v>
      </c>
      <c r="BI186" s="151">
        <f>IF(N186="nulová",J186,0)</f>
        <v>0</v>
      </c>
      <c r="BJ186" s="15" t="s">
        <v>85</v>
      </c>
      <c r="BK186" s="151">
        <f>ROUND(I186*H186,2)</f>
        <v>0</v>
      </c>
      <c r="BL186" s="15" t="s">
        <v>142</v>
      </c>
      <c r="BM186" s="245" t="s">
        <v>272</v>
      </c>
    </row>
    <row r="187" s="2" customFormat="1">
      <c r="A187" s="38"/>
      <c r="B187" s="39"/>
      <c r="C187" s="40"/>
      <c r="D187" s="246" t="s">
        <v>144</v>
      </c>
      <c r="E187" s="40"/>
      <c r="F187" s="247" t="s">
        <v>271</v>
      </c>
      <c r="G187" s="40"/>
      <c r="H187" s="40"/>
      <c r="I187" s="248"/>
      <c r="J187" s="40"/>
      <c r="K187" s="40"/>
      <c r="L187" s="41"/>
      <c r="M187" s="249"/>
      <c r="N187" s="250"/>
      <c r="O187" s="91"/>
      <c r="P187" s="91"/>
      <c r="Q187" s="91"/>
      <c r="R187" s="91"/>
      <c r="S187" s="91"/>
      <c r="T187" s="91"/>
      <c r="U187" s="92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5" t="s">
        <v>144</v>
      </c>
      <c r="AU187" s="15" t="s">
        <v>85</v>
      </c>
    </row>
    <row r="188" s="2" customFormat="1" ht="16.5" customHeight="1">
      <c r="A188" s="38"/>
      <c r="B188" s="39"/>
      <c r="C188" s="251" t="s">
        <v>273</v>
      </c>
      <c r="D188" s="251" t="s">
        <v>152</v>
      </c>
      <c r="E188" s="252" t="s">
        <v>274</v>
      </c>
      <c r="F188" s="253" t="s">
        <v>275</v>
      </c>
      <c r="G188" s="254" t="s">
        <v>192</v>
      </c>
      <c r="H188" s="255">
        <v>40</v>
      </c>
      <c r="I188" s="256"/>
      <c r="J188" s="257">
        <f>ROUND(I188*H188,2)</f>
        <v>0</v>
      </c>
      <c r="K188" s="253" t="s">
        <v>1</v>
      </c>
      <c r="L188" s="258"/>
      <c r="M188" s="259" t="s">
        <v>1</v>
      </c>
      <c r="N188" s="260" t="s">
        <v>43</v>
      </c>
      <c r="O188" s="91"/>
      <c r="P188" s="243">
        <f>O188*H188</f>
        <v>0</v>
      </c>
      <c r="Q188" s="243">
        <v>0.0030000000000000001</v>
      </c>
      <c r="R188" s="243">
        <f>Q188*H188</f>
        <v>0.12</v>
      </c>
      <c r="S188" s="243">
        <v>0</v>
      </c>
      <c r="T188" s="243">
        <f>S188*H188</f>
        <v>0</v>
      </c>
      <c r="U188" s="244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5" t="s">
        <v>156</v>
      </c>
      <c r="AT188" s="245" t="s">
        <v>152</v>
      </c>
      <c r="AU188" s="245" t="s">
        <v>85</v>
      </c>
      <c r="AY188" s="15" t="s">
        <v>136</v>
      </c>
      <c r="BE188" s="151">
        <f>IF(N188="základní",J188,0)</f>
        <v>0</v>
      </c>
      <c r="BF188" s="151">
        <f>IF(N188="snížená",J188,0)</f>
        <v>0</v>
      </c>
      <c r="BG188" s="151">
        <f>IF(N188="zákl. přenesená",J188,0)</f>
        <v>0</v>
      </c>
      <c r="BH188" s="151">
        <f>IF(N188="sníž. přenesená",J188,0)</f>
        <v>0</v>
      </c>
      <c r="BI188" s="151">
        <f>IF(N188="nulová",J188,0)</f>
        <v>0</v>
      </c>
      <c r="BJ188" s="15" t="s">
        <v>85</v>
      </c>
      <c r="BK188" s="151">
        <f>ROUND(I188*H188,2)</f>
        <v>0</v>
      </c>
      <c r="BL188" s="15" t="s">
        <v>142</v>
      </c>
      <c r="BM188" s="245" t="s">
        <v>276</v>
      </c>
    </row>
    <row r="189" s="2" customFormat="1">
      <c r="A189" s="38"/>
      <c r="B189" s="39"/>
      <c r="C189" s="40"/>
      <c r="D189" s="246" t="s">
        <v>144</v>
      </c>
      <c r="E189" s="40"/>
      <c r="F189" s="247" t="s">
        <v>275</v>
      </c>
      <c r="G189" s="40"/>
      <c r="H189" s="40"/>
      <c r="I189" s="248"/>
      <c r="J189" s="40"/>
      <c r="K189" s="40"/>
      <c r="L189" s="41"/>
      <c r="M189" s="249"/>
      <c r="N189" s="250"/>
      <c r="O189" s="91"/>
      <c r="P189" s="91"/>
      <c r="Q189" s="91"/>
      <c r="R189" s="91"/>
      <c r="S189" s="91"/>
      <c r="T189" s="91"/>
      <c r="U189" s="92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5" t="s">
        <v>144</v>
      </c>
      <c r="AU189" s="15" t="s">
        <v>85</v>
      </c>
    </row>
    <row r="190" s="2" customFormat="1" ht="24.15" customHeight="1">
      <c r="A190" s="38"/>
      <c r="B190" s="39"/>
      <c r="C190" s="234" t="s">
        <v>277</v>
      </c>
      <c r="D190" s="234" t="s">
        <v>137</v>
      </c>
      <c r="E190" s="235" t="s">
        <v>278</v>
      </c>
      <c r="F190" s="236" t="s">
        <v>279</v>
      </c>
      <c r="G190" s="237" t="s">
        <v>192</v>
      </c>
      <c r="H190" s="238">
        <v>3170</v>
      </c>
      <c r="I190" s="239"/>
      <c r="J190" s="240">
        <f>ROUND(I190*H190,2)</f>
        <v>0</v>
      </c>
      <c r="K190" s="236" t="s">
        <v>141</v>
      </c>
      <c r="L190" s="41"/>
      <c r="M190" s="241" t="s">
        <v>1</v>
      </c>
      <c r="N190" s="242" t="s">
        <v>43</v>
      </c>
      <c r="O190" s="91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3">
        <f>S190*H190</f>
        <v>0</v>
      </c>
      <c r="U190" s="244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5" t="s">
        <v>142</v>
      </c>
      <c r="AT190" s="245" t="s">
        <v>137</v>
      </c>
      <c r="AU190" s="245" t="s">
        <v>85</v>
      </c>
      <c r="AY190" s="15" t="s">
        <v>136</v>
      </c>
      <c r="BE190" s="151">
        <f>IF(N190="základní",J190,0)</f>
        <v>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5" t="s">
        <v>85</v>
      </c>
      <c r="BK190" s="151">
        <f>ROUND(I190*H190,2)</f>
        <v>0</v>
      </c>
      <c r="BL190" s="15" t="s">
        <v>142</v>
      </c>
      <c r="BM190" s="245" t="s">
        <v>280</v>
      </c>
    </row>
    <row r="191" s="2" customFormat="1">
      <c r="A191" s="38"/>
      <c r="B191" s="39"/>
      <c r="C191" s="40"/>
      <c r="D191" s="246" t="s">
        <v>144</v>
      </c>
      <c r="E191" s="40"/>
      <c r="F191" s="247" t="s">
        <v>281</v>
      </c>
      <c r="G191" s="40"/>
      <c r="H191" s="40"/>
      <c r="I191" s="248"/>
      <c r="J191" s="40"/>
      <c r="K191" s="40"/>
      <c r="L191" s="41"/>
      <c r="M191" s="249"/>
      <c r="N191" s="250"/>
      <c r="O191" s="91"/>
      <c r="P191" s="91"/>
      <c r="Q191" s="91"/>
      <c r="R191" s="91"/>
      <c r="S191" s="91"/>
      <c r="T191" s="91"/>
      <c r="U191" s="92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5" t="s">
        <v>144</v>
      </c>
      <c r="AU191" s="15" t="s">
        <v>85</v>
      </c>
    </row>
    <row r="192" s="13" customFormat="1">
      <c r="A192" s="13"/>
      <c r="B192" s="261"/>
      <c r="C192" s="262"/>
      <c r="D192" s="246" t="s">
        <v>182</v>
      </c>
      <c r="E192" s="263" t="s">
        <v>1</v>
      </c>
      <c r="F192" s="264" t="s">
        <v>282</v>
      </c>
      <c r="G192" s="262"/>
      <c r="H192" s="265">
        <v>3170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69"/>
      <c r="U192" s="270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1" t="s">
        <v>182</v>
      </c>
      <c r="AU192" s="271" t="s">
        <v>85</v>
      </c>
      <c r="AV192" s="13" t="s">
        <v>87</v>
      </c>
      <c r="AW192" s="13" t="s">
        <v>32</v>
      </c>
      <c r="AX192" s="13" t="s">
        <v>85</v>
      </c>
      <c r="AY192" s="271" t="s">
        <v>136</v>
      </c>
    </row>
    <row r="193" s="2" customFormat="1" ht="21.75" customHeight="1">
      <c r="A193" s="38"/>
      <c r="B193" s="39"/>
      <c r="C193" s="251" t="s">
        <v>283</v>
      </c>
      <c r="D193" s="251" t="s">
        <v>152</v>
      </c>
      <c r="E193" s="252" t="s">
        <v>284</v>
      </c>
      <c r="F193" s="253" t="s">
        <v>285</v>
      </c>
      <c r="G193" s="254" t="s">
        <v>192</v>
      </c>
      <c r="H193" s="255">
        <v>500</v>
      </c>
      <c r="I193" s="256"/>
      <c r="J193" s="257">
        <f>ROUND(I193*H193,2)</f>
        <v>0</v>
      </c>
      <c r="K193" s="253" t="s">
        <v>1</v>
      </c>
      <c r="L193" s="258"/>
      <c r="M193" s="259" t="s">
        <v>1</v>
      </c>
      <c r="N193" s="260" t="s">
        <v>43</v>
      </c>
      <c r="O193" s="91"/>
      <c r="P193" s="243">
        <f>O193*H193</f>
        <v>0</v>
      </c>
      <c r="Q193" s="243">
        <v>0.0011999999999999999</v>
      </c>
      <c r="R193" s="243">
        <f>Q193*H193</f>
        <v>0.59999999999999998</v>
      </c>
      <c r="S193" s="243">
        <v>0</v>
      </c>
      <c r="T193" s="243">
        <f>S193*H193</f>
        <v>0</v>
      </c>
      <c r="U193" s="244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5" t="s">
        <v>156</v>
      </c>
      <c r="AT193" s="245" t="s">
        <v>152</v>
      </c>
      <c r="AU193" s="245" t="s">
        <v>85</v>
      </c>
      <c r="AY193" s="15" t="s">
        <v>136</v>
      </c>
      <c r="BE193" s="151">
        <f>IF(N193="základní",J193,0)</f>
        <v>0</v>
      </c>
      <c r="BF193" s="151">
        <f>IF(N193="snížená",J193,0)</f>
        <v>0</v>
      </c>
      <c r="BG193" s="151">
        <f>IF(N193="zákl. přenesená",J193,0)</f>
        <v>0</v>
      </c>
      <c r="BH193" s="151">
        <f>IF(N193="sníž. přenesená",J193,0)</f>
        <v>0</v>
      </c>
      <c r="BI193" s="151">
        <f>IF(N193="nulová",J193,0)</f>
        <v>0</v>
      </c>
      <c r="BJ193" s="15" t="s">
        <v>85</v>
      </c>
      <c r="BK193" s="151">
        <f>ROUND(I193*H193,2)</f>
        <v>0</v>
      </c>
      <c r="BL193" s="15" t="s">
        <v>142</v>
      </c>
      <c r="BM193" s="245" t="s">
        <v>286</v>
      </c>
    </row>
    <row r="194" s="2" customFormat="1">
      <c r="A194" s="38"/>
      <c r="B194" s="39"/>
      <c r="C194" s="40"/>
      <c r="D194" s="246" t="s">
        <v>144</v>
      </c>
      <c r="E194" s="40"/>
      <c r="F194" s="247" t="s">
        <v>285</v>
      </c>
      <c r="G194" s="40"/>
      <c r="H194" s="40"/>
      <c r="I194" s="248"/>
      <c r="J194" s="40"/>
      <c r="K194" s="40"/>
      <c r="L194" s="41"/>
      <c r="M194" s="249"/>
      <c r="N194" s="250"/>
      <c r="O194" s="91"/>
      <c r="P194" s="91"/>
      <c r="Q194" s="91"/>
      <c r="R194" s="91"/>
      <c r="S194" s="91"/>
      <c r="T194" s="91"/>
      <c r="U194" s="92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5" t="s">
        <v>144</v>
      </c>
      <c r="AU194" s="15" t="s">
        <v>85</v>
      </c>
    </row>
    <row r="195" s="2" customFormat="1" ht="16.5" customHeight="1">
      <c r="A195" s="38"/>
      <c r="B195" s="39"/>
      <c r="C195" s="251" t="s">
        <v>287</v>
      </c>
      <c r="D195" s="251" t="s">
        <v>152</v>
      </c>
      <c r="E195" s="252" t="s">
        <v>288</v>
      </c>
      <c r="F195" s="253" t="s">
        <v>289</v>
      </c>
      <c r="G195" s="254" t="s">
        <v>192</v>
      </c>
      <c r="H195" s="255">
        <v>350</v>
      </c>
      <c r="I195" s="256"/>
      <c r="J195" s="257">
        <f>ROUND(I195*H195,2)</f>
        <v>0</v>
      </c>
      <c r="K195" s="253" t="s">
        <v>1</v>
      </c>
      <c r="L195" s="258"/>
      <c r="M195" s="259" t="s">
        <v>1</v>
      </c>
      <c r="N195" s="260" t="s">
        <v>43</v>
      </c>
      <c r="O195" s="91"/>
      <c r="P195" s="243">
        <f>O195*H195</f>
        <v>0</v>
      </c>
      <c r="Q195" s="243">
        <v>0.0011999999999999999</v>
      </c>
      <c r="R195" s="243">
        <f>Q195*H195</f>
        <v>0.41999999999999998</v>
      </c>
      <c r="S195" s="243">
        <v>0</v>
      </c>
      <c r="T195" s="243">
        <f>S195*H195</f>
        <v>0</v>
      </c>
      <c r="U195" s="244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5" t="s">
        <v>156</v>
      </c>
      <c r="AT195" s="245" t="s">
        <v>152</v>
      </c>
      <c r="AU195" s="245" t="s">
        <v>85</v>
      </c>
      <c r="AY195" s="15" t="s">
        <v>136</v>
      </c>
      <c r="BE195" s="151">
        <f>IF(N195="základní",J195,0)</f>
        <v>0</v>
      </c>
      <c r="BF195" s="151">
        <f>IF(N195="snížená",J195,0)</f>
        <v>0</v>
      </c>
      <c r="BG195" s="151">
        <f>IF(N195="zákl. přenesená",J195,0)</f>
        <v>0</v>
      </c>
      <c r="BH195" s="151">
        <f>IF(N195="sníž. přenesená",J195,0)</f>
        <v>0</v>
      </c>
      <c r="BI195" s="151">
        <f>IF(N195="nulová",J195,0)</f>
        <v>0</v>
      </c>
      <c r="BJ195" s="15" t="s">
        <v>85</v>
      </c>
      <c r="BK195" s="151">
        <f>ROUND(I195*H195,2)</f>
        <v>0</v>
      </c>
      <c r="BL195" s="15" t="s">
        <v>142</v>
      </c>
      <c r="BM195" s="245" t="s">
        <v>290</v>
      </c>
    </row>
    <row r="196" s="2" customFormat="1">
      <c r="A196" s="38"/>
      <c r="B196" s="39"/>
      <c r="C196" s="40"/>
      <c r="D196" s="246" t="s">
        <v>144</v>
      </c>
      <c r="E196" s="40"/>
      <c r="F196" s="247" t="s">
        <v>289</v>
      </c>
      <c r="G196" s="40"/>
      <c r="H196" s="40"/>
      <c r="I196" s="248"/>
      <c r="J196" s="40"/>
      <c r="K196" s="40"/>
      <c r="L196" s="41"/>
      <c r="M196" s="249"/>
      <c r="N196" s="250"/>
      <c r="O196" s="91"/>
      <c r="P196" s="91"/>
      <c r="Q196" s="91"/>
      <c r="R196" s="91"/>
      <c r="S196" s="91"/>
      <c r="T196" s="91"/>
      <c r="U196" s="92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5" t="s">
        <v>144</v>
      </c>
      <c r="AU196" s="15" t="s">
        <v>85</v>
      </c>
    </row>
    <row r="197" s="2" customFormat="1" ht="21.75" customHeight="1">
      <c r="A197" s="38"/>
      <c r="B197" s="39"/>
      <c r="C197" s="251" t="s">
        <v>291</v>
      </c>
      <c r="D197" s="251" t="s">
        <v>152</v>
      </c>
      <c r="E197" s="252" t="s">
        <v>292</v>
      </c>
      <c r="F197" s="253" t="s">
        <v>293</v>
      </c>
      <c r="G197" s="254" t="s">
        <v>192</v>
      </c>
      <c r="H197" s="255">
        <v>500</v>
      </c>
      <c r="I197" s="256"/>
      <c r="J197" s="257">
        <f>ROUND(I197*H197,2)</f>
        <v>0</v>
      </c>
      <c r="K197" s="253" t="s">
        <v>1</v>
      </c>
      <c r="L197" s="258"/>
      <c r="M197" s="259" t="s">
        <v>1</v>
      </c>
      <c r="N197" s="260" t="s">
        <v>43</v>
      </c>
      <c r="O197" s="91"/>
      <c r="P197" s="243">
        <f>O197*H197</f>
        <v>0</v>
      </c>
      <c r="Q197" s="243">
        <v>0.0011999999999999999</v>
      </c>
      <c r="R197" s="243">
        <f>Q197*H197</f>
        <v>0.59999999999999998</v>
      </c>
      <c r="S197" s="243">
        <v>0</v>
      </c>
      <c r="T197" s="243">
        <f>S197*H197</f>
        <v>0</v>
      </c>
      <c r="U197" s="244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5" t="s">
        <v>156</v>
      </c>
      <c r="AT197" s="245" t="s">
        <v>152</v>
      </c>
      <c r="AU197" s="245" t="s">
        <v>85</v>
      </c>
      <c r="AY197" s="15" t="s">
        <v>136</v>
      </c>
      <c r="BE197" s="151">
        <f>IF(N197="základní",J197,0)</f>
        <v>0</v>
      </c>
      <c r="BF197" s="151">
        <f>IF(N197="snížená",J197,0)</f>
        <v>0</v>
      </c>
      <c r="BG197" s="151">
        <f>IF(N197="zákl. přenesená",J197,0)</f>
        <v>0</v>
      </c>
      <c r="BH197" s="151">
        <f>IF(N197="sníž. přenesená",J197,0)</f>
        <v>0</v>
      </c>
      <c r="BI197" s="151">
        <f>IF(N197="nulová",J197,0)</f>
        <v>0</v>
      </c>
      <c r="BJ197" s="15" t="s">
        <v>85</v>
      </c>
      <c r="BK197" s="151">
        <f>ROUND(I197*H197,2)</f>
        <v>0</v>
      </c>
      <c r="BL197" s="15" t="s">
        <v>142</v>
      </c>
      <c r="BM197" s="245" t="s">
        <v>294</v>
      </c>
    </row>
    <row r="198" s="2" customFormat="1">
      <c r="A198" s="38"/>
      <c r="B198" s="39"/>
      <c r="C198" s="40"/>
      <c r="D198" s="246" t="s">
        <v>144</v>
      </c>
      <c r="E198" s="40"/>
      <c r="F198" s="247" t="s">
        <v>293</v>
      </c>
      <c r="G198" s="40"/>
      <c r="H198" s="40"/>
      <c r="I198" s="248"/>
      <c r="J198" s="40"/>
      <c r="K198" s="40"/>
      <c r="L198" s="41"/>
      <c r="M198" s="249"/>
      <c r="N198" s="250"/>
      <c r="O198" s="91"/>
      <c r="P198" s="91"/>
      <c r="Q198" s="91"/>
      <c r="R198" s="91"/>
      <c r="S198" s="91"/>
      <c r="T198" s="91"/>
      <c r="U198" s="92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5" t="s">
        <v>144</v>
      </c>
      <c r="AU198" s="15" t="s">
        <v>85</v>
      </c>
    </row>
    <row r="199" s="2" customFormat="1" ht="16.5" customHeight="1">
      <c r="A199" s="38"/>
      <c r="B199" s="39"/>
      <c r="C199" s="251" t="s">
        <v>295</v>
      </c>
      <c r="D199" s="251" t="s">
        <v>152</v>
      </c>
      <c r="E199" s="252" t="s">
        <v>296</v>
      </c>
      <c r="F199" s="253" t="s">
        <v>297</v>
      </c>
      <c r="G199" s="254" t="s">
        <v>192</v>
      </c>
      <c r="H199" s="255">
        <v>400</v>
      </c>
      <c r="I199" s="256"/>
      <c r="J199" s="257">
        <f>ROUND(I199*H199,2)</f>
        <v>0</v>
      </c>
      <c r="K199" s="253" t="s">
        <v>1</v>
      </c>
      <c r="L199" s="258"/>
      <c r="M199" s="259" t="s">
        <v>1</v>
      </c>
      <c r="N199" s="260" t="s">
        <v>43</v>
      </c>
      <c r="O199" s="91"/>
      <c r="P199" s="243">
        <f>O199*H199</f>
        <v>0</v>
      </c>
      <c r="Q199" s="243">
        <v>0.0011999999999999999</v>
      </c>
      <c r="R199" s="243">
        <f>Q199*H199</f>
        <v>0.47999999999999998</v>
      </c>
      <c r="S199" s="243">
        <v>0</v>
      </c>
      <c r="T199" s="243">
        <f>S199*H199</f>
        <v>0</v>
      </c>
      <c r="U199" s="244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5" t="s">
        <v>156</v>
      </c>
      <c r="AT199" s="245" t="s">
        <v>152</v>
      </c>
      <c r="AU199" s="245" t="s">
        <v>85</v>
      </c>
      <c r="AY199" s="15" t="s">
        <v>136</v>
      </c>
      <c r="BE199" s="151">
        <f>IF(N199="základní",J199,0)</f>
        <v>0</v>
      </c>
      <c r="BF199" s="151">
        <f>IF(N199="snížená",J199,0)</f>
        <v>0</v>
      </c>
      <c r="BG199" s="151">
        <f>IF(N199="zákl. přenesená",J199,0)</f>
        <v>0</v>
      </c>
      <c r="BH199" s="151">
        <f>IF(N199="sníž. přenesená",J199,0)</f>
        <v>0</v>
      </c>
      <c r="BI199" s="151">
        <f>IF(N199="nulová",J199,0)</f>
        <v>0</v>
      </c>
      <c r="BJ199" s="15" t="s">
        <v>85</v>
      </c>
      <c r="BK199" s="151">
        <f>ROUND(I199*H199,2)</f>
        <v>0</v>
      </c>
      <c r="BL199" s="15" t="s">
        <v>142</v>
      </c>
      <c r="BM199" s="245" t="s">
        <v>298</v>
      </c>
    </row>
    <row r="200" s="2" customFormat="1">
      <c r="A200" s="38"/>
      <c r="B200" s="39"/>
      <c r="C200" s="40"/>
      <c r="D200" s="246" t="s">
        <v>144</v>
      </c>
      <c r="E200" s="40"/>
      <c r="F200" s="247" t="s">
        <v>297</v>
      </c>
      <c r="G200" s="40"/>
      <c r="H200" s="40"/>
      <c r="I200" s="248"/>
      <c r="J200" s="40"/>
      <c r="K200" s="40"/>
      <c r="L200" s="41"/>
      <c r="M200" s="249"/>
      <c r="N200" s="250"/>
      <c r="O200" s="91"/>
      <c r="P200" s="91"/>
      <c r="Q200" s="91"/>
      <c r="R200" s="91"/>
      <c r="S200" s="91"/>
      <c r="T200" s="91"/>
      <c r="U200" s="92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5" t="s">
        <v>144</v>
      </c>
      <c r="AU200" s="15" t="s">
        <v>85</v>
      </c>
    </row>
    <row r="201" s="2" customFormat="1" ht="21.75" customHeight="1">
      <c r="A201" s="38"/>
      <c r="B201" s="39"/>
      <c r="C201" s="251" t="s">
        <v>299</v>
      </c>
      <c r="D201" s="251" t="s">
        <v>152</v>
      </c>
      <c r="E201" s="252" t="s">
        <v>300</v>
      </c>
      <c r="F201" s="253" t="s">
        <v>301</v>
      </c>
      <c r="G201" s="254" t="s">
        <v>192</v>
      </c>
      <c r="H201" s="255">
        <v>250</v>
      </c>
      <c r="I201" s="256"/>
      <c r="J201" s="257">
        <f>ROUND(I201*H201,2)</f>
        <v>0</v>
      </c>
      <c r="K201" s="253" t="s">
        <v>1</v>
      </c>
      <c r="L201" s="258"/>
      <c r="M201" s="259" t="s">
        <v>1</v>
      </c>
      <c r="N201" s="260" t="s">
        <v>43</v>
      </c>
      <c r="O201" s="91"/>
      <c r="P201" s="243">
        <f>O201*H201</f>
        <v>0</v>
      </c>
      <c r="Q201" s="243">
        <v>0.0011999999999999999</v>
      </c>
      <c r="R201" s="243">
        <f>Q201*H201</f>
        <v>0.29999999999999999</v>
      </c>
      <c r="S201" s="243">
        <v>0</v>
      </c>
      <c r="T201" s="243">
        <f>S201*H201</f>
        <v>0</v>
      </c>
      <c r="U201" s="244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5" t="s">
        <v>156</v>
      </c>
      <c r="AT201" s="245" t="s">
        <v>152</v>
      </c>
      <c r="AU201" s="245" t="s">
        <v>85</v>
      </c>
      <c r="AY201" s="15" t="s">
        <v>136</v>
      </c>
      <c r="BE201" s="151">
        <f>IF(N201="základní",J201,0)</f>
        <v>0</v>
      </c>
      <c r="BF201" s="151">
        <f>IF(N201="snížená",J201,0)</f>
        <v>0</v>
      </c>
      <c r="BG201" s="151">
        <f>IF(N201="zákl. přenesená",J201,0)</f>
        <v>0</v>
      </c>
      <c r="BH201" s="151">
        <f>IF(N201="sníž. přenesená",J201,0)</f>
        <v>0</v>
      </c>
      <c r="BI201" s="151">
        <f>IF(N201="nulová",J201,0)</f>
        <v>0</v>
      </c>
      <c r="BJ201" s="15" t="s">
        <v>85</v>
      </c>
      <c r="BK201" s="151">
        <f>ROUND(I201*H201,2)</f>
        <v>0</v>
      </c>
      <c r="BL201" s="15" t="s">
        <v>142</v>
      </c>
      <c r="BM201" s="245" t="s">
        <v>302</v>
      </c>
    </row>
    <row r="202" s="2" customFormat="1">
      <c r="A202" s="38"/>
      <c r="B202" s="39"/>
      <c r="C202" s="40"/>
      <c r="D202" s="246" t="s">
        <v>144</v>
      </c>
      <c r="E202" s="40"/>
      <c r="F202" s="247" t="s">
        <v>301</v>
      </c>
      <c r="G202" s="40"/>
      <c r="H202" s="40"/>
      <c r="I202" s="248"/>
      <c r="J202" s="40"/>
      <c r="K202" s="40"/>
      <c r="L202" s="41"/>
      <c r="M202" s="249"/>
      <c r="N202" s="250"/>
      <c r="O202" s="91"/>
      <c r="P202" s="91"/>
      <c r="Q202" s="91"/>
      <c r="R202" s="91"/>
      <c r="S202" s="91"/>
      <c r="T202" s="91"/>
      <c r="U202" s="92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5" t="s">
        <v>144</v>
      </c>
      <c r="AU202" s="15" t="s">
        <v>85</v>
      </c>
    </row>
    <row r="203" s="2" customFormat="1" ht="24.15" customHeight="1">
      <c r="A203" s="38"/>
      <c r="B203" s="39"/>
      <c r="C203" s="251" t="s">
        <v>303</v>
      </c>
      <c r="D203" s="251" t="s">
        <v>152</v>
      </c>
      <c r="E203" s="252" t="s">
        <v>304</v>
      </c>
      <c r="F203" s="253" t="s">
        <v>305</v>
      </c>
      <c r="G203" s="254" t="s">
        <v>192</v>
      </c>
      <c r="H203" s="255">
        <v>320</v>
      </c>
      <c r="I203" s="256"/>
      <c r="J203" s="257">
        <f>ROUND(I203*H203,2)</f>
        <v>0</v>
      </c>
      <c r="K203" s="253" t="s">
        <v>1</v>
      </c>
      <c r="L203" s="258"/>
      <c r="M203" s="259" t="s">
        <v>1</v>
      </c>
      <c r="N203" s="260" t="s">
        <v>43</v>
      </c>
      <c r="O203" s="91"/>
      <c r="P203" s="243">
        <f>O203*H203</f>
        <v>0</v>
      </c>
      <c r="Q203" s="243">
        <v>0.0011999999999999999</v>
      </c>
      <c r="R203" s="243">
        <f>Q203*H203</f>
        <v>0.38399999999999995</v>
      </c>
      <c r="S203" s="243">
        <v>0</v>
      </c>
      <c r="T203" s="243">
        <f>S203*H203</f>
        <v>0</v>
      </c>
      <c r="U203" s="244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5" t="s">
        <v>156</v>
      </c>
      <c r="AT203" s="245" t="s">
        <v>152</v>
      </c>
      <c r="AU203" s="245" t="s">
        <v>85</v>
      </c>
      <c r="AY203" s="15" t="s">
        <v>136</v>
      </c>
      <c r="BE203" s="151">
        <f>IF(N203="základní",J203,0)</f>
        <v>0</v>
      </c>
      <c r="BF203" s="151">
        <f>IF(N203="snížená",J203,0)</f>
        <v>0</v>
      </c>
      <c r="BG203" s="151">
        <f>IF(N203="zákl. přenesená",J203,0)</f>
        <v>0</v>
      </c>
      <c r="BH203" s="151">
        <f>IF(N203="sníž. přenesená",J203,0)</f>
        <v>0</v>
      </c>
      <c r="BI203" s="151">
        <f>IF(N203="nulová",J203,0)</f>
        <v>0</v>
      </c>
      <c r="BJ203" s="15" t="s">
        <v>85</v>
      </c>
      <c r="BK203" s="151">
        <f>ROUND(I203*H203,2)</f>
        <v>0</v>
      </c>
      <c r="BL203" s="15" t="s">
        <v>142</v>
      </c>
      <c r="BM203" s="245" t="s">
        <v>306</v>
      </c>
    </row>
    <row r="204" s="2" customFormat="1">
      <c r="A204" s="38"/>
      <c r="B204" s="39"/>
      <c r="C204" s="40"/>
      <c r="D204" s="246" t="s">
        <v>144</v>
      </c>
      <c r="E204" s="40"/>
      <c r="F204" s="247" t="s">
        <v>305</v>
      </c>
      <c r="G204" s="40"/>
      <c r="H204" s="40"/>
      <c r="I204" s="248"/>
      <c r="J204" s="40"/>
      <c r="K204" s="40"/>
      <c r="L204" s="41"/>
      <c r="M204" s="249"/>
      <c r="N204" s="250"/>
      <c r="O204" s="91"/>
      <c r="P204" s="91"/>
      <c r="Q204" s="91"/>
      <c r="R204" s="91"/>
      <c r="S204" s="91"/>
      <c r="T204" s="91"/>
      <c r="U204" s="92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5" t="s">
        <v>144</v>
      </c>
      <c r="AU204" s="15" t="s">
        <v>85</v>
      </c>
    </row>
    <row r="205" s="2" customFormat="1" ht="21.75" customHeight="1">
      <c r="A205" s="38"/>
      <c r="B205" s="39"/>
      <c r="C205" s="251" t="s">
        <v>307</v>
      </c>
      <c r="D205" s="251" t="s">
        <v>152</v>
      </c>
      <c r="E205" s="252" t="s">
        <v>308</v>
      </c>
      <c r="F205" s="253" t="s">
        <v>309</v>
      </c>
      <c r="G205" s="254" t="s">
        <v>192</v>
      </c>
      <c r="H205" s="255">
        <v>200</v>
      </c>
      <c r="I205" s="256"/>
      <c r="J205" s="257">
        <f>ROUND(I205*H205,2)</f>
        <v>0</v>
      </c>
      <c r="K205" s="253" t="s">
        <v>1</v>
      </c>
      <c r="L205" s="258"/>
      <c r="M205" s="259" t="s">
        <v>1</v>
      </c>
      <c r="N205" s="260" t="s">
        <v>43</v>
      </c>
      <c r="O205" s="91"/>
      <c r="P205" s="243">
        <f>O205*H205</f>
        <v>0</v>
      </c>
      <c r="Q205" s="243">
        <v>0.0011999999999999999</v>
      </c>
      <c r="R205" s="243">
        <f>Q205*H205</f>
        <v>0.23999999999999999</v>
      </c>
      <c r="S205" s="243">
        <v>0</v>
      </c>
      <c r="T205" s="243">
        <f>S205*H205</f>
        <v>0</v>
      </c>
      <c r="U205" s="244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5" t="s">
        <v>156</v>
      </c>
      <c r="AT205" s="245" t="s">
        <v>152</v>
      </c>
      <c r="AU205" s="245" t="s">
        <v>85</v>
      </c>
      <c r="AY205" s="15" t="s">
        <v>136</v>
      </c>
      <c r="BE205" s="151">
        <f>IF(N205="základní",J205,0)</f>
        <v>0</v>
      </c>
      <c r="BF205" s="151">
        <f>IF(N205="snížená",J205,0)</f>
        <v>0</v>
      </c>
      <c r="BG205" s="151">
        <f>IF(N205="zákl. přenesená",J205,0)</f>
        <v>0</v>
      </c>
      <c r="BH205" s="151">
        <f>IF(N205="sníž. přenesená",J205,0)</f>
        <v>0</v>
      </c>
      <c r="BI205" s="151">
        <f>IF(N205="nulová",J205,0)</f>
        <v>0</v>
      </c>
      <c r="BJ205" s="15" t="s">
        <v>85</v>
      </c>
      <c r="BK205" s="151">
        <f>ROUND(I205*H205,2)</f>
        <v>0</v>
      </c>
      <c r="BL205" s="15" t="s">
        <v>142</v>
      </c>
      <c r="BM205" s="245" t="s">
        <v>310</v>
      </c>
    </row>
    <row r="206" s="2" customFormat="1">
      <c r="A206" s="38"/>
      <c r="B206" s="39"/>
      <c r="C206" s="40"/>
      <c r="D206" s="246" t="s">
        <v>144</v>
      </c>
      <c r="E206" s="40"/>
      <c r="F206" s="247" t="s">
        <v>309</v>
      </c>
      <c r="G206" s="40"/>
      <c r="H206" s="40"/>
      <c r="I206" s="248"/>
      <c r="J206" s="40"/>
      <c r="K206" s="40"/>
      <c r="L206" s="41"/>
      <c r="M206" s="249"/>
      <c r="N206" s="250"/>
      <c r="O206" s="91"/>
      <c r="P206" s="91"/>
      <c r="Q206" s="91"/>
      <c r="R206" s="91"/>
      <c r="S206" s="91"/>
      <c r="T206" s="91"/>
      <c r="U206" s="92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5" t="s">
        <v>144</v>
      </c>
      <c r="AU206" s="15" t="s">
        <v>85</v>
      </c>
    </row>
    <row r="207" s="2" customFormat="1" ht="21.75" customHeight="1">
      <c r="A207" s="38"/>
      <c r="B207" s="39"/>
      <c r="C207" s="251" t="s">
        <v>311</v>
      </c>
      <c r="D207" s="251" t="s">
        <v>152</v>
      </c>
      <c r="E207" s="252" t="s">
        <v>312</v>
      </c>
      <c r="F207" s="253" t="s">
        <v>313</v>
      </c>
      <c r="G207" s="254" t="s">
        <v>192</v>
      </c>
      <c r="H207" s="255">
        <v>300</v>
      </c>
      <c r="I207" s="256"/>
      <c r="J207" s="257">
        <f>ROUND(I207*H207,2)</f>
        <v>0</v>
      </c>
      <c r="K207" s="253" t="s">
        <v>1</v>
      </c>
      <c r="L207" s="258"/>
      <c r="M207" s="259" t="s">
        <v>1</v>
      </c>
      <c r="N207" s="260" t="s">
        <v>43</v>
      </c>
      <c r="O207" s="91"/>
      <c r="P207" s="243">
        <f>O207*H207</f>
        <v>0</v>
      </c>
      <c r="Q207" s="243">
        <v>0.0011999999999999999</v>
      </c>
      <c r="R207" s="243">
        <f>Q207*H207</f>
        <v>0.35999999999999999</v>
      </c>
      <c r="S207" s="243">
        <v>0</v>
      </c>
      <c r="T207" s="243">
        <f>S207*H207</f>
        <v>0</v>
      </c>
      <c r="U207" s="244" t="s">
        <v>1</v>
      </c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5" t="s">
        <v>156</v>
      </c>
      <c r="AT207" s="245" t="s">
        <v>152</v>
      </c>
      <c r="AU207" s="245" t="s">
        <v>85</v>
      </c>
      <c r="AY207" s="15" t="s">
        <v>136</v>
      </c>
      <c r="BE207" s="151">
        <f>IF(N207="základní",J207,0)</f>
        <v>0</v>
      </c>
      <c r="BF207" s="151">
        <f>IF(N207="snížená",J207,0)</f>
        <v>0</v>
      </c>
      <c r="BG207" s="151">
        <f>IF(N207="zákl. přenesená",J207,0)</f>
        <v>0</v>
      </c>
      <c r="BH207" s="151">
        <f>IF(N207="sníž. přenesená",J207,0)</f>
        <v>0</v>
      </c>
      <c r="BI207" s="151">
        <f>IF(N207="nulová",J207,0)</f>
        <v>0</v>
      </c>
      <c r="BJ207" s="15" t="s">
        <v>85</v>
      </c>
      <c r="BK207" s="151">
        <f>ROUND(I207*H207,2)</f>
        <v>0</v>
      </c>
      <c r="BL207" s="15" t="s">
        <v>142</v>
      </c>
      <c r="BM207" s="245" t="s">
        <v>314</v>
      </c>
    </row>
    <row r="208" s="2" customFormat="1">
      <c r="A208" s="38"/>
      <c r="B208" s="39"/>
      <c r="C208" s="40"/>
      <c r="D208" s="246" t="s">
        <v>144</v>
      </c>
      <c r="E208" s="40"/>
      <c r="F208" s="247" t="s">
        <v>309</v>
      </c>
      <c r="G208" s="40"/>
      <c r="H208" s="40"/>
      <c r="I208" s="248"/>
      <c r="J208" s="40"/>
      <c r="K208" s="40"/>
      <c r="L208" s="41"/>
      <c r="M208" s="249"/>
      <c r="N208" s="250"/>
      <c r="O208" s="91"/>
      <c r="P208" s="91"/>
      <c r="Q208" s="91"/>
      <c r="R208" s="91"/>
      <c r="S208" s="91"/>
      <c r="T208" s="91"/>
      <c r="U208" s="92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5" t="s">
        <v>144</v>
      </c>
      <c r="AU208" s="15" t="s">
        <v>85</v>
      </c>
    </row>
    <row r="209" s="2" customFormat="1" ht="21.75" customHeight="1">
      <c r="A209" s="38"/>
      <c r="B209" s="39"/>
      <c r="C209" s="251" t="s">
        <v>315</v>
      </c>
      <c r="D209" s="251" t="s">
        <v>152</v>
      </c>
      <c r="E209" s="252" t="s">
        <v>316</v>
      </c>
      <c r="F209" s="253" t="s">
        <v>317</v>
      </c>
      <c r="G209" s="254" t="s">
        <v>192</v>
      </c>
      <c r="H209" s="255">
        <v>350</v>
      </c>
      <c r="I209" s="256"/>
      <c r="J209" s="257">
        <f>ROUND(I209*H209,2)</f>
        <v>0</v>
      </c>
      <c r="K209" s="253" t="s">
        <v>1</v>
      </c>
      <c r="L209" s="258"/>
      <c r="M209" s="259" t="s">
        <v>1</v>
      </c>
      <c r="N209" s="260" t="s">
        <v>43</v>
      </c>
      <c r="O209" s="91"/>
      <c r="P209" s="243">
        <f>O209*H209</f>
        <v>0</v>
      </c>
      <c r="Q209" s="243">
        <v>0.0011999999999999999</v>
      </c>
      <c r="R209" s="243">
        <f>Q209*H209</f>
        <v>0.41999999999999998</v>
      </c>
      <c r="S209" s="243">
        <v>0</v>
      </c>
      <c r="T209" s="243">
        <f>S209*H209</f>
        <v>0</v>
      </c>
      <c r="U209" s="244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5" t="s">
        <v>156</v>
      </c>
      <c r="AT209" s="245" t="s">
        <v>152</v>
      </c>
      <c r="AU209" s="245" t="s">
        <v>85</v>
      </c>
      <c r="AY209" s="15" t="s">
        <v>136</v>
      </c>
      <c r="BE209" s="151">
        <f>IF(N209="základní",J209,0)</f>
        <v>0</v>
      </c>
      <c r="BF209" s="151">
        <f>IF(N209="snížená",J209,0)</f>
        <v>0</v>
      </c>
      <c r="BG209" s="151">
        <f>IF(N209="zákl. přenesená",J209,0)</f>
        <v>0</v>
      </c>
      <c r="BH209" s="151">
        <f>IF(N209="sníž. přenesená",J209,0)</f>
        <v>0</v>
      </c>
      <c r="BI209" s="151">
        <f>IF(N209="nulová",J209,0)</f>
        <v>0</v>
      </c>
      <c r="BJ209" s="15" t="s">
        <v>85</v>
      </c>
      <c r="BK209" s="151">
        <f>ROUND(I209*H209,2)</f>
        <v>0</v>
      </c>
      <c r="BL209" s="15" t="s">
        <v>142</v>
      </c>
      <c r="BM209" s="245" t="s">
        <v>318</v>
      </c>
    </row>
    <row r="210" s="2" customFormat="1">
      <c r="A210" s="38"/>
      <c r="B210" s="39"/>
      <c r="C210" s="40"/>
      <c r="D210" s="246" t="s">
        <v>144</v>
      </c>
      <c r="E210" s="40"/>
      <c r="F210" s="247" t="s">
        <v>317</v>
      </c>
      <c r="G210" s="40"/>
      <c r="H210" s="40"/>
      <c r="I210" s="248"/>
      <c r="J210" s="40"/>
      <c r="K210" s="40"/>
      <c r="L210" s="41"/>
      <c r="M210" s="249"/>
      <c r="N210" s="250"/>
      <c r="O210" s="91"/>
      <c r="P210" s="91"/>
      <c r="Q210" s="91"/>
      <c r="R210" s="91"/>
      <c r="S210" s="91"/>
      <c r="T210" s="91"/>
      <c r="U210" s="92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5" t="s">
        <v>144</v>
      </c>
      <c r="AU210" s="15" t="s">
        <v>85</v>
      </c>
    </row>
    <row r="211" s="2" customFormat="1" ht="37.8" customHeight="1">
      <c r="A211" s="38"/>
      <c r="B211" s="39"/>
      <c r="C211" s="234" t="s">
        <v>319</v>
      </c>
      <c r="D211" s="234" t="s">
        <v>137</v>
      </c>
      <c r="E211" s="235" t="s">
        <v>320</v>
      </c>
      <c r="F211" s="236" t="s">
        <v>321</v>
      </c>
      <c r="G211" s="237" t="s">
        <v>140</v>
      </c>
      <c r="H211" s="238">
        <v>0.223</v>
      </c>
      <c r="I211" s="239"/>
      <c r="J211" s="240">
        <f>ROUND(I211*H211,2)</f>
        <v>0</v>
      </c>
      <c r="K211" s="236" t="s">
        <v>1</v>
      </c>
      <c r="L211" s="41"/>
      <c r="M211" s="241" t="s">
        <v>1</v>
      </c>
      <c r="N211" s="242" t="s">
        <v>43</v>
      </c>
      <c r="O211" s="91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3">
        <f>S211*H211</f>
        <v>0</v>
      </c>
      <c r="U211" s="244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5" t="s">
        <v>142</v>
      </c>
      <c r="AT211" s="245" t="s">
        <v>137</v>
      </c>
      <c r="AU211" s="245" t="s">
        <v>85</v>
      </c>
      <c r="AY211" s="15" t="s">
        <v>136</v>
      </c>
      <c r="BE211" s="151">
        <f>IF(N211="základní",J211,0)</f>
        <v>0</v>
      </c>
      <c r="BF211" s="151">
        <f>IF(N211="snížená",J211,0)</f>
        <v>0</v>
      </c>
      <c r="BG211" s="151">
        <f>IF(N211="zákl. přenesená",J211,0)</f>
        <v>0</v>
      </c>
      <c r="BH211" s="151">
        <f>IF(N211="sníž. přenesená",J211,0)</f>
        <v>0</v>
      </c>
      <c r="BI211" s="151">
        <f>IF(N211="nulová",J211,0)</f>
        <v>0</v>
      </c>
      <c r="BJ211" s="15" t="s">
        <v>85</v>
      </c>
      <c r="BK211" s="151">
        <f>ROUND(I211*H211,2)</f>
        <v>0</v>
      </c>
      <c r="BL211" s="15" t="s">
        <v>142</v>
      </c>
      <c r="BM211" s="245" t="s">
        <v>322</v>
      </c>
    </row>
    <row r="212" s="2" customFormat="1">
      <c r="A212" s="38"/>
      <c r="B212" s="39"/>
      <c r="C212" s="40"/>
      <c r="D212" s="246" t="s">
        <v>144</v>
      </c>
      <c r="E212" s="40"/>
      <c r="F212" s="247" t="s">
        <v>323</v>
      </c>
      <c r="G212" s="40"/>
      <c r="H212" s="40"/>
      <c r="I212" s="248"/>
      <c r="J212" s="40"/>
      <c r="K212" s="40"/>
      <c r="L212" s="41"/>
      <c r="M212" s="249"/>
      <c r="N212" s="250"/>
      <c r="O212" s="91"/>
      <c r="P212" s="91"/>
      <c r="Q212" s="91"/>
      <c r="R212" s="91"/>
      <c r="S212" s="91"/>
      <c r="T212" s="91"/>
      <c r="U212" s="92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5" t="s">
        <v>144</v>
      </c>
      <c r="AU212" s="15" t="s">
        <v>85</v>
      </c>
    </row>
    <row r="213" s="13" customFormat="1">
      <c r="A213" s="13"/>
      <c r="B213" s="261"/>
      <c r="C213" s="262"/>
      <c r="D213" s="246" t="s">
        <v>182</v>
      </c>
      <c r="E213" s="263" t="s">
        <v>1</v>
      </c>
      <c r="F213" s="264" t="s">
        <v>324</v>
      </c>
      <c r="G213" s="262"/>
      <c r="H213" s="265">
        <v>0.223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69"/>
      <c r="U213" s="270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1" t="s">
        <v>182</v>
      </c>
      <c r="AU213" s="271" t="s">
        <v>85</v>
      </c>
      <c r="AV213" s="13" t="s">
        <v>87</v>
      </c>
      <c r="AW213" s="13" t="s">
        <v>32</v>
      </c>
      <c r="AX213" s="13" t="s">
        <v>85</v>
      </c>
      <c r="AY213" s="271" t="s">
        <v>136</v>
      </c>
    </row>
    <row r="214" s="2" customFormat="1" ht="24.15" customHeight="1">
      <c r="A214" s="38"/>
      <c r="B214" s="39"/>
      <c r="C214" s="251" t="s">
        <v>325</v>
      </c>
      <c r="D214" s="251" t="s">
        <v>152</v>
      </c>
      <c r="E214" s="252" t="s">
        <v>326</v>
      </c>
      <c r="F214" s="253" t="s">
        <v>327</v>
      </c>
      <c r="G214" s="254" t="s">
        <v>180</v>
      </c>
      <c r="H214" s="255">
        <v>22.260000000000002</v>
      </c>
      <c r="I214" s="256"/>
      <c r="J214" s="257">
        <f>ROUND(I214*H214,2)</f>
        <v>0</v>
      </c>
      <c r="K214" s="253" t="s">
        <v>1</v>
      </c>
      <c r="L214" s="258"/>
      <c r="M214" s="259" t="s">
        <v>1</v>
      </c>
      <c r="N214" s="260" t="s">
        <v>43</v>
      </c>
      <c r="O214" s="91"/>
      <c r="P214" s="243">
        <f>O214*H214</f>
        <v>0</v>
      </c>
      <c r="Q214" s="243">
        <v>0.001</v>
      </c>
      <c r="R214" s="243">
        <f>Q214*H214</f>
        <v>0.022260000000000002</v>
      </c>
      <c r="S214" s="243">
        <v>0</v>
      </c>
      <c r="T214" s="243">
        <f>S214*H214</f>
        <v>0</v>
      </c>
      <c r="U214" s="244" t="s">
        <v>1</v>
      </c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5" t="s">
        <v>156</v>
      </c>
      <c r="AT214" s="245" t="s">
        <v>152</v>
      </c>
      <c r="AU214" s="245" t="s">
        <v>85</v>
      </c>
      <c r="AY214" s="15" t="s">
        <v>136</v>
      </c>
      <c r="BE214" s="151">
        <f>IF(N214="základní",J214,0)</f>
        <v>0</v>
      </c>
      <c r="BF214" s="151">
        <f>IF(N214="snížená",J214,0)</f>
        <v>0</v>
      </c>
      <c r="BG214" s="151">
        <f>IF(N214="zákl. přenesená",J214,0)</f>
        <v>0</v>
      </c>
      <c r="BH214" s="151">
        <f>IF(N214="sníž. přenesená",J214,0)</f>
        <v>0</v>
      </c>
      <c r="BI214" s="151">
        <f>IF(N214="nulová",J214,0)</f>
        <v>0</v>
      </c>
      <c r="BJ214" s="15" t="s">
        <v>85</v>
      </c>
      <c r="BK214" s="151">
        <f>ROUND(I214*H214,2)</f>
        <v>0</v>
      </c>
      <c r="BL214" s="15" t="s">
        <v>142</v>
      </c>
      <c r="BM214" s="245" t="s">
        <v>328</v>
      </c>
    </row>
    <row r="215" s="2" customFormat="1">
      <c r="A215" s="38"/>
      <c r="B215" s="39"/>
      <c r="C215" s="40"/>
      <c r="D215" s="246" t="s">
        <v>144</v>
      </c>
      <c r="E215" s="40"/>
      <c r="F215" s="247" t="s">
        <v>329</v>
      </c>
      <c r="G215" s="40"/>
      <c r="H215" s="40"/>
      <c r="I215" s="248"/>
      <c r="J215" s="40"/>
      <c r="K215" s="40"/>
      <c r="L215" s="41"/>
      <c r="M215" s="249"/>
      <c r="N215" s="250"/>
      <c r="O215" s="91"/>
      <c r="P215" s="91"/>
      <c r="Q215" s="91"/>
      <c r="R215" s="91"/>
      <c r="S215" s="91"/>
      <c r="T215" s="91"/>
      <c r="U215" s="92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5" t="s">
        <v>144</v>
      </c>
      <c r="AU215" s="15" t="s">
        <v>85</v>
      </c>
    </row>
    <row r="216" s="13" customFormat="1">
      <c r="A216" s="13"/>
      <c r="B216" s="261"/>
      <c r="C216" s="262"/>
      <c r="D216" s="246" t="s">
        <v>182</v>
      </c>
      <c r="E216" s="263" t="s">
        <v>1</v>
      </c>
      <c r="F216" s="264" t="s">
        <v>330</v>
      </c>
      <c r="G216" s="262"/>
      <c r="H216" s="265">
        <v>22.260000000000002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69"/>
      <c r="U216" s="270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1" t="s">
        <v>182</v>
      </c>
      <c r="AU216" s="271" t="s">
        <v>85</v>
      </c>
      <c r="AV216" s="13" t="s">
        <v>87</v>
      </c>
      <c r="AW216" s="13" t="s">
        <v>32</v>
      </c>
      <c r="AX216" s="13" t="s">
        <v>85</v>
      </c>
      <c r="AY216" s="271" t="s">
        <v>136</v>
      </c>
    </row>
    <row r="217" s="2" customFormat="1" ht="24.15" customHeight="1">
      <c r="A217" s="38"/>
      <c r="B217" s="39"/>
      <c r="C217" s="234" t="s">
        <v>331</v>
      </c>
      <c r="D217" s="234" t="s">
        <v>137</v>
      </c>
      <c r="E217" s="235" t="s">
        <v>332</v>
      </c>
      <c r="F217" s="236" t="s">
        <v>333</v>
      </c>
      <c r="G217" s="237" t="s">
        <v>192</v>
      </c>
      <c r="H217" s="238">
        <v>254</v>
      </c>
      <c r="I217" s="239"/>
      <c r="J217" s="240">
        <f>ROUND(I217*H217,2)</f>
        <v>0</v>
      </c>
      <c r="K217" s="236" t="s">
        <v>141</v>
      </c>
      <c r="L217" s="41"/>
      <c r="M217" s="241" t="s">
        <v>1</v>
      </c>
      <c r="N217" s="242" t="s">
        <v>43</v>
      </c>
      <c r="O217" s="91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3">
        <f>S217*H217</f>
        <v>0</v>
      </c>
      <c r="U217" s="244" t="s">
        <v>1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5" t="s">
        <v>142</v>
      </c>
      <c r="AT217" s="245" t="s">
        <v>137</v>
      </c>
      <c r="AU217" s="245" t="s">
        <v>85</v>
      </c>
      <c r="AY217" s="15" t="s">
        <v>136</v>
      </c>
      <c r="BE217" s="151">
        <f>IF(N217="základní",J217,0)</f>
        <v>0</v>
      </c>
      <c r="BF217" s="151">
        <f>IF(N217="snížená",J217,0)</f>
        <v>0</v>
      </c>
      <c r="BG217" s="151">
        <f>IF(N217="zákl. přenesená",J217,0)</f>
        <v>0</v>
      </c>
      <c r="BH217" s="151">
        <f>IF(N217="sníž. přenesená",J217,0)</f>
        <v>0</v>
      </c>
      <c r="BI217" s="151">
        <f>IF(N217="nulová",J217,0)</f>
        <v>0</v>
      </c>
      <c r="BJ217" s="15" t="s">
        <v>85</v>
      </c>
      <c r="BK217" s="151">
        <f>ROUND(I217*H217,2)</f>
        <v>0</v>
      </c>
      <c r="BL217" s="15" t="s">
        <v>142</v>
      </c>
      <c r="BM217" s="245" t="s">
        <v>334</v>
      </c>
    </row>
    <row r="218" s="2" customFormat="1">
      <c r="A218" s="38"/>
      <c r="B218" s="39"/>
      <c r="C218" s="40"/>
      <c r="D218" s="246" t="s">
        <v>144</v>
      </c>
      <c r="E218" s="40"/>
      <c r="F218" s="247" t="s">
        <v>335</v>
      </c>
      <c r="G218" s="40"/>
      <c r="H218" s="40"/>
      <c r="I218" s="248"/>
      <c r="J218" s="40"/>
      <c r="K218" s="40"/>
      <c r="L218" s="41"/>
      <c r="M218" s="249"/>
      <c r="N218" s="250"/>
      <c r="O218" s="91"/>
      <c r="P218" s="91"/>
      <c r="Q218" s="91"/>
      <c r="R218" s="91"/>
      <c r="S218" s="91"/>
      <c r="T218" s="91"/>
      <c r="U218" s="92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5" t="s">
        <v>144</v>
      </c>
      <c r="AU218" s="15" t="s">
        <v>85</v>
      </c>
    </row>
    <row r="219" s="13" customFormat="1">
      <c r="A219" s="13"/>
      <c r="B219" s="261"/>
      <c r="C219" s="262"/>
      <c r="D219" s="246" t="s">
        <v>182</v>
      </c>
      <c r="E219" s="263" t="s">
        <v>1</v>
      </c>
      <c r="F219" s="264" t="s">
        <v>336</v>
      </c>
      <c r="G219" s="262"/>
      <c r="H219" s="265">
        <v>254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69"/>
      <c r="U219" s="270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1" t="s">
        <v>182</v>
      </c>
      <c r="AU219" s="271" t="s">
        <v>85</v>
      </c>
      <c r="AV219" s="13" t="s">
        <v>87</v>
      </c>
      <c r="AW219" s="13" t="s">
        <v>32</v>
      </c>
      <c r="AX219" s="13" t="s">
        <v>85</v>
      </c>
      <c r="AY219" s="271" t="s">
        <v>136</v>
      </c>
    </row>
    <row r="220" s="2" customFormat="1" ht="16.5" customHeight="1">
      <c r="A220" s="38"/>
      <c r="B220" s="39"/>
      <c r="C220" s="251" t="s">
        <v>337</v>
      </c>
      <c r="D220" s="251" t="s">
        <v>152</v>
      </c>
      <c r="E220" s="252" t="s">
        <v>338</v>
      </c>
      <c r="F220" s="253" t="s">
        <v>339</v>
      </c>
      <c r="G220" s="254" t="s">
        <v>180</v>
      </c>
      <c r="H220" s="255">
        <v>12.699999999999999</v>
      </c>
      <c r="I220" s="256"/>
      <c r="J220" s="257">
        <f>ROUND(I220*H220,2)</f>
        <v>0</v>
      </c>
      <c r="K220" s="253" t="s">
        <v>141</v>
      </c>
      <c r="L220" s="258"/>
      <c r="M220" s="259" t="s">
        <v>1</v>
      </c>
      <c r="N220" s="260" t="s">
        <v>43</v>
      </c>
      <c r="O220" s="91"/>
      <c r="P220" s="243">
        <f>O220*H220</f>
        <v>0</v>
      </c>
      <c r="Q220" s="243">
        <v>0.001</v>
      </c>
      <c r="R220" s="243">
        <f>Q220*H220</f>
        <v>0.0127</v>
      </c>
      <c r="S220" s="243">
        <v>0</v>
      </c>
      <c r="T220" s="243">
        <f>S220*H220</f>
        <v>0</v>
      </c>
      <c r="U220" s="244" t="s">
        <v>1</v>
      </c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5" t="s">
        <v>156</v>
      </c>
      <c r="AT220" s="245" t="s">
        <v>152</v>
      </c>
      <c r="AU220" s="245" t="s">
        <v>85</v>
      </c>
      <c r="AY220" s="15" t="s">
        <v>136</v>
      </c>
      <c r="BE220" s="151">
        <f>IF(N220="základní",J220,0)</f>
        <v>0</v>
      </c>
      <c r="BF220" s="151">
        <f>IF(N220="snížená",J220,0)</f>
        <v>0</v>
      </c>
      <c r="BG220" s="151">
        <f>IF(N220="zákl. přenesená",J220,0)</f>
        <v>0</v>
      </c>
      <c r="BH220" s="151">
        <f>IF(N220="sníž. přenesená",J220,0)</f>
        <v>0</v>
      </c>
      <c r="BI220" s="151">
        <f>IF(N220="nulová",J220,0)</f>
        <v>0</v>
      </c>
      <c r="BJ220" s="15" t="s">
        <v>85</v>
      </c>
      <c r="BK220" s="151">
        <f>ROUND(I220*H220,2)</f>
        <v>0</v>
      </c>
      <c r="BL220" s="15" t="s">
        <v>142</v>
      </c>
      <c r="BM220" s="245" t="s">
        <v>340</v>
      </c>
    </row>
    <row r="221" s="2" customFormat="1">
      <c r="A221" s="38"/>
      <c r="B221" s="39"/>
      <c r="C221" s="40"/>
      <c r="D221" s="246" t="s">
        <v>144</v>
      </c>
      <c r="E221" s="40"/>
      <c r="F221" s="247" t="s">
        <v>339</v>
      </c>
      <c r="G221" s="40"/>
      <c r="H221" s="40"/>
      <c r="I221" s="248"/>
      <c r="J221" s="40"/>
      <c r="K221" s="40"/>
      <c r="L221" s="41"/>
      <c r="M221" s="249"/>
      <c r="N221" s="250"/>
      <c r="O221" s="91"/>
      <c r="P221" s="91"/>
      <c r="Q221" s="91"/>
      <c r="R221" s="91"/>
      <c r="S221" s="91"/>
      <c r="T221" s="91"/>
      <c r="U221" s="92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5" t="s">
        <v>144</v>
      </c>
      <c r="AU221" s="15" t="s">
        <v>85</v>
      </c>
    </row>
    <row r="222" s="13" customFormat="1">
      <c r="A222" s="13"/>
      <c r="B222" s="261"/>
      <c r="C222" s="262"/>
      <c r="D222" s="246" t="s">
        <v>182</v>
      </c>
      <c r="E222" s="263" t="s">
        <v>1</v>
      </c>
      <c r="F222" s="264" t="s">
        <v>341</v>
      </c>
      <c r="G222" s="262"/>
      <c r="H222" s="265">
        <v>12.699999999999999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69"/>
      <c r="U222" s="270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1" t="s">
        <v>182</v>
      </c>
      <c r="AU222" s="271" t="s">
        <v>85</v>
      </c>
      <c r="AV222" s="13" t="s">
        <v>87</v>
      </c>
      <c r="AW222" s="13" t="s">
        <v>32</v>
      </c>
      <c r="AX222" s="13" t="s">
        <v>85</v>
      </c>
      <c r="AY222" s="271" t="s">
        <v>136</v>
      </c>
    </row>
    <row r="223" s="2" customFormat="1" ht="24.15" customHeight="1">
      <c r="A223" s="38"/>
      <c r="B223" s="39"/>
      <c r="C223" s="234" t="s">
        <v>342</v>
      </c>
      <c r="D223" s="234" t="s">
        <v>137</v>
      </c>
      <c r="E223" s="235" t="s">
        <v>343</v>
      </c>
      <c r="F223" s="236" t="s">
        <v>344</v>
      </c>
      <c r="G223" s="237" t="s">
        <v>192</v>
      </c>
      <c r="H223" s="238">
        <v>230</v>
      </c>
      <c r="I223" s="239"/>
      <c r="J223" s="240">
        <f>ROUND(I223*H223,2)</f>
        <v>0</v>
      </c>
      <c r="K223" s="236" t="s">
        <v>141</v>
      </c>
      <c r="L223" s="41"/>
      <c r="M223" s="241" t="s">
        <v>1</v>
      </c>
      <c r="N223" s="242" t="s">
        <v>43</v>
      </c>
      <c r="O223" s="91"/>
      <c r="P223" s="243">
        <f>O223*H223</f>
        <v>0</v>
      </c>
      <c r="Q223" s="243">
        <v>5.0000000000000002E-05</v>
      </c>
      <c r="R223" s="243">
        <f>Q223*H223</f>
        <v>0.0115</v>
      </c>
      <c r="S223" s="243">
        <v>0</v>
      </c>
      <c r="T223" s="243">
        <f>S223*H223</f>
        <v>0</v>
      </c>
      <c r="U223" s="244" t="s">
        <v>1</v>
      </c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5" t="s">
        <v>142</v>
      </c>
      <c r="AT223" s="245" t="s">
        <v>137</v>
      </c>
      <c r="AU223" s="245" t="s">
        <v>85</v>
      </c>
      <c r="AY223" s="15" t="s">
        <v>136</v>
      </c>
      <c r="BE223" s="151">
        <f>IF(N223="základní",J223,0)</f>
        <v>0</v>
      </c>
      <c r="BF223" s="151">
        <f>IF(N223="snížená",J223,0)</f>
        <v>0</v>
      </c>
      <c r="BG223" s="151">
        <f>IF(N223="zákl. přenesená",J223,0)</f>
        <v>0</v>
      </c>
      <c r="BH223" s="151">
        <f>IF(N223="sníž. přenesená",J223,0)</f>
        <v>0</v>
      </c>
      <c r="BI223" s="151">
        <f>IF(N223="nulová",J223,0)</f>
        <v>0</v>
      </c>
      <c r="BJ223" s="15" t="s">
        <v>85</v>
      </c>
      <c r="BK223" s="151">
        <f>ROUND(I223*H223,2)</f>
        <v>0</v>
      </c>
      <c r="BL223" s="15" t="s">
        <v>142</v>
      </c>
      <c r="BM223" s="245" t="s">
        <v>345</v>
      </c>
    </row>
    <row r="224" s="2" customFormat="1">
      <c r="A224" s="38"/>
      <c r="B224" s="39"/>
      <c r="C224" s="40"/>
      <c r="D224" s="246" t="s">
        <v>144</v>
      </c>
      <c r="E224" s="40"/>
      <c r="F224" s="247" t="s">
        <v>346</v>
      </c>
      <c r="G224" s="40"/>
      <c r="H224" s="40"/>
      <c r="I224" s="248"/>
      <c r="J224" s="40"/>
      <c r="K224" s="40"/>
      <c r="L224" s="41"/>
      <c r="M224" s="249"/>
      <c r="N224" s="250"/>
      <c r="O224" s="91"/>
      <c r="P224" s="91"/>
      <c r="Q224" s="91"/>
      <c r="R224" s="91"/>
      <c r="S224" s="91"/>
      <c r="T224" s="91"/>
      <c r="U224" s="92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5" t="s">
        <v>144</v>
      </c>
      <c r="AU224" s="15" t="s">
        <v>85</v>
      </c>
    </row>
    <row r="225" s="13" customFormat="1">
      <c r="A225" s="13"/>
      <c r="B225" s="261"/>
      <c r="C225" s="262"/>
      <c r="D225" s="246" t="s">
        <v>182</v>
      </c>
      <c r="E225" s="263" t="s">
        <v>1</v>
      </c>
      <c r="F225" s="264" t="s">
        <v>347</v>
      </c>
      <c r="G225" s="262"/>
      <c r="H225" s="265">
        <v>230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69"/>
      <c r="U225" s="270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1" t="s">
        <v>182</v>
      </c>
      <c r="AU225" s="271" t="s">
        <v>85</v>
      </c>
      <c r="AV225" s="13" t="s">
        <v>87</v>
      </c>
      <c r="AW225" s="13" t="s">
        <v>32</v>
      </c>
      <c r="AX225" s="13" t="s">
        <v>85</v>
      </c>
      <c r="AY225" s="271" t="s">
        <v>136</v>
      </c>
    </row>
    <row r="226" s="2" customFormat="1" ht="24.15" customHeight="1">
      <c r="A226" s="38"/>
      <c r="B226" s="39"/>
      <c r="C226" s="234" t="s">
        <v>348</v>
      </c>
      <c r="D226" s="234" t="s">
        <v>137</v>
      </c>
      <c r="E226" s="235" t="s">
        <v>349</v>
      </c>
      <c r="F226" s="236" t="s">
        <v>350</v>
      </c>
      <c r="G226" s="237" t="s">
        <v>192</v>
      </c>
      <c r="H226" s="238">
        <v>24</v>
      </c>
      <c r="I226" s="239"/>
      <c r="J226" s="240">
        <f>ROUND(I226*H226,2)</f>
        <v>0</v>
      </c>
      <c r="K226" s="236" t="s">
        <v>141</v>
      </c>
      <c r="L226" s="41"/>
      <c r="M226" s="241" t="s">
        <v>1</v>
      </c>
      <c r="N226" s="242" t="s">
        <v>43</v>
      </c>
      <c r="O226" s="91"/>
      <c r="P226" s="243">
        <f>O226*H226</f>
        <v>0</v>
      </c>
      <c r="Q226" s="243">
        <v>5.0000000000000002E-05</v>
      </c>
      <c r="R226" s="243">
        <f>Q226*H226</f>
        <v>0.0012000000000000001</v>
      </c>
      <c r="S226" s="243">
        <v>0</v>
      </c>
      <c r="T226" s="243">
        <f>S226*H226</f>
        <v>0</v>
      </c>
      <c r="U226" s="244" t="s">
        <v>1</v>
      </c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5" t="s">
        <v>142</v>
      </c>
      <c r="AT226" s="245" t="s">
        <v>137</v>
      </c>
      <c r="AU226" s="245" t="s">
        <v>85</v>
      </c>
      <c r="AY226" s="15" t="s">
        <v>136</v>
      </c>
      <c r="BE226" s="151">
        <f>IF(N226="základní",J226,0)</f>
        <v>0</v>
      </c>
      <c r="BF226" s="151">
        <f>IF(N226="snížená",J226,0)</f>
        <v>0</v>
      </c>
      <c r="BG226" s="151">
        <f>IF(N226="zákl. přenesená",J226,0)</f>
        <v>0</v>
      </c>
      <c r="BH226" s="151">
        <f>IF(N226="sníž. přenesená",J226,0)</f>
        <v>0</v>
      </c>
      <c r="BI226" s="151">
        <f>IF(N226="nulová",J226,0)</f>
        <v>0</v>
      </c>
      <c r="BJ226" s="15" t="s">
        <v>85</v>
      </c>
      <c r="BK226" s="151">
        <f>ROUND(I226*H226,2)</f>
        <v>0</v>
      </c>
      <c r="BL226" s="15" t="s">
        <v>142</v>
      </c>
      <c r="BM226" s="245" t="s">
        <v>351</v>
      </c>
    </row>
    <row r="227" s="2" customFormat="1">
      <c r="A227" s="38"/>
      <c r="B227" s="39"/>
      <c r="C227" s="40"/>
      <c r="D227" s="246" t="s">
        <v>144</v>
      </c>
      <c r="E227" s="40"/>
      <c r="F227" s="247" t="s">
        <v>352</v>
      </c>
      <c r="G227" s="40"/>
      <c r="H227" s="40"/>
      <c r="I227" s="248"/>
      <c r="J227" s="40"/>
      <c r="K227" s="40"/>
      <c r="L227" s="41"/>
      <c r="M227" s="249"/>
      <c r="N227" s="250"/>
      <c r="O227" s="91"/>
      <c r="P227" s="91"/>
      <c r="Q227" s="91"/>
      <c r="R227" s="91"/>
      <c r="S227" s="91"/>
      <c r="T227" s="91"/>
      <c r="U227" s="92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5" t="s">
        <v>144</v>
      </c>
      <c r="AU227" s="15" t="s">
        <v>85</v>
      </c>
    </row>
    <row r="228" s="13" customFormat="1">
      <c r="A228" s="13"/>
      <c r="B228" s="261"/>
      <c r="C228" s="262"/>
      <c r="D228" s="246" t="s">
        <v>182</v>
      </c>
      <c r="E228" s="263" t="s">
        <v>1</v>
      </c>
      <c r="F228" s="264" t="s">
        <v>353</v>
      </c>
      <c r="G228" s="262"/>
      <c r="H228" s="265">
        <v>24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69"/>
      <c r="U228" s="270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1" t="s">
        <v>182</v>
      </c>
      <c r="AU228" s="271" t="s">
        <v>85</v>
      </c>
      <c r="AV228" s="13" t="s">
        <v>87</v>
      </c>
      <c r="AW228" s="13" t="s">
        <v>32</v>
      </c>
      <c r="AX228" s="13" t="s">
        <v>85</v>
      </c>
      <c r="AY228" s="271" t="s">
        <v>136</v>
      </c>
    </row>
    <row r="229" s="2" customFormat="1" ht="21.75" customHeight="1">
      <c r="A229" s="38"/>
      <c r="B229" s="39"/>
      <c r="C229" s="234" t="s">
        <v>354</v>
      </c>
      <c r="D229" s="234" t="s">
        <v>137</v>
      </c>
      <c r="E229" s="235" t="s">
        <v>355</v>
      </c>
      <c r="F229" s="236" t="s">
        <v>356</v>
      </c>
      <c r="G229" s="237" t="s">
        <v>192</v>
      </c>
      <c r="H229" s="238">
        <v>532</v>
      </c>
      <c r="I229" s="239"/>
      <c r="J229" s="240">
        <f>ROUND(I229*H229,2)</f>
        <v>0</v>
      </c>
      <c r="K229" s="236" t="s">
        <v>141</v>
      </c>
      <c r="L229" s="41"/>
      <c r="M229" s="241" t="s">
        <v>1</v>
      </c>
      <c r="N229" s="242" t="s">
        <v>43</v>
      </c>
      <c r="O229" s="91"/>
      <c r="P229" s="243">
        <f>O229*H229</f>
        <v>0</v>
      </c>
      <c r="Q229" s="243">
        <v>0.0025999999999999999</v>
      </c>
      <c r="R229" s="243">
        <f>Q229*H229</f>
        <v>1.3832</v>
      </c>
      <c r="S229" s="243">
        <v>0</v>
      </c>
      <c r="T229" s="243">
        <f>S229*H229</f>
        <v>0</v>
      </c>
      <c r="U229" s="244" t="s">
        <v>1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5" t="s">
        <v>142</v>
      </c>
      <c r="AT229" s="245" t="s">
        <v>137</v>
      </c>
      <c r="AU229" s="245" t="s">
        <v>85</v>
      </c>
      <c r="AY229" s="15" t="s">
        <v>136</v>
      </c>
      <c r="BE229" s="151">
        <f>IF(N229="základní",J229,0)</f>
        <v>0</v>
      </c>
      <c r="BF229" s="151">
        <f>IF(N229="snížená",J229,0)</f>
        <v>0</v>
      </c>
      <c r="BG229" s="151">
        <f>IF(N229="zákl. přenesená",J229,0)</f>
        <v>0</v>
      </c>
      <c r="BH229" s="151">
        <f>IF(N229="sníž. přenesená",J229,0)</f>
        <v>0</v>
      </c>
      <c r="BI229" s="151">
        <f>IF(N229="nulová",J229,0)</f>
        <v>0</v>
      </c>
      <c r="BJ229" s="15" t="s">
        <v>85</v>
      </c>
      <c r="BK229" s="151">
        <f>ROUND(I229*H229,2)</f>
        <v>0</v>
      </c>
      <c r="BL229" s="15" t="s">
        <v>142</v>
      </c>
      <c r="BM229" s="245" t="s">
        <v>357</v>
      </c>
    </row>
    <row r="230" s="2" customFormat="1">
      <c r="A230" s="38"/>
      <c r="B230" s="39"/>
      <c r="C230" s="40"/>
      <c r="D230" s="246" t="s">
        <v>144</v>
      </c>
      <c r="E230" s="40"/>
      <c r="F230" s="247" t="s">
        <v>358</v>
      </c>
      <c r="G230" s="40"/>
      <c r="H230" s="40"/>
      <c r="I230" s="248"/>
      <c r="J230" s="40"/>
      <c r="K230" s="40"/>
      <c r="L230" s="41"/>
      <c r="M230" s="249"/>
      <c r="N230" s="250"/>
      <c r="O230" s="91"/>
      <c r="P230" s="91"/>
      <c r="Q230" s="91"/>
      <c r="R230" s="91"/>
      <c r="S230" s="91"/>
      <c r="T230" s="91"/>
      <c r="U230" s="92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5" t="s">
        <v>144</v>
      </c>
      <c r="AU230" s="15" t="s">
        <v>85</v>
      </c>
    </row>
    <row r="231" s="13" customFormat="1">
      <c r="A231" s="13"/>
      <c r="B231" s="261"/>
      <c r="C231" s="262"/>
      <c r="D231" s="246" t="s">
        <v>182</v>
      </c>
      <c r="E231" s="263" t="s">
        <v>1</v>
      </c>
      <c r="F231" s="264" t="s">
        <v>359</v>
      </c>
      <c r="G231" s="262"/>
      <c r="H231" s="265">
        <v>532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69"/>
      <c r="U231" s="270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1" t="s">
        <v>182</v>
      </c>
      <c r="AU231" s="271" t="s">
        <v>85</v>
      </c>
      <c r="AV231" s="13" t="s">
        <v>87</v>
      </c>
      <c r="AW231" s="13" t="s">
        <v>32</v>
      </c>
      <c r="AX231" s="13" t="s">
        <v>85</v>
      </c>
      <c r="AY231" s="271" t="s">
        <v>136</v>
      </c>
    </row>
    <row r="232" s="2" customFormat="1" ht="24.15" customHeight="1">
      <c r="A232" s="38"/>
      <c r="B232" s="39"/>
      <c r="C232" s="234" t="s">
        <v>360</v>
      </c>
      <c r="D232" s="234" t="s">
        <v>137</v>
      </c>
      <c r="E232" s="235" t="s">
        <v>361</v>
      </c>
      <c r="F232" s="236" t="s">
        <v>362</v>
      </c>
      <c r="G232" s="237" t="s">
        <v>192</v>
      </c>
      <c r="H232" s="238">
        <v>254</v>
      </c>
      <c r="I232" s="239"/>
      <c r="J232" s="240">
        <f>ROUND(I232*H232,2)</f>
        <v>0</v>
      </c>
      <c r="K232" s="236" t="s">
        <v>141</v>
      </c>
      <c r="L232" s="41"/>
      <c r="M232" s="241" t="s">
        <v>1</v>
      </c>
      <c r="N232" s="242" t="s">
        <v>43</v>
      </c>
      <c r="O232" s="91"/>
      <c r="P232" s="243">
        <f>O232*H232</f>
        <v>0</v>
      </c>
      <c r="Q232" s="243">
        <v>0.0020799999999999998</v>
      </c>
      <c r="R232" s="243">
        <f>Q232*H232</f>
        <v>0.5283199999999999</v>
      </c>
      <c r="S232" s="243">
        <v>0</v>
      </c>
      <c r="T232" s="243">
        <f>S232*H232</f>
        <v>0</v>
      </c>
      <c r="U232" s="244" t="s">
        <v>1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5" t="s">
        <v>142</v>
      </c>
      <c r="AT232" s="245" t="s">
        <v>137</v>
      </c>
      <c r="AU232" s="245" t="s">
        <v>85</v>
      </c>
      <c r="AY232" s="15" t="s">
        <v>136</v>
      </c>
      <c r="BE232" s="151">
        <f>IF(N232="základní",J232,0)</f>
        <v>0</v>
      </c>
      <c r="BF232" s="151">
        <f>IF(N232="snížená",J232,0)</f>
        <v>0</v>
      </c>
      <c r="BG232" s="151">
        <f>IF(N232="zákl. přenesená",J232,0)</f>
        <v>0</v>
      </c>
      <c r="BH232" s="151">
        <f>IF(N232="sníž. přenesená",J232,0)</f>
        <v>0</v>
      </c>
      <c r="BI232" s="151">
        <f>IF(N232="nulová",J232,0)</f>
        <v>0</v>
      </c>
      <c r="BJ232" s="15" t="s">
        <v>85</v>
      </c>
      <c r="BK232" s="151">
        <f>ROUND(I232*H232,2)</f>
        <v>0</v>
      </c>
      <c r="BL232" s="15" t="s">
        <v>142</v>
      </c>
      <c r="BM232" s="245" t="s">
        <v>363</v>
      </c>
    </row>
    <row r="233" s="2" customFormat="1">
      <c r="A233" s="38"/>
      <c r="B233" s="39"/>
      <c r="C233" s="40"/>
      <c r="D233" s="246" t="s">
        <v>144</v>
      </c>
      <c r="E233" s="40"/>
      <c r="F233" s="247" t="s">
        <v>364</v>
      </c>
      <c r="G233" s="40"/>
      <c r="H233" s="40"/>
      <c r="I233" s="248"/>
      <c r="J233" s="40"/>
      <c r="K233" s="40"/>
      <c r="L233" s="41"/>
      <c r="M233" s="249"/>
      <c r="N233" s="250"/>
      <c r="O233" s="91"/>
      <c r="P233" s="91"/>
      <c r="Q233" s="91"/>
      <c r="R233" s="91"/>
      <c r="S233" s="91"/>
      <c r="T233" s="91"/>
      <c r="U233" s="92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5" t="s">
        <v>144</v>
      </c>
      <c r="AU233" s="15" t="s">
        <v>85</v>
      </c>
    </row>
    <row r="234" s="13" customFormat="1">
      <c r="A234" s="13"/>
      <c r="B234" s="261"/>
      <c r="C234" s="262"/>
      <c r="D234" s="246" t="s">
        <v>182</v>
      </c>
      <c r="E234" s="263" t="s">
        <v>1</v>
      </c>
      <c r="F234" s="264" t="s">
        <v>195</v>
      </c>
      <c r="G234" s="262"/>
      <c r="H234" s="265">
        <v>254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69"/>
      <c r="U234" s="270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1" t="s">
        <v>182</v>
      </c>
      <c r="AU234" s="271" t="s">
        <v>85</v>
      </c>
      <c r="AV234" s="13" t="s">
        <v>87</v>
      </c>
      <c r="AW234" s="13" t="s">
        <v>32</v>
      </c>
      <c r="AX234" s="13" t="s">
        <v>85</v>
      </c>
      <c r="AY234" s="271" t="s">
        <v>136</v>
      </c>
    </row>
    <row r="235" s="2" customFormat="1" ht="33" customHeight="1">
      <c r="A235" s="38"/>
      <c r="B235" s="39"/>
      <c r="C235" s="234" t="s">
        <v>365</v>
      </c>
      <c r="D235" s="234" t="s">
        <v>137</v>
      </c>
      <c r="E235" s="235" t="s">
        <v>366</v>
      </c>
      <c r="F235" s="236" t="s">
        <v>367</v>
      </c>
      <c r="G235" s="237" t="s">
        <v>368</v>
      </c>
      <c r="H235" s="238">
        <v>32.899999999999999</v>
      </c>
      <c r="I235" s="239"/>
      <c r="J235" s="240">
        <f>ROUND(I235*H235,2)</f>
        <v>0</v>
      </c>
      <c r="K235" s="236" t="s">
        <v>141</v>
      </c>
      <c r="L235" s="41"/>
      <c r="M235" s="241" t="s">
        <v>1</v>
      </c>
      <c r="N235" s="242" t="s">
        <v>43</v>
      </c>
      <c r="O235" s="91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3">
        <f>S235*H235</f>
        <v>0</v>
      </c>
      <c r="U235" s="244" t="s">
        <v>1</v>
      </c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5" t="s">
        <v>142</v>
      </c>
      <c r="AT235" s="245" t="s">
        <v>137</v>
      </c>
      <c r="AU235" s="245" t="s">
        <v>85</v>
      </c>
      <c r="AY235" s="15" t="s">
        <v>136</v>
      </c>
      <c r="BE235" s="151">
        <f>IF(N235="základní",J235,0)</f>
        <v>0</v>
      </c>
      <c r="BF235" s="151">
        <f>IF(N235="snížená",J235,0)</f>
        <v>0</v>
      </c>
      <c r="BG235" s="151">
        <f>IF(N235="zákl. přenesená",J235,0)</f>
        <v>0</v>
      </c>
      <c r="BH235" s="151">
        <f>IF(N235="sníž. přenesená",J235,0)</f>
        <v>0</v>
      </c>
      <c r="BI235" s="151">
        <f>IF(N235="nulová",J235,0)</f>
        <v>0</v>
      </c>
      <c r="BJ235" s="15" t="s">
        <v>85</v>
      </c>
      <c r="BK235" s="151">
        <f>ROUND(I235*H235,2)</f>
        <v>0</v>
      </c>
      <c r="BL235" s="15" t="s">
        <v>142</v>
      </c>
      <c r="BM235" s="245" t="s">
        <v>369</v>
      </c>
    </row>
    <row r="236" s="2" customFormat="1">
      <c r="A236" s="38"/>
      <c r="B236" s="39"/>
      <c r="C236" s="40"/>
      <c r="D236" s="246" t="s">
        <v>144</v>
      </c>
      <c r="E236" s="40"/>
      <c r="F236" s="247" t="s">
        <v>370</v>
      </c>
      <c r="G236" s="40"/>
      <c r="H236" s="40"/>
      <c r="I236" s="248"/>
      <c r="J236" s="40"/>
      <c r="K236" s="40"/>
      <c r="L236" s="41"/>
      <c r="M236" s="249"/>
      <c r="N236" s="250"/>
      <c r="O236" s="91"/>
      <c r="P236" s="91"/>
      <c r="Q236" s="91"/>
      <c r="R236" s="91"/>
      <c r="S236" s="91"/>
      <c r="T236" s="91"/>
      <c r="U236" s="92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5" t="s">
        <v>144</v>
      </c>
      <c r="AU236" s="15" t="s">
        <v>85</v>
      </c>
    </row>
    <row r="237" s="13" customFormat="1">
      <c r="A237" s="13"/>
      <c r="B237" s="261"/>
      <c r="C237" s="262"/>
      <c r="D237" s="246" t="s">
        <v>182</v>
      </c>
      <c r="E237" s="263" t="s">
        <v>1</v>
      </c>
      <c r="F237" s="264" t="s">
        <v>371</v>
      </c>
      <c r="G237" s="262"/>
      <c r="H237" s="265">
        <v>32.899999999999999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69"/>
      <c r="U237" s="270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1" t="s">
        <v>182</v>
      </c>
      <c r="AU237" s="271" t="s">
        <v>85</v>
      </c>
      <c r="AV237" s="13" t="s">
        <v>87</v>
      </c>
      <c r="AW237" s="13" t="s">
        <v>32</v>
      </c>
      <c r="AX237" s="13" t="s">
        <v>85</v>
      </c>
      <c r="AY237" s="271" t="s">
        <v>136</v>
      </c>
    </row>
    <row r="238" s="2" customFormat="1" ht="24.15" customHeight="1">
      <c r="A238" s="38"/>
      <c r="B238" s="39"/>
      <c r="C238" s="234" t="s">
        <v>372</v>
      </c>
      <c r="D238" s="234" t="s">
        <v>137</v>
      </c>
      <c r="E238" s="235" t="s">
        <v>373</v>
      </c>
      <c r="F238" s="236" t="s">
        <v>374</v>
      </c>
      <c r="G238" s="237" t="s">
        <v>148</v>
      </c>
      <c r="H238" s="238">
        <v>2226</v>
      </c>
      <c r="I238" s="239"/>
      <c r="J238" s="240">
        <f>ROUND(I238*H238,2)</f>
        <v>0</v>
      </c>
      <c r="K238" s="236" t="s">
        <v>141</v>
      </c>
      <c r="L238" s="41"/>
      <c r="M238" s="241" t="s">
        <v>1</v>
      </c>
      <c r="N238" s="242" t="s">
        <v>43</v>
      </c>
      <c r="O238" s="91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3">
        <f>S238*H238</f>
        <v>0</v>
      </c>
      <c r="U238" s="244" t="s">
        <v>1</v>
      </c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5" t="s">
        <v>142</v>
      </c>
      <c r="AT238" s="245" t="s">
        <v>137</v>
      </c>
      <c r="AU238" s="245" t="s">
        <v>85</v>
      </c>
      <c r="AY238" s="15" t="s">
        <v>136</v>
      </c>
      <c r="BE238" s="151">
        <f>IF(N238="základní",J238,0)</f>
        <v>0</v>
      </c>
      <c r="BF238" s="151">
        <f>IF(N238="snížená",J238,0)</f>
        <v>0</v>
      </c>
      <c r="BG238" s="151">
        <f>IF(N238="zákl. přenesená",J238,0)</f>
        <v>0</v>
      </c>
      <c r="BH238" s="151">
        <f>IF(N238="sníž. přenesená",J238,0)</f>
        <v>0</v>
      </c>
      <c r="BI238" s="151">
        <f>IF(N238="nulová",J238,0)</f>
        <v>0</v>
      </c>
      <c r="BJ238" s="15" t="s">
        <v>85</v>
      </c>
      <c r="BK238" s="151">
        <f>ROUND(I238*H238,2)</f>
        <v>0</v>
      </c>
      <c r="BL238" s="15" t="s">
        <v>142</v>
      </c>
      <c r="BM238" s="245" t="s">
        <v>375</v>
      </c>
    </row>
    <row r="239" s="2" customFormat="1">
      <c r="A239" s="38"/>
      <c r="B239" s="39"/>
      <c r="C239" s="40"/>
      <c r="D239" s="246" t="s">
        <v>144</v>
      </c>
      <c r="E239" s="40"/>
      <c r="F239" s="247" t="s">
        <v>376</v>
      </c>
      <c r="G239" s="40"/>
      <c r="H239" s="40"/>
      <c r="I239" s="248"/>
      <c r="J239" s="40"/>
      <c r="K239" s="40"/>
      <c r="L239" s="41"/>
      <c r="M239" s="249"/>
      <c r="N239" s="250"/>
      <c r="O239" s="91"/>
      <c r="P239" s="91"/>
      <c r="Q239" s="91"/>
      <c r="R239" s="91"/>
      <c r="S239" s="91"/>
      <c r="T239" s="91"/>
      <c r="U239" s="92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5" t="s">
        <v>144</v>
      </c>
      <c r="AU239" s="15" t="s">
        <v>85</v>
      </c>
    </row>
    <row r="240" s="13" customFormat="1">
      <c r="A240" s="13"/>
      <c r="B240" s="261"/>
      <c r="C240" s="262"/>
      <c r="D240" s="246" t="s">
        <v>182</v>
      </c>
      <c r="E240" s="263" t="s">
        <v>1</v>
      </c>
      <c r="F240" s="264" t="s">
        <v>377</v>
      </c>
      <c r="G240" s="262"/>
      <c r="H240" s="265">
        <v>2226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69"/>
      <c r="U240" s="270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1" t="s">
        <v>182</v>
      </c>
      <c r="AU240" s="271" t="s">
        <v>85</v>
      </c>
      <c r="AV240" s="13" t="s">
        <v>87</v>
      </c>
      <c r="AW240" s="13" t="s">
        <v>32</v>
      </c>
      <c r="AX240" s="13" t="s">
        <v>85</v>
      </c>
      <c r="AY240" s="271" t="s">
        <v>136</v>
      </c>
    </row>
    <row r="241" s="2" customFormat="1" ht="16.5" customHeight="1">
      <c r="A241" s="38"/>
      <c r="B241" s="39"/>
      <c r="C241" s="251" t="s">
        <v>378</v>
      </c>
      <c r="D241" s="251" t="s">
        <v>152</v>
      </c>
      <c r="E241" s="252" t="s">
        <v>379</v>
      </c>
      <c r="F241" s="253" t="s">
        <v>380</v>
      </c>
      <c r="G241" s="254" t="s">
        <v>381</v>
      </c>
      <c r="H241" s="255">
        <v>226.76499999999999</v>
      </c>
      <c r="I241" s="256"/>
      <c r="J241" s="257">
        <f>ROUND(I241*H241,2)</f>
        <v>0</v>
      </c>
      <c r="K241" s="253" t="s">
        <v>141</v>
      </c>
      <c r="L241" s="258"/>
      <c r="M241" s="259" t="s">
        <v>1</v>
      </c>
      <c r="N241" s="260" t="s">
        <v>43</v>
      </c>
      <c r="O241" s="91"/>
      <c r="P241" s="243">
        <f>O241*H241</f>
        <v>0</v>
      </c>
      <c r="Q241" s="243">
        <v>0.20000000000000001</v>
      </c>
      <c r="R241" s="243">
        <f>Q241*H241</f>
        <v>45.353000000000002</v>
      </c>
      <c r="S241" s="243">
        <v>0</v>
      </c>
      <c r="T241" s="243">
        <f>S241*H241</f>
        <v>0</v>
      </c>
      <c r="U241" s="244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5" t="s">
        <v>156</v>
      </c>
      <c r="AT241" s="245" t="s">
        <v>152</v>
      </c>
      <c r="AU241" s="245" t="s">
        <v>85</v>
      </c>
      <c r="AY241" s="15" t="s">
        <v>136</v>
      </c>
      <c r="BE241" s="151">
        <f>IF(N241="základní",J241,0)</f>
        <v>0</v>
      </c>
      <c r="BF241" s="151">
        <f>IF(N241="snížená",J241,0)</f>
        <v>0</v>
      </c>
      <c r="BG241" s="151">
        <f>IF(N241="zákl. přenesená",J241,0)</f>
        <v>0</v>
      </c>
      <c r="BH241" s="151">
        <f>IF(N241="sníž. přenesená",J241,0)</f>
        <v>0</v>
      </c>
      <c r="BI241" s="151">
        <f>IF(N241="nulová",J241,0)</f>
        <v>0</v>
      </c>
      <c r="BJ241" s="15" t="s">
        <v>85</v>
      </c>
      <c r="BK241" s="151">
        <f>ROUND(I241*H241,2)</f>
        <v>0</v>
      </c>
      <c r="BL241" s="15" t="s">
        <v>142</v>
      </c>
      <c r="BM241" s="245" t="s">
        <v>382</v>
      </c>
    </row>
    <row r="242" s="2" customFormat="1">
      <c r="A242" s="38"/>
      <c r="B242" s="39"/>
      <c r="C242" s="40"/>
      <c r="D242" s="246" t="s">
        <v>144</v>
      </c>
      <c r="E242" s="40"/>
      <c r="F242" s="247" t="s">
        <v>383</v>
      </c>
      <c r="G242" s="40"/>
      <c r="H242" s="40"/>
      <c r="I242" s="248"/>
      <c r="J242" s="40"/>
      <c r="K242" s="40"/>
      <c r="L242" s="41"/>
      <c r="M242" s="249"/>
      <c r="N242" s="250"/>
      <c r="O242" s="91"/>
      <c r="P242" s="91"/>
      <c r="Q242" s="91"/>
      <c r="R242" s="91"/>
      <c r="S242" s="91"/>
      <c r="T242" s="91"/>
      <c r="U242" s="92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5" t="s">
        <v>144</v>
      </c>
      <c r="AU242" s="15" t="s">
        <v>85</v>
      </c>
    </row>
    <row r="243" s="2" customFormat="1" ht="16.5" customHeight="1">
      <c r="A243" s="38"/>
      <c r="B243" s="39"/>
      <c r="C243" s="234" t="s">
        <v>384</v>
      </c>
      <c r="D243" s="234" t="s">
        <v>137</v>
      </c>
      <c r="E243" s="235" t="s">
        <v>385</v>
      </c>
      <c r="F243" s="236" t="s">
        <v>386</v>
      </c>
      <c r="G243" s="237" t="s">
        <v>381</v>
      </c>
      <c r="H243" s="238">
        <v>43.060000000000002</v>
      </c>
      <c r="I243" s="239"/>
      <c r="J243" s="240">
        <f>ROUND(I243*H243,2)</f>
        <v>0</v>
      </c>
      <c r="K243" s="236" t="s">
        <v>141</v>
      </c>
      <c r="L243" s="41"/>
      <c r="M243" s="241" t="s">
        <v>1</v>
      </c>
      <c r="N243" s="242" t="s">
        <v>43</v>
      </c>
      <c r="O243" s="91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3">
        <f>S243*H243</f>
        <v>0</v>
      </c>
      <c r="U243" s="244" t="s">
        <v>1</v>
      </c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5" t="s">
        <v>142</v>
      </c>
      <c r="AT243" s="245" t="s">
        <v>137</v>
      </c>
      <c r="AU243" s="245" t="s">
        <v>85</v>
      </c>
      <c r="AY243" s="15" t="s">
        <v>136</v>
      </c>
      <c r="BE243" s="151">
        <f>IF(N243="základní",J243,0)</f>
        <v>0</v>
      </c>
      <c r="BF243" s="151">
        <f>IF(N243="snížená",J243,0)</f>
        <v>0</v>
      </c>
      <c r="BG243" s="151">
        <f>IF(N243="zákl. přenesená",J243,0)</f>
        <v>0</v>
      </c>
      <c r="BH243" s="151">
        <f>IF(N243="sníž. přenesená",J243,0)</f>
        <v>0</v>
      </c>
      <c r="BI243" s="151">
        <f>IF(N243="nulová",J243,0)</f>
        <v>0</v>
      </c>
      <c r="BJ243" s="15" t="s">
        <v>85</v>
      </c>
      <c r="BK243" s="151">
        <f>ROUND(I243*H243,2)</f>
        <v>0</v>
      </c>
      <c r="BL243" s="15" t="s">
        <v>142</v>
      </c>
      <c r="BM243" s="245" t="s">
        <v>387</v>
      </c>
    </row>
    <row r="244" s="2" customFormat="1">
      <c r="A244" s="38"/>
      <c r="B244" s="39"/>
      <c r="C244" s="40"/>
      <c r="D244" s="246" t="s">
        <v>144</v>
      </c>
      <c r="E244" s="40"/>
      <c r="F244" s="247" t="s">
        <v>388</v>
      </c>
      <c r="G244" s="40"/>
      <c r="H244" s="40"/>
      <c r="I244" s="248"/>
      <c r="J244" s="40"/>
      <c r="K244" s="40"/>
      <c r="L244" s="41"/>
      <c r="M244" s="249"/>
      <c r="N244" s="250"/>
      <c r="O244" s="91"/>
      <c r="P244" s="91"/>
      <c r="Q244" s="91"/>
      <c r="R244" s="91"/>
      <c r="S244" s="91"/>
      <c r="T244" s="91"/>
      <c r="U244" s="92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5" t="s">
        <v>144</v>
      </c>
      <c r="AU244" s="15" t="s">
        <v>85</v>
      </c>
    </row>
    <row r="245" s="13" customFormat="1">
      <c r="A245" s="13"/>
      <c r="B245" s="261"/>
      <c r="C245" s="262"/>
      <c r="D245" s="246" t="s">
        <v>182</v>
      </c>
      <c r="E245" s="263" t="s">
        <v>1</v>
      </c>
      <c r="F245" s="264" t="s">
        <v>389</v>
      </c>
      <c r="G245" s="262"/>
      <c r="H245" s="265">
        <v>43.060000000000002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69"/>
      <c r="U245" s="270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1" t="s">
        <v>182</v>
      </c>
      <c r="AU245" s="271" t="s">
        <v>85</v>
      </c>
      <c r="AV245" s="13" t="s">
        <v>87</v>
      </c>
      <c r="AW245" s="13" t="s">
        <v>32</v>
      </c>
      <c r="AX245" s="13" t="s">
        <v>85</v>
      </c>
      <c r="AY245" s="271" t="s">
        <v>136</v>
      </c>
    </row>
    <row r="246" s="2" customFormat="1" ht="21.75" customHeight="1">
      <c r="A246" s="38"/>
      <c r="B246" s="39"/>
      <c r="C246" s="234" t="s">
        <v>390</v>
      </c>
      <c r="D246" s="234" t="s">
        <v>137</v>
      </c>
      <c r="E246" s="235" t="s">
        <v>391</v>
      </c>
      <c r="F246" s="236" t="s">
        <v>392</v>
      </c>
      <c r="G246" s="237" t="s">
        <v>381</v>
      </c>
      <c r="H246" s="238">
        <v>43.060000000000002</v>
      </c>
      <c r="I246" s="239"/>
      <c r="J246" s="240">
        <f>ROUND(I246*H246,2)</f>
        <v>0</v>
      </c>
      <c r="K246" s="236" t="s">
        <v>141</v>
      </c>
      <c r="L246" s="41"/>
      <c r="M246" s="241" t="s">
        <v>1</v>
      </c>
      <c r="N246" s="242" t="s">
        <v>43</v>
      </c>
      <c r="O246" s="91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3">
        <f>S246*H246</f>
        <v>0</v>
      </c>
      <c r="U246" s="244" t="s">
        <v>1</v>
      </c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5" t="s">
        <v>142</v>
      </c>
      <c r="AT246" s="245" t="s">
        <v>137</v>
      </c>
      <c r="AU246" s="245" t="s">
        <v>85</v>
      </c>
      <c r="AY246" s="15" t="s">
        <v>136</v>
      </c>
      <c r="BE246" s="151">
        <f>IF(N246="základní",J246,0)</f>
        <v>0</v>
      </c>
      <c r="BF246" s="151">
        <f>IF(N246="snížená",J246,0)</f>
        <v>0</v>
      </c>
      <c r="BG246" s="151">
        <f>IF(N246="zákl. přenesená",J246,0)</f>
        <v>0</v>
      </c>
      <c r="BH246" s="151">
        <f>IF(N246="sníž. přenesená",J246,0)</f>
        <v>0</v>
      </c>
      <c r="BI246" s="151">
        <f>IF(N246="nulová",J246,0)</f>
        <v>0</v>
      </c>
      <c r="BJ246" s="15" t="s">
        <v>85</v>
      </c>
      <c r="BK246" s="151">
        <f>ROUND(I246*H246,2)</f>
        <v>0</v>
      </c>
      <c r="BL246" s="15" t="s">
        <v>142</v>
      </c>
      <c r="BM246" s="245" t="s">
        <v>393</v>
      </c>
    </row>
    <row r="247" s="2" customFormat="1">
      <c r="A247" s="38"/>
      <c r="B247" s="39"/>
      <c r="C247" s="40"/>
      <c r="D247" s="246" t="s">
        <v>144</v>
      </c>
      <c r="E247" s="40"/>
      <c r="F247" s="247" t="s">
        <v>394</v>
      </c>
      <c r="G247" s="40"/>
      <c r="H247" s="40"/>
      <c r="I247" s="248"/>
      <c r="J247" s="40"/>
      <c r="K247" s="40"/>
      <c r="L247" s="41"/>
      <c r="M247" s="249"/>
      <c r="N247" s="250"/>
      <c r="O247" s="91"/>
      <c r="P247" s="91"/>
      <c r="Q247" s="91"/>
      <c r="R247" s="91"/>
      <c r="S247" s="91"/>
      <c r="T247" s="91"/>
      <c r="U247" s="92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5" t="s">
        <v>144</v>
      </c>
      <c r="AU247" s="15" t="s">
        <v>85</v>
      </c>
    </row>
    <row r="248" s="13" customFormat="1">
      <c r="A248" s="13"/>
      <c r="B248" s="261"/>
      <c r="C248" s="262"/>
      <c r="D248" s="246" t="s">
        <v>182</v>
      </c>
      <c r="E248" s="263" t="s">
        <v>1</v>
      </c>
      <c r="F248" s="264" t="s">
        <v>395</v>
      </c>
      <c r="G248" s="262"/>
      <c r="H248" s="265">
        <v>43.060000000000002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69"/>
      <c r="U248" s="270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1" t="s">
        <v>182</v>
      </c>
      <c r="AU248" s="271" t="s">
        <v>85</v>
      </c>
      <c r="AV248" s="13" t="s">
        <v>87</v>
      </c>
      <c r="AW248" s="13" t="s">
        <v>32</v>
      </c>
      <c r="AX248" s="13" t="s">
        <v>85</v>
      </c>
      <c r="AY248" s="271" t="s">
        <v>136</v>
      </c>
    </row>
    <row r="249" s="2" customFormat="1" ht="24.15" customHeight="1">
      <c r="A249" s="38"/>
      <c r="B249" s="39"/>
      <c r="C249" s="234" t="s">
        <v>396</v>
      </c>
      <c r="D249" s="234" t="s">
        <v>137</v>
      </c>
      <c r="E249" s="235" t="s">
        <v>397</v>
      </c>
      <c r="F249" s="236" t="s">
        <v>398</v>
      </c>
      <c r="G249" s="237" t="s">
        <v>381</v>
      </c>
      <c r="H249" s="238">
        <v>129.18000000000001</v>
      </c>
      <c r="I249" s="239"/>
      <c r="J249" s="240">
        <f>ROUND(I249*H249,2)</f>
        <v>0</v>
      </c>
      <c r="K249" s="236" t="s">
        <v>141</v>
      </c>
      <c r="L249" s="41"/>
      <c r="M249" s="241" t="s">
        <v>1</v>
      </c>
      <c r="N249" s="242" t="s">
        <v>43</v>
      </c>
      <c r="O249" s="91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3">
        <f>S249*H249</f>
        <v>0</v>
      </c>
      <c r="U249" s="244" t="s">
        <v>1</v>
      </c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5" t="s">
        <v>142</v>
      </c>
      <c r="AT249" s="245" t="s">
        <v>137</v>
      </c>
      <c r="AU249" s="245" t="s">
        <v>85</v>
      </c>
      <c r="AY249" s="15" t="s">
        <v>136</v>
      </c>
      <c r="BE249" s="151">
        <f>IF(N249="základní",J249,0)</f>
        <v>0</v>
      </c>
      <c r="BF249" s="151">
        <f>IF(N249="snížená",J249,0)</f>
        <v>0</v>
      </c>
      <c r="BG249" s="151">
        <f>IF(N249="zákl. přenesená",J249,0)</f>
        <v>0</v>
      </c>
      <c r="BH249" s="151">
        <f>IF(N249="sníž. přenesená",J249,0)</f>
        <v>0</v>
      </c>
      <c r="BI249" s="151">
        <f>IF(N249="nulová",J249,0)</f>
        <v>0</v>
      </c>
      <c r="BJ249" s="15" t="s">
        <v>85</v>
      </c>
      <c r="BK249" s="151">
        <f>ROUND(I249*H249,2)</f>
        <v>0</v>
      </c>
      <c r="BL249" s="15" t="s">
        <v>142</v>
      </c>
      <c r="BM249" s="245" t="s">
        <v>399</v>
      </c>
    </row>
    <row r="250" s="2" customFormat="1">
      <c r="A250" s="38"/>
      <c r="B250" s="39"/>
      <c r="C250" s="40"/>
      <c r="D250" s="246" t="s">
        <v>144</v>
      </c>
      <c r="E250" s="40"/>
      <c r="F250" s="247" t="s">
        <v>400</v>
      </c>
      <c r="G250" s="40"/>
      <c r="H250" s="40"/>
      <c r="I250" s="248"/>
      <c r="J250" s="40"/>
      <c r="K250" s="40"/>
      <c r="L250" s="41"/>
      <c r="M250" s="249"/>
      <c r="N250" s="250"/>
      <c r="O250" s="91"/>
      <c r="P250" s="91"/>
      <c r="Q250" s="91"/>
      <c r="R250" s="91"/>
      <c r="S250" s="91"/>
      <c r="T250" s="91"/>
      <c r="U250" s="92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5" t="s">
        <v>144</v>
      </c>
      <c r="AU250" s="15" t="s">
        <v>85</v>
      </c>
    </row>
    <row r="251" s="13" customFormat="1">
      <c r="A251" s="13"/>
      <c r="B251" s="261"/>
      <c r="C251" s="262"/>
      <c r="D251" s="246" t="s">
        <v>182</v>
      </c>
      <c r="E251" s="263" t="s">
        <v>1</v>
      </c>
      <c r="F251" s="264" t="s">
        <v>401</v>
      </c>
      <c r="G251" s="262"/>
      <c r="H251" s="265">
        <v>129.18000000000001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69"/>
      <c r="U251" s="270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1" t="s">
        <v>182</v>
      </c>
      <c r="AU251" s="271" t="s">
        <v>85</v>
      </c>
      <c r="AV251" s="13" t="s">
        <v>87</v>
      </c>
      <c r="AW251" s="13" t="s">
        <v>32</v>
      </c>
      <c r="AX251" s="13" t="s">
        <v>85</v>
      </c>
      <c r="AY251" s="271" t="s">
        <v>136</v>
      </c>
    </row>
    <row r="252" s="2" customFormat="1" ht="16.5" customHeight="1">
      <c r="A252" s="38"/>
      <c r="B252" s="39"/>
      <c r="C252" s="234" t="s">
        <v>402</v>
      </c>
      <c r="D252" s="234" t="s">
        <v>137</v>
      </c>
      <c r="E252" s="235" t="s">
        <v>403</v>
      </c>
      <c r="F252" s="236" t="s">
        <v>404</v>
      </c>
      <c r="G252" s="237" t="s">
        <v>405</v>
      </c>
      <c r="H252" s="238">
        <v>585</v>
      </c>
      <c r="I252" s="239"/>
      <c r="J252" s="240">
        <f>ROUND(I252*H252,2)</f>
        <v>0</v>
      </c>
      <c r="K252" s="236" t="s">
        <v>1</v>
      </c>
      <c r="L252" s="41"/>
      <c r="M252" s="241" t="s">
        <v>1</v>
      </c>
      <c r="N252" s="242" t="s">
        <v>43</v>
      </c>
      <c r="O252" s="91"/>
      <c r="P252" s="243">
        <f>O252*H252</f>
        <v>0</v>
      </c>
      <c r="Q252" s="243">
        <v>0.0068199999999999997</v>
      </c>
      <c r="R252" s="243">
        <f>Q252*H252</f>
        <v>3.9897</v>
      </c>
      <c r="S252" s="243">
        <v>0</v>
      </c>
      <c r="T252" s="243">
        <f>S252*H252</f>
        <v>0</v>
      </c>
      <c r="U252" s="244" t="s">
        <v>1</v>
      </c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5" t="s">
        <v>142</v>
      </c>
      <c r="AT252" s="245" t="s">
        <v>137</v>
      </c>
      <c r="AU252" s="245" t="s">
        <v>85</v>
      </c>
      <c r="AY252" s="15" t="s">
        <v>136</v>
      </c>
      <c r="BE252" s="151">
        <f>IF(N252="základní",J252,0)</f>
        <v>0</v>
      </c>
      <c r="BF252" s="151">
        <f>IF(N252="snížená",J252,0)</f>
        <v>0</v>
      </c>
      <c r="BG252" s="151">
        <f>IF(N252="zákl. přenesená",J252,0)</f>
        <v>0</v>
      </c>
      <c r="BH252" s="151">
        <f>IF(N252="sníž. přenesená",J252,0)</f>
        <v>0</v>
      </c>
      <c r="BI252" s="151">
        <f>IF(N252="nulová",J252,0)</f>
        <v>0</v>
      </c>
      <c r="BJ252" s="15" t="s">
        <v>85</v>
      </c>
      <c r="BK252" s="151">
        <f>ROUND(I252*H252,2)</f>
        <v>0</v>
      </c>
      <c r="BL252" s="15" t="s">
        <v>142</v>
      </c>
      <c r="BM252" s="245" t="s">
        <v>406</v>
      </c>
    </row>
    <row r="253" s="2" customFormat="1">
      <c r="A253" s="38"/>
      <c r="B253" s="39"/>
      <c r="C253" s="40"/>
      <c r="D253" s="246" t="s">
        <v>144</v>
      </c>
      <c r="E253" s="40"/>
      <c r="F253" s="247" t="s">
        <v>407</v>
      </c>
      <c r="G253" s="40"/>
      <c r="H253" s="40"/>
      <c r="I253" s="248"/>
      <c r="J253" s="40"/>
      <c r="K253" s="40"/>
      <c r="L253" s="41"/>
      <c r="M253" s="249"/>
      <c r="N253" s="250"/>
      <c r="O253" s="91"/>
      <c r="P253" s="91"/>
      <c r="Q253" s="91"/>
      <c r="R253" s="91"/>
      <c r="S253" s="91"/>
      <c r="T253" s="91"/>
      <c r="U253" s="92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5" t="s">
        <v>144</v>
      </c>
      <c r="AU253" s="15" t="s">
        <v>85</v>
      </c>
    </row>
    <row r="254" s="2" customFormat="1" ht="21.75" customHeight="1">
      <c r="A254" s="38"/>
      <c r="B254" s="39"/>
      <c r="C254" s="234" t="s">
        <v>408</v>
      </c>
      <c r="D254" s="234" t="s">
        <v>137</v>
      </c>
      <c r="E254" s="235" t="s">
        <v>409</v>
      </c>
      <c r="F254" s="236" t="s">
        <v>410</v>
      </c>
      <c r="G254" s="237" t="s">
        <v>405</v>
      </c>
      <c r="H254" s="238">
        <v>15</v>
      </c>
      <c r="I254" s="239"/>
      <c r="J254" s="240">
        <f>ROUND(I254*H254,2)</f>
        <v>0</v>
      </c>
      <c r="K254" s="236" t="s">
        <v>141</v>
      </c>
      <c r="L254" s="41"/>
      <c r="M254" s="241" t="s">
        <v>1</v>
      </c>
      <c r="N254" s="242" t="s">
        <v>43</v>
      </c>
      <c r="O254" s="91"/>
      <c r="P254" s="243">
        <f>O254*H254</f>
        <v>0</v>
      </c>
      <c r="Q254" s="243">
        <v>0.0038800000000000002</v>
      </c>
      <c r="R254" s="243">
        <f>Q254*H254</f>
        <v>0.058200000000000002</v>
      </c>
      <c r="S254" s="243">
        <v>0</v>
      </c>
      <c r="T254" s="243">
        <f>S254*H254</f>
        <v>0</v>
      </c>
      <c r="U254" s="244" t="s">
        <v>1</v>
      </c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5" t="s">
        <v>142</v>
      </c>
      <c r="AT254" s="245" t="s">
        <v>137</v>
      </c>
      <c r="AU254" s="245" t="s">
        <v>85</v>
      </c>
      <c r="AY254" s="15" t="s">
        <v>136</v>
      </c>
      <c r="BE254" s="151">
        <f>IF(N254="základní",J254,0)</f>
        <v>0</v>
      </c>
      <c r="BF254" s="151">
        <f>IF(N254="snížená",J254,0)</f>
        <v>0</v>
      </c>
      <c r="BG254" s="151">
        <f>IF(N254="zákl. přenesená",J254,0)</f>
        <v>0</v>
      </c>
      <c r="BH254" s="151">
        <f>IF(N254="sníž. přenesená",J254,0)</f>
        <v>0</v>
      </c>
      <c r="BI254" s="151">
        <f>IF(N254="nulová",J254,0)</f>
        <v>0</v>
      </c>
      <c r="BJ254" s="15" t="s">
        <v>85</v>
      </c>
      <c r="BK254" s="151">
        <f>ROUND(I254*H254,2)</f>
        <v>0</v>
      </c>
      <c r="BL254" s="15" t="s">
        <v>142</v>
      </c>
      <c r="BM254" s="245" t="s">
        <v>411</v>
      </c>
    </row>
    <row r="255" s="2" customFormat="1">
      <c r="A255" s="38"/>
      <c r="B255" s="39"/>
      <c r="C255" s="40"/>
      <c r="D255" s="246" t="s">
        <v>144</v>
      </c>
      <c r="E255" s="40"/>
      <c r="F255" s="247" t="s">
        <v>412</v>
      </c>
      <c r="G255" s="40"/>
      <c r="H255" s="40"/>
      <c r="I255" s="248"/>
      <c r="J255" s="40"/>
      <c r="K255" s="40"/>
      <c r="L255" s="41"/>
      <c r="M255" s="249"/>
      <c r="N255" s="250"/>
      <c r="O255" s="91"/>
      <c r="P255" s="91"/>
      <c r="Q255" s="91"/>
      <c r="R255" s="91"/>
      <c r="S255" s="91"/>
      <c r="T255" s="91"/>
      <c r="U255" s="92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5" t="s">
        <v>144</v>
      </c>
      <c r="AU255" s="15" t="s">
        <v>85</v>
      </c>
    </row>
    <row r="256" s="13" customFormat="1">
      <c r="A256" s="13"/>
      <c r="B256" s="261"/>
      <c r="C256" s="262"/>
      <c r="D256" s="246" t="s">
        <v>182</v>
      </c>
      <c r="E256" s="263" t="s">
        <v>1</v>
      </c>
      <c r="F256" s="264" t="s">
        <v>413</v>
      </c>
      <c r="G256" s="262"/>
      <c r="H256" s="265">
        <v>15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69"/>
      <c r="U256" s="270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1" t="s">
        <v>182</v>
      </c>
      <c r="AU256" s="271" t="s">
        <v>85</v>
      </c>
      <c r="AV256" s="13" t="s">
        <v>87</v>
      </c>
      <c r="AW256" s="13" t="s">
        <v>32</v>
      </c>
      <c r="AX256" s="13" t="s">
        <v>85</v>
      </c>
      <c r="AY256" s="271" t="s">
        <v>136</v>
      </c>
    </row>
    <row r="257" s="2" customFormat="1" ht="24.15" customHeight="1">
      <c r="A257" s="38"/>
      <c r="B257" s="39"/>
      <c r="C257" s="234" t="s">
        <v>414</v>
      </c>
      <c r="D257" s="234" t="s">
        <v>137</v>
      </c>
      <c r="E257" s="235" t="s">
        <v>415</v>
      </c>
      <c r="F257" s="236" t="s">
        <v>416</v>
      </c>
      <c r="G257" s="237" t="s">
        <v>417</v>
      </c>
      <c r="H257" s="238">
        <v>3</v>
      </c>
      <c r="I257" s="239"/>
      <c r="J257" s="240">
        <f>ROUND(I257*H257,2)</f>
        <v>0</v>
      </c>
      <c r="K257" s="236" t="s">
        <v>1</v>
      </c>
      <c r="L257" s="41"/>
      <c r="M257" s="241" t="s">
        <v>1</v>
      </c>
      <c r="N257" s="242" t="s">
        <v>43</v>
      </c>
      <c r="O257" s="91"/>
      <c r="P257" s="243">
        <f>O257*H257</f>
        <v>0</v>
      </c>
      <c r="Q257" s="243">
        <v>0.064519999999999994</v>
      </c>
      <c r="R257" s="243">
        <f>Q257*H257</f>
        <v>0.19355999999999998</v>
      </c>
      <c r="S257" s="243">
        <v>0</v>
      </c>
      <c r="T257" s="243">
        <f>S257*H257</f>
        <v>0</v>
      </c>
      <c r="U257" s="244" t="s">
        <v>1</v>
      </c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5" t="s">
        <v>142</v>
      </c>
      <c r="AT257" s="245" t="s">
        <v>137</v>
      </c>
      <c r="AU257" s="245" t="s">
        <v>85</v>
      </c>
      <c r="AY257" s="15" t="s">
        <v>136</v>
      </c>
      <c r="BE257" s="151">
        <f>IF(N257="základní",J257,0)</f>
        <v>0</v>
      </c>
      <c r="BF257" s="151">
        <f>IF(N257="snížená",J257,0)</f>
        <v>0</v>
      </c>
      <c r="BG257" s="151">
        <f>IF(N257="zákl. přenesená",J257,0)</f>
        <v>0</v>
      </c>
      <c r="BH257" s="151">
        <f>IF(N257="sníž. přenesená",J257,0)</f>
        <v>0</v>
      </c>
      <c r="BI257" s="151">
        <f>IF(N257="nulová",J257,0)</f>
        <v>0</v>
      </c>
      <c r="BJ257" s="15" t="s">
        <v>85</v>
      </c>
      <c r="BK257" s="151">
        <f>ROUND(I257*H257,2)</f>
        <v>0</v>
      </c>
      <c r="BL257" s="15" t="s">
        <v>142</v>
      </c>
      <c r="BM257" s="245" t="s">
        <v>418</v>
      </c>
    </row>
    <row r="258" s="2" customFormat="1">
      <c r="A258" s="38"/>
      <c r="B258" s="39"/>
      <c r="C258" s="40"/>
      <c r="D258" s="246" t="s">
        <v>144</v>
      </c>
      <c r="E258" s="40"/>
      <c r="F258" s="247" t="s">
        <v>419</v>
      </c>
      <c r="G258" s="40"/>
      <c r="H258" s="40"/>
      <c r="I258" s="248"/>
      <c r="J258" s="40"/>
      <c r="K258" s="40"/>
      <c r="L258" s="41"/>
      <c r="M258" s="249"/>
      <c r="N258" s="250"/>
      <c r="O258" s="91"/>
      <c r="P258" s="91"/>
      <c r="Q258" s="91"/>
      <c r="R258" s="91"/>
      <c r="S258" s="91"/>
      <c r="T258" s="91"/>
      <c r="U258" s="92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5" t="s">
        <v>144</v>
      </c>
      <c r="AU258" s="15" t="s">
        <v>85</v>
      </c>
    </row>
    <row r="259" s="2" customFormat="1" ht="24.15" customHeight="1">
      <c r="A259" s="38"/>
      <c r="B259" s="39"/>
      <c r="C259" s="234" t="s">
        <v>420</v>
      </c>
      <c r="D259" s="234" t="s">
        <v>137</v>
      </c>
      <c r="E259" s="235" t="s">
        <v>421</v>
      </c>
      <c r="F259" s="236" t="s">
        <v>422</v>
      </c>
      <c r="G259" s="237" t="s">
        <v>423</v>
      </c>
      <c r="H259" s="238">
        <v>59.049999999999997</v>
      </c>
      <c r="I259" s="239"/>
      <c r="J259" s="240">
        <f>ROUND(I259*H259,2)</f>
        <v>0</v>
      </c>
      <c r="K259" s="236" t="s">
        <v>141</v>
      </c>
      <c r="L259" s="41"/>
      <c r="M259" s="241" t="s">
        <v>1</v>
      </c>
      <c r="N259" s="242" t="s">
        <v>43</v>
      </c>
      <c r="O259" s="91"/>
      <c r="P259" s="243">
        <f>O259*H259</f>
        <v>0</v>
      </c>
      <c r="Q259" s="243">
        <v>0</v>
      </c>
      <c r="R259" s="243">
        <f>Q259*H259</f>
        <v>0</v>
      </c>
      <c r="S259" s="243">
        <v>0</v>
      </c>
      <c r="T259" s="243">
        <f>S259*H259</f>
        <v>0</v>
      </c>
      <c r="U259" s="244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5" t="s">
        <v>142</v>
      </c>
      <c r="AT259" s="245" t="s">
        <v>137</v>
      </c>
      <c r="AU259" s="245" t="s">
        <v>85</v>
      </c>
      <c r="AY259" s="15" t="s">
        <v>136</v>
      </c>
      <c r="BE259" s="151">
        <f>IF(N259="základní",J259,0)</f>
        <v>0</v>
      </c>
      <c r="BF259" s="151">
        <f>IF(N259="snížená",J259,0)</f>
        <v>0</v>
      </c>
      <c r="BG259" s="151">
        <f>IF(N259="zákl. přenesená",J259,0)</f>
        <v>0</v>
      </c>
      <c r="BH259" s="151">
        <f>IF(N259="sníž. přenesená",J259,0)</f>
        <v>0</v>
      </c>
      <c r="BI259" s="151">
        <f>IF(N259="nulová",J259,0)</f>
        <v>0</v>
      </c>
      <c r="BJ259" s="15" t="s">
        <v>85</v>
      </c>
      <c r="BK259" s="151">
        <f>ROUND(I259*H259,2)</f>
        <v>0</v>
      </c>
      <c r="BL259" s="15" t="s">
        <v>142</v>
      </c>
      <c r="BM259" s="245" t="s">
        <v>424</v>
      </c>
    </row>
    <row r="260" s="2" customFormat="1">
      <c r="A260" s="38"/>
      <c r="B260" s="39"/>
      <c r="C260" s="40"/>
      <c r="D260" s="246" t="s">
        <v>144</v>
      </c>
      <c r="E260" s="40"/>
      <c r="F260" s="247" t="s">
        <v>425</v>
      </c>
      <c r="G260" s="40"/>
      <c r="H260" s="40"/>
      <c r="I260" s="248"/>
      <c r="J260" s="40"/>
      <c r="K260" s="40"/>
      <c r="L260" s="41"/>
      <c r="M260" s="249"/>
      <c r="N260" s="250"/>
      <c r="O260" s="91"/>
      <c r="P260" s="91"/>
      <c r="Q260" s="91"/>
      <c r="R260" s="91"/>
      <c r="S260" s="91"/>
      <c r="T260" s="91"/>
      <c r="U260" s="92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5" t="s">
        <v>144</v>
      </c>
      <c r="AU260" s="15" t="s">
        <v>85</v>
      </c>
    </row>
    <row r="261" s="12" customFormat="1" ht="25.92" customHeight="1">
      <c r="A261" s="12"/>
      <c r="B261" s="220"/>
      <c r="C261" s="221"/>
      <c r="D261" s="222" t="s">
        <v>77</v>
      </c>
      <c r="E261" s="223" t="s">
        <v>426</v>
      </c>
      <c r="F261" s="223" t="s">
        <v>427</v>
      </c>
      <c r="G261" s="221"/>
      <c r="H261" s="221"/>
      <c r="I261" s="224"/>
      <c r="J261" s="225">
        <f>BK261</f>
        <v>0</v>
      </c>
      <c r="K261" s="221"/>
      <c r="L261" s="226"/>
      <c r="M261" s="227"/>
      <c r="N261" s="228"/>
      <c r="O261" s="228"/>
      <c r="P261" s="229">
        <f>P262+SUM(P263:P265)</f>
        <v>0</v>
      </c>
      <c r="Q261" s="228"/>
      <c r="R261" s="229">
        <f>R262+SUM(R263:R265)</f>
        <v>0</v>
      </c>
      <c r="S261" s="228"/>
      <c r="T261" s="229">
        <f>T262+SUM(T263:T265)</f>
        <v>0</v>
      </c>
      <c r="U261" s="230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31" t="s">
        <v>163</v>
      </c>
      <c r="AT261" s="232" t="s">
        <v>77</v>
      </c>
      <c r="AU261" s="232" t="s">
        <v>78</v>
      </c>
      <c r="AY261" s="231" t="s">
        <v>136</v>
      </c>
      <c r="BK261" s="233">
        <f>BK262+SUM(BK263:BK265)</f>
        <v>0</v>
      </c>
    </row>
    <row r="262" s="2" customFormat="1" ht="16.5" customHeight="1">
      <c r="A262" s="38"/>
      <c r="B262" s="39"/>
      <c r="C262" s="234" t="s">
        <v>428</v>
      </c>
      <c r="D262" s="234" t="s">
        <v>137</v>
      </c>
      <c r="E262" s="235" t="s">
        <v>429</v>
      </c>
      <c r="F262" s="236" t="s">
        <v>430</v>
      </c>
      <c r="G262" s="237" t="s">
        <v>431</v>
      </c>
      <c r="H262" s="238">
        <v>1</v>
      </c>
      <c r="I262" s="239"/>
      <c r="J262" s="240">
        <f>ROUND(I262*H262,2)</f>
        <v>0</v>
      </c>
      <c r="K262" s="236" t="s">
        <v>141</v>
      </c>
      <c r="L262" s="41"/>
      <c r="M262" s="241" t="s">
        <v>1</v>
      </c>
      <c r="N262" s="242" t="s">
        <v>43</v>
      </c>
      <c r="O262" s="91"/>
      <c r="P262" s="243">
        <f>O262*H262</f>
        <v>0</v>
      </c>
      <c r="Q262" s="243">
        <v>0</v>
      </c>
      <c r="R262" s="243">
        <f>Q262*H262</f>
        <v>0</v>
      </c>
      <c r="S262" s="243">
        <v>0</v>
      </c>
      <c r="T262" s="243">
        <f>S262*H262</f>
        <v>0</v>
      </c>
      <c r="U262" s="244" t="s">
        <v>1</v>
      </c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5" t="s">
        <v>432</v>
      </c>
      <c r="AT262" s="245" t="s">
        <v>137</v>
      </c>
      <c r="AU262" s="245" t="s">
        <v>85</v>
      </c>
      <c r="AY262" s="15" t="s">
        <v>136</v>
      </c>
      <c r="BE262" s="151">
        <f>IF(N262="základní",J262,0)</f>
        <v>0</v>
      </c>
      <c r="BF262" s="151">
        <f>IF(N262="snížená",J262,0)</f>
        <v>0</v>
      </c>
      <c r="BG262" s="151">
        <f>IF(N262="zákl. přenesená",J262,0)</f>
        <v>0</v>
      </c>
      <c r="BH262" s="151">
        <f>IF(N262="sníž. přenesená",J262,0)</f>
        <v>0</v>
      </c>
      <c r="BI262" s="151">
        <f>IF(N262="nulová",J262,0)</f>
        <v>0</v>
      </c>
      <c r="BJ262" s="15" t="s">
        <v>85</v>
      </c>
      <c r="BK262" s="151">
        <f>ROUND(I262*H262,2)</f>
        <v>0</v>
      </c>
      <c r="BL262" s="15" t="s">
        <v>432</v>
      </c>
      <c r="BM262" s="245" t="s">
        <v>433</v>
      </c>
    </row>
    <row r="263" s="2" customFormat="1">
      <c r="A263" s="38"/>
      <c r="B263" s="39"/>
      <c r="C263" s="40"/>
      <c r="D263" s="246" t="s">
        <v>144</v>
      </c>
      <c r="E263" s="40"/>
      <c r="F263" s="247" t="s">
        <v>430</v>
      </c>
      <c r="G263" s="40"/>
      <c r="H263" s="40"/>
      <c r="I263" s="248"/>
      <c r="J263" s="40"/>
      <c r="K263" s="40"/>
      <c r="L263" s="41"/>
      <c r="M263" s="249"/>
      <c r="N263" s="250"/>
      <c r="O263" s="91"/>
      <c r="P263" s="91"/>
      <c r="Q263" s="91"/>
      <c r="R263" s="91"/>
      <c r="S263" s="91"/>
      <c r="T263" s="91"/>
      <c r="U263" s="92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5" t="s">
        <v>144</v>
      </c>
      <c r="AU263" s="15" t="s">
        <v>85</v>
      </c>
    </row>
    <row r="264" s="2" customFormat="1">
      <c r="A264" s="38"/>
      <c r="B264" s="39"/>
      <c r="C264" s="40"/>
      <c r="D264" s="246" t="s">
        <v>434</v>
      </c>
      <c r="E264" s="40"/>
      <c r="F264" s="272" t="s">
        <v>435</v>
      </c>
      <c r="G264" s="40"/>
      <c r="H264" s="40"/>
      <c r="I264" s="248"/>
      <c r="J264" s="40"/>
      <c r="K264" s="40"/>
      <c r="L264" s="41"/>
      <c r="M264" s="249"/>
      <c r="N264" s="250"/>
      <c r="O264" s="91"/>
      <c r="P264" s="91"/>
      <c r="Q264" s="91"/>
      <c r="R264" s="91"/>
      <c r="S264" s="91"/>
      <c r="T264" s="91"/>
      <c r="U264" s="92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5" t="s">
        <v>434</v>
      </c>
      <c r="AU264" s="15" t="s">
        <v>85</v>
      </c>
    </row>
    <row r="265" s="12" customFormat="1" ht="22.8" customHeight="1">
      <c r="A265" s="12"/>
      <c r="B265" s="220"/>
      <c r="C265" s="221"/>
      <c r="D265" s="222" t="s">
        <v>77</v>
      </c>
      <c r="E265" s="273" t="s">
        <v>436</v>
      </c>
      <c r="F265" s="273" t="s">
        <v>437</v>
      </c>
      <c r="G265" s="221"/>
      <c r="H265" s="221"/>
      <c r="I265" s="224"/>
      <c r="J265" s="274">
        <f>BK265</f>
        <v>0</v>
      </c>
      <c r="K265" s="221"/>
      <c r="L265" s="226"/>
      <c r="M265" s="227"/>
      <c r="N265" s="228"/>
      <c r="O265" s="228"/>
      <c r="P265" s="229">
        <f>SUM(P266:P268)</f>
        <v>0</v>
      </c>
      <c r="Q265" s="228"/>
      <c r="R265" s="229">
        <f>SUM(R266:R268)</f>
        <v>0</v>
      </c>
      <c r="S265" s="228"/>
      <c r="T265" s="229">
        <f>SUM(T266:T268)</f>
        <v>0</v>
      </c>
      <c r="U265" s="230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1" t="s">
        <v>163</v>
      </c>
      <c r="AT265" s="232" t="s">
        <v>77</v>
      </c>
      <c r="AU265" s="232" t="s">
        <v>85</v>
      </c>
      <c r="AY265" s="231" t="s">
        <v>136</v>
      </c>
      <c r="BK265" s="233">
        <f>SUM(BK266:BK268)</f>
        <v>0</v>
      </c>
    </row>
    <row r="266" s="2" customFormat="1" ht="16.5" customHeight="1">
      <c r="A266" s="38"/>
      <c r="B266" s="39"/>
      <c r="C266" s="234" t="s">
        <v>438</v>
      </c>
      <c r="D266" s="234" t="s">
        <v>137</v>
      </c>
      <c r="E266" s="235" t="s">
        <v>439</v>
      </c>
      <c r="F266" s="236" t="s">
        <v>440</v>
      </c>
      <c r="G266" s="237" t="s">
        <v>441</v>
      </c>
      <c r="H266" s="238">
        <v>1</v>
      </c>
      <c r="I266" s="239"/>
      <c r="J266" s="240">
        <f>ROUND(I266*H266,2)</f>
        <v>0</v>
      </c>
      <c r="K266" s="236" t="s">
        <v>141</v>
      </c>
      <c r="L266" s="41"/>
      <c r="M266" s="241" t="s">
        <v>1</v>
      </c>
      <c r="N266" s="242" t="s">
        <v>43</v>
      </c>
      <c r="O266" s="91"/>
      <c r="P266" s="243">
        <f>O266*H266</f>
        <v>0</v>
      </c>
      <c r="Q266" s="243">
        <v>0</v>
      </c>
      <c r="R266" s="243">
        <f>Q266*H266</f>
        <v>0</v>
      </c>
      <c r="S266" s="243">
        <v>0</v>
      </c>
      <c r="T266" s="243">
        <f>S266*H266</f>
        <v>0</v>
      </c>
      <c r="U266" s="244" t="s">
        <v>1</v>
      </c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5" t="s">
        <v>432</v>
      </c>
      <c r="AT266" s="245" t="s">
        <v>137</v>
      </c>
      <c r="AU266" s="245" t="s">
        <v>87</v>
      </c>
      <c r="AY266" s="15" t="s">
        <v>136</v>
      </c>
      <c r="BE266" s="151">
        <f>IF(N266="základní",J266,0)</f>
        <v>0</v>
      </c>
      <c r="BF266" s="151">
        <f>IF(N266="snížená",J266,0)</f>
        <v>0</v>
      </c>
      <c r="BG266" s="151">
        <f>IF(N266="zákl. přenesená",J266,0)</f>
        <v>0</v>
      </c>
      <c r="BH266" s="151">
        <f>IF(N266="sníž. přenesená",J266,0)</f>
        <v>0</v>
      </c>
      <c r="BI266" s="151">
        <f>IF(N266="nulová",J266,0)</f>
        <v>0</v>
      </c>
      <c r="BJ266" s="15" t="s">
        <v>85</v>
      </c>
      <c r="BK266" s="151">
        <f>ROUND(I266*H266,2)</f>
        <v>0</v>
      </c>
      <c r="BL266" s="15" t="s">
        <v>432</v>
      </c>
      <c r="BM266" s="245" t="s">
        <v>442</v>
      </c>
    </row>
    <row r="267" s="2" customFormat="1">
      <c r="A267" s="38"/>
      <c r="B267" s="39"/>
      <c r="C267" s="40"/>
      <c r="D267" s="246" t="s">
        <v>144</v>
      </c>
      <c r="E267" s="40"/>
      <c r="F267" s="247" t="s">
        <v>440</v>
      </c>
      <c r="G267" s="40"/>
      <c r="H267" s="40"/>
      <c r="I267" s="248"/>
      <c r="J267" s="40"/>
      <c r="K267" s="40"/>
      <c r="L267" s="41"/>
      <c r="M267" s="249"/>
      <c r="N267" s="250"/>
      <c r="O267" s="91"/>
      <c r="P267" s="91"/>
      <c r="Q267" s="91"/>
      <c r="R267" s="91"/>
      <c r="S267" s="91"/>
      <c r="T267" s="91"/>
      <c r="U267" s="92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5" t="s">
        <v>144</v>
      </c>
      <c r="AU267" s="15" t="s">
        <v>87</v>
      </c>
    </row>
    <row r="268" s="2" customFormat="1">
      <c r="A268" s="38"/>
      <c r="B268" s="39"/>
      <c r="C268" s="40"/>
      <c r="D268" s="246" t="s">
        <v>434</v>
      </c>
      <c r="E268" s="40"/>
      <c r="F268" s="272" t="s">
        <v>443</v>
      </c>
      <c r="G268" s="40"/>
      <c r="H268" s="40"/>
      <c r="I268" s="248"/>
      <c r="J268" s="40"/>
      <c r="K268" s="40"/>
      <c r="L268" s="41"/>
      <c r="M268" s="275"/>
      <c r="N268" s="276"/>
      <c r="O268" s="277"/>
      <c r="P268" s="277"/>
      <c r="Q268" s="277"/>
      <c r="R268" s="277"/>
      <c r="S268" s="277"/>
      <c r="T268" s="277"/>
      <c r="U268" s="27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5" t="s">
        <v>434</v>
      </c>
      <c r="AU268" s="15" t="s">
        <v>87</v>
      </c>
    </row>
    <row r="269" s="2" customFormat="1" ht="6.96" customHeight="1">
      <c r="A269" s="38"/>
      <c r="B269" s="66"/>
      <c r="C269" s="67"/>
      <c r="D269" s="67"/>
      <c r="E269" s="67"/>
      <c r="F269" s="67"/>
      <c r="G269" s="67"/>
      <c r="H269" s="67"/>
      <c r="I269" s="67"/>
      <c r="J269" s="67"/>
      <c r="K269" s="67"/>
      <c r="L269" s="41"/>
      <c r="M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</sheetData>
  <sheetProtection sheet="1" autoFilter="0" formatColumns="0" formatRows="0" objects="1" scenarios="1" spinCount="100000" saltValue="IRfc6j2TUZm45kt/1tCDBm9E4COxnpK+emVT/pd2k5rlepxxVTKmynUwrNX/aVdEggdEXXxnCZPKTCMWYTNl6Q==" hashValue="ncNwCm2WhBlyYdcMWe9lKkEZV4p0NXLzb3Aemw5EtkYzq/63J6LBBzlKwYTxf/czIFLHXRmc+J2+csnuE+p+Sg==" algorithmName="SHA-512" password="CC35"/>
  <autoFilter ref="C118:K26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8"/>
      <c r="AT3" s="15" t="s">
        <v>87</v>
      </c>
    </row>
    <row r="4" s="1" customFormat="1" ht="24.96" customHeight="1">
      <c r="B4" s="18"/>
      <c r="D4" s="160" t="s">
        <v>109</v>
      </c>
      <c r="L4" s="18"/>
      <c r="M4" s="161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2" t="s">
        <v>16</v>
      </c>
      <c r="L6" s="18"/>
    </row>
    <row r="7" s="1" customFormat="1" ht="16.5" customHeight="1">
      <c r="B7" s="18"/>
      <c r="E7" s="163" t="str">
        <f>'Rekapitulace stavby'!K6</f>
        <v>Lokální biocentrum LBC 73 v k.ú. Tisová u Vysokého Mýta</v>
      </c>
      <c r="F7" s="162"/>
      <c r="G7" s="162"/>
      <c r="H7" s="162"/>
      <c r="L7" s="18"/>
    </row>
    <row r="8" s="1" customFormat="1" ht="12" customHeight="1">
      <c r="B8" s="18"/>
      <c r="D8" s="162" t="s">
        <v>110</v>
      </c>
      <c r="L8" s="18"/>
    </row>
    <row r="9" s="2" customFormat="1" ht="16.5" customHeight="1">
      <c r="A9" s="38"/>
      <c r="B9" s="41"/>
      <c r="C9" s="38"/>
      <c r="D9" s="38"/>
      <c r="E9" s="163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2" t="s">
        <v>444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4" t="s">
        <v>445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2" t="s">
        <v>18</v>
      </c>
      <c r="E13" s="38"/>
      <c r="F13" s="141" t="s">
        <v>1</v>
      </c>
      <c r="G13" s="38"/>
      <c r="H13" s="38"/>
      <c r="I13" s="16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2" t="s">
        <v>20</v>
      </c>
      <c r="E14" s="38"/>
      <c r="F14" s="141" t="s">
        <v>21</v>
      </c>
      <c r="G14" s="38"/>
      <c r="H14" s="38"/>
      <c r="I14" s="162" t="s">
        <v>22</v>
      </c>
      <c r="J14" s="165" t="str">
        <f>'Rekapitulace stavby'!AN8</f>
        <v>5. 7. 2017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2" t="s">
        <v>24</v>
      </c>
      <c r="E16" s="38"/>
      <c r="F16" s="38"/>
      <c r="G16" s="38"/>
      <c r="H16" s="38"/>
      <c r="I16" s="16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1" t="s">
        <v>26</v>
      </c>
      <c r="F17" s="38"/>
      <c r="G17" s="38"/>
      <c r="H17" s="38"/>
      <c r="I17" s="16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2" t="s">
        <v>28</v>
      </c>
      <c r="E19" s="38"/>
      <c r="F19" s="38"/>
      <c r="G19" s="38"/>
      <c r="H19" s="38"/>
      <c r="I19" s="162" t="s">
        <v>25</v>
      </c>
      <c r="J19" s="31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'Rekapitulace stavby'!E14</f>
        <v>Vyplň údaj</v>
      </c>
      <c r="F20" s="141"/>
      <c r="G20" s="141"/>
      <c r="H20" s="141"/>
      <c r="I20" s="162" t="s">
        <v>27</v>
      </c>
      <c r="J20" s="31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2" t="s">
        <v>30</v>
      </c>
      <c r="E22" s="38"/>
      <c r="F22" s="38"/>
      <c r="G22" s="38"/>
      <c r="H22" s="38"/>
      <c r="I22" s="16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1" t="s">
        <v>31</v>
      </c>
      <c r="F23" s="38"/>
      <c r="G23" s="38"/>
      <c r="H23" s="38"/>
      <c r="I23" s="16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2" t="s">
        <v>33</v>
      </c>
      <c r="E25" s="38"/>
      <c r="F25" s="38"/>
      <c r="G25" s="38"/>
      <c r="H25" s="38"/>
      <c r="I25" s="16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1" t="s">
        <v>31</v>
      </c>
      <c r="F26" s="38"/>
      <c r="G26" s="38"/>
      <c r="H26" s="38"/>
      <c r="I26" s="16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2" t="s">
        <v>34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6"/>
      <c r="J29" s="166"/>
      <c r="K29" s="166"/>
      <c r="L29" s="169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0"/>
      <c r="E31" s="170"/>
      <c r="F31" s="170"/>
      <c r="G31" s="170"/>
      <c r="H31" s="170"/>
      <c r="I31" s="170"/>
      <c r="J31" s="170"/>
      <c r="K31" s="17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1"/>
      <c r="C32" s="38"/>
      <c r="D32" s="171" t="s">
        <v>38</v>
      </c>
      <c r="E32" s="38"/>
      <c r="F32" s="38"/>
      <c r="G32" s="38"/>
      <c r="H32" s="38"/>
      <c r="I32" s="38"/>
      <c r="J32" s="172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1"/>
      <c r="C33" s="38"/>
      <c r="D33" s="170"/>
      <c r="E33" s="170"/>
      <c r="F33" s="170"/>
      <c r="G33" s="170"/>
      <c r="H33" s="170"/>
      <c r="I33" s="170"/>
      <c r="J33" s="170"/>
      <c r="K33" s="17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38"/>
      <c r="F34" s="173" t="s">
        <v>40</v>
      </c>
      <c r="G34" s="38"/>
      <c r="H34" s="38"/>
      <c r="I34" s="173" t="s">
        <v>39</v>
      </c>
      <c r="J34" s="173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1"/>
      <c r="C35" s="38"/>
      <c r="D35" s="174" t="s">
        <v>42</v>
      </c>
      <c r="E35" s="162" t="s">
        <v>43</v>
      </c>
      <c r="F35" s="175">
        <f>ROUND((SUM(BE120:BE141)),  2)</f>
        <v>0</v>
      </c>
      <c r="G35" s="38"/>
      <c r="H35" s="38"/>
      <c r="I35" s="176">
        <v>0.20999999999999999</v>
      </c>
      <c r="J35" s="175">
        <f>ROUND(((SUM(BE120:BE141))*I35),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162" t="s">
        <v>44</v>
      </c>
      <c r="F36" s="175">
        <f>ROUND((SUM(BF120:BF141)),  2)</f>
        <v>0</v>
      </c>
      <c r="G36" s="38"/>
      <c r="H36" s="38"/>
      <c r="I36" s="176">
        <v>0.14999999999999999</v>
      </c>
      <c r="J36" s="175">
        <f>ROUND(((SUM(BF120:BF141))*I36),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62" t="s">
        <v>45</v>
      </c>
      <c r="F37" s="175">
        <f>ROUND((SUM(BG120:BG141)),  2)</f>
        <v>0</v>
      </c>
      <c r="G37" s="38"/>
      <c r="H37" s="38"/>
      <c r="I37" s="176">
        <v>0.20999999999999999</v>
      </c>
      <c r="J37" s="17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1"/>
      <c r="C38" s="38"/>
      <c r="D38" s="38"/>
      <c r="E38" s="162" t="s">
        <v>46</v>
      </c>
      <c r="F38" s="175">
        <f>ROUND((SUM(BH120:BH141)),  2)</f>
        <v>0</v>
      </c>
      <c r="G38" s="38"/>
      <c r="H38" s="38"/>
      <c r="I38" s="176">
        <v>0.14999999999999999</v>
      </c>
      <c r="J38" s="17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2" t="s">
        <v>47</v>
      </c>
      <c r="F39" s="175">
        <f>ROUND((SUM(BI120:BI141)),  2)</f>
        <v>0</v>
      </c>
      <c r="G39" s="38"/>
      <c r="H39" s="38"/>
      <c r="I39" s="176">
        <v>0</v>
      </c>
      <c r="J39" s="17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1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5" t="str">
        <f>E7</f>
        <v>Lokální biocentrum LBC 73 v k.ú. Tisová u Vysokého Mýta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19"/>
      <c r="C86" s="30" t="s">
        <v>110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8"/>
      <c r="B87" s="39"/>
      <c r="C87" s="40"/>
      <c r="D87" s="40"/>
      <c r="E87" s="195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0" t="s">
        <v>444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SO-11 - pěstební péče 1. rok (LBC 73)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0" t="s">
        <v>20</v>
      </c>
      <c r="D91" s="40"/>
      <c r="E91" s="40"/>
      <c r="F91" s="25" t="str">
        <f>F14</f>
        <v>Tisová</v>
      </c>
      <c r="G91" s="40"/>
      <c r="H91" s="40"/>
      <c r="I91" s="30" t="s">
        <v>22</v>
      </c>
      <c r="J91" s="79" t="str">
        <f>IF(J14="","",J14)</f>
        <v>5. 7. 2017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0" t="s">
        <v>24</v>
      </c>
      <c r="D93" s="40"/>
      <c r="E93" s="40"/>
      <c r="F93" s="25" t="str">
        <f>E17</f>
        <v>Obec Tisová</v>
      </c>
      <c r="G93" s="40"/>
      <c r="H93" s="40"/>
      <c r="I93" s="30" t="s">
        <v>30</v>
      </c>
      <c r="J93" s="34" t="str">
        <f>E23</f>
        <v>Agroprojekt PSO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0" t="s">
        <v>28</v>
      </c>
      <c r="D94" s="40"/>
      <c r="E94" s="40"/>
      <c r="F94" s="25" t="str">
        <f>IF(E20="","",E20)</f>
        <v>Vyplň údaj</v>
      </c>
      <c r="G94" s="40"/>
      <c r="H94" s="40"/>
      <c r="I94" s="30" t="s">
        <v>33</v>
      </c>
      <c r="J94" s="34" t="str">
        <f>E26</f>
        <v>Agroprojekt PSO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96" t="s">
        <v>113</v>
      </c>
      <c r="D96" s="156"/>
      <c r="E96" s="156"/>
      <c r="F96" s="156"/>
      <c r="G96" s="156"/>
      <c r="H96" s="156"/>
      <c r="I96" s="156"/>
      <c r="J96" s="197" t="s">
        <v>114</v>
      </c>
      <c r="K96" s="15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98" t="s">
        <v>115</v>
      </c>
      <c r="D98" s="40"/>
      <c r="E98" s="40"/>
      <c r="F98" s="40"/>
      <c r="G98" s="40"/>
      <c r="H98" s="40"/>
      <c r="I98" s="40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116</v>
      </c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1" t="s">
        <v>120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0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95" t="str">
        <f>E7</f>
        <v>Lokální biocentrum LBC 73 v k.ú. Tisová u Vysokého Mýta</v>
      </c>
      <c r="F108" s="30"/>
      <c r="G108" s="30"/>
      <c r="H108" s="3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19"/>
      <c r="C109" s="30" t="s">
        <v>110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8"/>
      <c r="B110" s="39"/>
      <c r="C110" s="40"/>
      <c r="D110" s="40"/>
      <c r="E110" s="195" t="s">
        <v>111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444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SO-11 - pěstební péče 1. rok (LBC 73)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20</v>
      </c>
      <c r="D114" s="40"/>
      <c r="E114" s="40"/>
      <c r="F114" s="25" t="str">
        <f>F14</f>
        <v>Tisová</v>
      </c>
      <c r="G114" s="40"/>
      <c r="H114" s="40"/>
      <c r="I114" s="30" t="s">
        <v>22</v>
      </c>
      <c r="J114" s="79" t="str">
        <f>IF(J14="","",J14)</f>
        <v>5. 7. 2017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0" t="s">
        <v>24</v>
      </c>
      <c r="D116" s="40"/>
      <c r="E116" s="40"/>
      <c r="F116" s="25" t="str">
        <f>E17</f>
        <v>Obec Tisová</v>
      </c>
      <c r="G116" s="40"/>
      <c r="H116" s="40"/>
      <c r="I116" s="30" t="s">
        <v>30</v>
      </c>
      <c r="J116" s="34" t="str">
        <f>E23</f>
        <v>Agroprojekt PSO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0" t="s">
        <v>28</v>
      </c>
      <c r="D117" s="40"/>
      <c r="E117" s="40"/>
      <c r="F117" s="25" t="str">
        <f>IF(E20="","",E20)</f>
        <v>Vyplň údaj</v>
      </c>
      <c r="G117" s="40"/>
      <c r="H117" s="40"/>
      <c r="I117" s="30" t="s">
        <v>33</v>
      </c>
      <c r="J117" s="34" t="str">
        <f>E26</f>
        <v>Agroprojekt PSO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0"/>
      <c r="B119" s="211"/>
      <c r="C119" s="212" t="s">
        <v>121</v>
      </c>
      <c r="D119" s="213" t="s">
        <v>63</v>
      </c>
      <c r="E119" s="213" t="s">
        <v>59</v>
      </c>
      <c r="F119" s="213" t="s">
        <v>60</v>
      </c>
      <c r="G119" s="213" t="s">
        <v>122</v>
      </c>
      <c r="H119" s="213" t="s">
        <v>123</v>
      </c>
      <c r="I119" s="213" t="s">
        <v>124</v>
      </c>
      <c r="J119" s="213" t="s">
        <v>114</v>
      </c>
      <c r="K119" s="214" t="s">
        <v>125</v>
      </c>
      <c r="L119" s="215"/>
      <c r="M119" s="100" t="s">
        <v>1</v>
      </c>
      <c r="N119" s="101" t="s">
        <v>42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1" t="s">
        <v>131</v>
      </c>
      <c r="U119" s="102" t="s">
        <v>132</v>
      </c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</row>
    <row r="120" s="2" customFormat="1" ht="22.8" customHeight="1">
      <c r="A120" s="38"/>
      <c r="B120" s="39"/>
      <c r="C120" s="107" t="s">
        <v>133</v>
      </c>
      <c r="D120" s="40"/>
      <c r="E120" s="40"/>
      <c r="F120" s="40"/>
      <c r="G120" s="40"/>
      <c r="H120" s="40"/>
      <c r="I120" s="40"/>
      <c r="J120" s="216">
        <f>BK120</f>
        <v>0</v>
      </c>
      <c r="K120" s="40"/>
      <c r="L120" s="41"/>
      <c r="M120" s="103"/>
      <c r="N120" s="217"/>
      <c r="O120" s="104"/>
      <c r="P120" s="218">
        <f>SUM(P121:P141)</f>
        <v>0</v>
      </c>
      <c r="Q120" s="104"/>
      <c r="R120" s="218">
        <f>SUM(R121:R141)</f>
        <v>0.0050800000000000003</v>
      </c>
      <c r="S120" s="104"/>
      <c r="T120" s="218">
        <f>SUM(T121:T141)</f>
        <v>0</v>
      </c>
      <c r="U120" s="105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77</v>
      </c>
      <c r="AU120" s="15" t="s">
        <v>116</v>
      </c>
      <c r="BK120" s="219">
        <f>SUM(BK121:BK141)</f>
        <v>0</v>
      </c>
    </row>
    <row r="121" s="2" customFormat="1" ht="24.15" customHeight="1">
      <c r="A121" s="38"/>
      <c r="B121" s="39"/>
      <c r="C121" s="234" t="s">
        <v>85</v>
      </c>
      <c r="D121" s="234" t="s">
        <v>137</v>
      </c>
      <c r="E121" s="235" t="s">
        <v>446</v>
      </c>
      <c r="F121" s="236" t="s">
        <v>447</v>
      </c>
      <c r="G121" s="237" t="s">
        <v>192</v>
      </c>
      <c r="H121" s="238">
        <v>3290</v>
      </c>
      <c r="I121" s="239"/>
      <c r="J121" s="240">
        <f>ROUND(I121*H121,2)</f>
        <v>0</v>
      </c>
      <c r="K121" s="236" t="s">
        <v>141</v>
      </c>
      <c r="L121" s="41"/>
      <c r="M121" s="241" t="s">
        <v>1</v>
      </c>
      <c r="N121" s="242" t="s">
        <v>43</v>
      </c>
      <c r="O121" s="91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3">
        <f>S121*H121</f>
        <v>0</v>
      </c>
      <c r="U121" s="244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5" t="s">
        <v>142</v>
      </c>
      <c r="AT121" s="245" t="s">
        <v>137</v>
      </c>
      <c r="AU121" s="245" t="s">
        <v>78</v>
      </c>
      <c r="AY121" s="15" t="s">
        <v>136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15" t="s">
        <v>85</v>
      </c>
      <c r="BK121" s="151">
        <f>ROUND(I121*H121,2)</f>
        <v>0</v>
      </c>
      <c r="BL121" s="15" t="s">
        <v>142</v>
      </c>
      <c r="BM121" s="245" t="s">
        <v>448</v>
      </c>
    </row>
    <row r="122" s="2" customFormat="1">
      <c r="A122" s="38"/>
      <c r="B122" s="39"/>
      <c r="C122" s="40"/>
      <c r="D122" s="246" t="s">
        <v>144</v>
      </c>
      <c r="E122" s="40"/>
      <c r="F122" s="247" t="s">
        <v>449</v>
      </c>
      <c r="G122" s="40"/>
      <c r="H122" s="40"/>
      <c r="I122" s="248"/>
      <c r="J122" s="40"/>
      <c r="K122" s="40"/>
      <c r="L122" s="41"/>
      <c r="M122" s="249"/>
      <c r="N122" s="250"/>
      <c r="O122" s="91"/>
      <c r="P122" s="91"/>
      <c r="Q122" s="91"/>
      <c r="R122" s="91"/>
      <c r="S122" s="91"/>
      <c r="T122" s="91"/>
      <c r="U122" s="92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5" t="s">
        <v>144</v>
      </c>
      <c r="AU122" s="15" t="s">
        <v>78</v>
      </c>
    </row>
    <row r="123" s="13" customFormat="1">
      <c r="A123" s="13"/>
      <c r="B123" s="261"/>
      <c r="C123" s="262"/>
      <c r="D123" s="246" t="s">
        <v>182</v>
      </c>
      <c r="E123" s="263" t="s">
        <v>1</v>
      </c>
      <c r="F123" s="264" t="s">
        <v>450</v>
      </c>
      <c r="G123" s="262"/>
      <c r="H123" s="265">
        <v>3290</v>
      </c>
      <c r="I123" s="266"/>
      <c r="J123" s="262"/>
      <c r="K123" s="262"/>
      <c r="L123" s="267"/>
      <c r="M123" s="268"/>
      <c r="N123" s="269"/>
      <c r="O123" s="269"/>
      <c r="P123" s="269"/>
      <c r="Q123" s="269"/>
      <c r="R123" s="269"/>
      <c r="S123" s="269"/>
      <c r="T123" s="269"/>
      <c r="U123" s="270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71" t="s">
        <v>182</v>
      </c>
      <c r="AU123" s="271" t="s">
        <v>78</v>
      </c>
      <c r="AV123" s="13" t="s">
        <v>87</v>
      </c>
      <c r="AW123" s="13" t="s">
        <v>32</v>
      </c>
      <c r="AX123" s="13" t="s">
        <v>85</v>
      </c>
      <c r="AY123" s="271" t="s">
        <v>136</v>
      </c>
    </row>
    <row r="124" s="2" customFormat="1" ht="24.15" customHeight="1">
      <c r="A124" s="38"/>
      <c r="B124" s="39"/>
      <c r="C124" s="234" t="s">
        <v>87</v>
      </c>
      <c r="D124" s="234" t="s">
        <v>137</v>
      </c>
      <c r="E124" s="235" t="s">
        <v>451</v>
      </c>
      <c r="F124" s="236" t="s">
        <v>452</v>
      </c>
      <c r="G124" s="237" t="s">
        <v>140</v>
      </c>
      <c r="H124" s="238">
        <v>6.4500000000000002</v>
      </c>
      <c r="I124" s="239"/>
      <c r="J124" s="240">
        <f>ROUND(I124*H124,2)</f>
        <v>0</v>
      </c>
      <c r="K124" s="236" t="s">
        <v>141</v>
      </c>
      <c r="L124" s="41"/>
      <c r="M124" s="241" t="s">
        <v>1</v>
      </c>
      <c r="N124" s="242" t="s">
        <v>43</v>
      </c>
      <c r="O124" s="91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3">
        <f>S124*H124</f>
        <v>0</v>
      </c>
      <c r="U124" s="244" t="s">
        <v>1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5" t="s">
        <v>142</v>
      </c>
      <c r="AT124" s="245" t="s">
        <v>137</v>
      </c>
      <c r="AU124" s="245" t="s">
        <v>78</v>
      </c>
      <c r="AY124" s="15" t="s">
        <v>136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5" t="s">
        <v>85</v>
      </c>
      <c r="BK124" s="151">
        <f>ROUND(I124*H124,2)</f>
        <v>0</v>
      </c>
      <c r="BL124" s="15" t="s">
        <v>142</v>
      </c>
      <c r="BM124" s="245" t="s">
        <v>453</v>
      </c>
    </row>
    <row r="125" s="2" customFormat="1">
      <c r="A125" s="38"/>
      <c r="B125" s="39"/>
      <c r="C125" s="40"/>
      <c r="D125" s="246" t="s">
        <v>144</v>
      </c>
      <c r="E125" s="40"/>
      <c r="F125" s="247" t="s">
        <v>454</v>
      </c>
      <c r="G125" s="40"/>
      <c r="H125" s="40"/>
      <c r="I125" s="248"/>
      <c r="J125" s="40"/>
      <c r="K125" s="40"/>
      <c r="L125" s="41"/>
      <c r="M125" s="249"/>
      <c r="N125" s="250"/>
      <c r="O125" s="91"/>
      <c r="P125" s="91"/>
      <c r="Q125" s="91"/>
      <c r="R125" s="91"/>
      <c r="S125" s="91"/>
      <c r="T125" s="91"/>
      <c r="U125" s="92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144</v>
      </c>
      <c r="AU125" s="15" t="s">
        <v>78</v>
      </c>
    </row>
    <row r="126" s="13" customFormat="1">
      <c r="A126" s="13"/>
      <c r="B126" s="261"/>
      <c r="C126" s="262"/>
      <c r="D126" s="246" t="s">
        <v>182</v>
      </c>
      <c r="E126" s="263" t="s">
        <v>1</v>
      </c>
      <c r="F126" s="264" t="s">
        <v>455</v>
      </c>
      <c r="G126" s="262"/>
      <c r="H126" s="265">
        <v>6.4500000000000002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69"/>
      <c r="U126" s="270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1" t="s">
        <v>182</v>
      </c>
      <c r="AU126" s="271" t="s">
        <v>78</v>
      </c>
      <c r="AV126" s="13" t="s">
        <v>87</v>
      </c>
      <c r="AW126" s="13" t="s">
        <v>32</v>
      </c>
      <c r="AX126" s="13" t="s">
        <v>85</v>
      </c>
      <c r="AY126" s="271" t="s">
        <v>136</v>
      </c>
    </row>
    <row r="127" s="2" customFormat="1" ht="16.5" customHeight="1">
      <c r="A127" s="38"/>
      <c r="B127" s="39"/>
      <c r="C127" s="234" t="s">
        <v>151</v>
      </c>
      <c r="D127" s="234" t="s">
        <v>137</v>
      </c>
      <c r="E127" s="235" t="s">
        <v>385</v>
      </c>
      <c r="F127" s="236" t="s">
        <v>386</v>
      </c>
      <c r="G127" s="237" t="s">
        <v>381</v>
      </c>
      <c r="H127" s="238">
        <v>129.18000000000001</v>
      </c>
      <c r="I127" s="239"/>
      <c r="J127" s="240">
        <f>ROUND(I127*H127,2)</f>
        <v>0</v>
      </c>
      <c r="K127" s="236" t="s">
        <v>141</v>
      </c>
      <c r="L127" s="41"/>
      <c r="M127" s="241" t="s">
        <v>1</v>
      </c>
      <c r="N127" s="242" t="s">
        <v>43</v>
      </c>
      <c r="O127" s="91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3">
        <f>S127*H127</f>
        <v>0</v>
      </c>
      <c r="U127" s="244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5" t="s">
        <v>142</v>
      </c>
      <c r="AT127" s="245" t="s">
        <v>137</v>
      </c>
      <c r="AU127" s="245" t="s">
        <v>78</v>
      </c>
      <c r="AY127" s="15" t="s">
        <v>136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5" t="s">
        <v>85</v>
      </c>
      <c r="BK127" s="151">
        <f>ROUND(I127*H127,2)</f>
        <v>0</v>
      </c>
      <c r="BL127" s="15" t="s">
        <v>142</v>
      </c>
      <c r="BM127" s="245" t="s">
        <v>456</v>
      </c>
    </row>
    <row r="128" s="2" customFormat="1">
      <c r="A128" s="38"/>
      <c r="B128" s="39"/>
      <c r="C128" s="40"/>
      <c r="D128" s="246" t="s">
        <v>144</v>
      </c>
      <c r="E128" s="40"/>
      <c r="F128" s="247" t="s">
        <v>388</v>
      </c>
      <c r="G128" s="40"/>
      <c r="H128" s="40"/>
      <c r="I128" s="248"/>
      <c r="J128" s="40"/>
      <c r="K128" s="40"/>
      <c r="L128" s="41"/>
      <c r="M128" s="249"/>
      <c r="N128" s="250"/>
      <c r="O128" s="91"/>
      <c r="P128" s="91"/>
      <c r="Q128" s="91"/>
      <c r="R128" s="91"/>
      <c r="S128" s="91"/>
      <c r="T128" s="91"/>
      <c r="U128" s="92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144</v>
      </c>
      <c r="AU128" s="15" t="s">
        <v>78</v>
      </c>
    </row>
    <row r="129" s="13" customFormat="1">
      <c r="A129" s="13"/>
      <c r="B129" s="261"/>
      <c r="C129" s="262"/>
      <c r="D129" s="246" t="s">
        <v>182</v>
      </c>
      <c r="E129" s="263" t="s">
        <v>1</v>
      </c>
      <c r="F129" s="264" t="s">
        <v>457</v>
      </c>
      <c r="G129" s="262"/>
      <c r="H129" s="265">
        <v>129.18000000000001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69"/>
      <c r="U129" s="270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1" t="s">
        <v>182</v>
      </c>
      <c r="AU129" s="271" t="s">
        <v>78</v>
      </c>
      <c r="AV129" s="13" t="s">
        <v>87</v>
      </c>
      <c r="AW129" s="13" t="s">
        <v>32</v>
      </c>
      <c r="AX129" s="13" t="s">
        <v>85</v>
      </c>
      <c r="AY129" s="271" t="s">
        <v>136</v>
      </c>
    </row>
    <row r="130" s="2" customFormat="1" ht="21.75" customHeight="1">
      <c r="A130" s="38"/>
      <c r="B130" s="39"/>
      <c r="C130" s="234" t="s">
        <v>142</v>
      </c>
      <c r="D130" s="234" t="s">
        <v>137</v>
      </c>
      <c r="E130" s="235" t="s">
        <v>391</v>
      </c>
      <c r="F130" s="236" t="s">
        <v>392</v>
      </c>
      <c r="G130" s="237" t="s">
        <v>381</v>
      </c>
      <c r="H130" s="238">
        <v>129.18000000000001</v>
      </c>
      <c r="I130" s="239"/>
      <c r="J130" s="240">
        <f>ROUND(I130*H130,2)</f>
        <v>0</v>
      </c>
      <c r="K130" s="236" t="s">
        <v>141</v>
      </c>
      <c r="L130" s="41"/>
      <c r="M130" s="241" t="s">
        <v>1</v>
      </c>
      <c r="N130" s="242" t="s">
        <v>43</v>
      </c>
      <c r="O130" s="91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3">
        <f>S130*H130</f>
        <v>0</v>
      </c>
      <c r="U130" s="244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5" t="s">
        <v>142</v>
      </c>
      <c r="AT130" s="245" t="s">
        <v>137</v>
      </c>
      <c r="AU130" s="245" t="s">
        <v>78</v>
      </c>
      <c r="AY130" s="15" t="s">
        <v>136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5" t="s">
        <v>85</v>
      </c>
      <c r="BK130" s="151">
        <f>ROUND(I130*H130,2)</f>
        <v>0</v>
      </c>
      <c r="BL130" s="15" t="s">
        <v>142</v>
      </c>
      <c r="BM130" s="245" t="s">
        <v>458</v>
      </c>
    </row>
    <row r="131" s="2" customFormat="1">
      <c r="A131" s="38"/>
      <c r="B131" s="39"/>
      <c r="C131" s="40"/>
      <c r="D131" s="246" t="s">
        <v>144</v>
      </c>
      <c r="E131" s="40"/>
      <c r="F131" s="247" t="s">
        <v>394</v>
      </c>
      <c r="G131" s="40"/>
      <c r="H131" s="40"/>
      <c r="I131" s="248"/>
      <c r="J131" s="40"/>
      <c r="K131" s="40"/>
      <c r="L131" s="41"/>
      <c r="M131" s="249"/>
      <c r="N131" s="250"/>
      <c r="O131" s="91"/>
      <c r="P131" s="91"/>
      <c r="Q131" s="91"/>
      <c r="R131" s="91"/>
      <c r="S131" s="91"/>
      <c r="T131" s="91"/>
      <c r="U131" s="92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144</v>
      </c>
      <c r="AU131" s="15" t="s">
        <v>78</v>
      </c>
    </row>
    <row r="132" s="13" customFormat="1">
      <c r="A132" s="13"/>
      <c r="B132" s="261"/>
      <c r="C132" s="262"/>
      <c r="D132" s="246" t="s">
        <v>182</v>
      </c>
      <c r="E132" s="263" t="s">
        <v>1</v>
      </c>
      <c r="F132" s="264" t="s">
        <v>457</v>
      </c>
      <c r="G132" s="262"/>
      <c r="H132" s="265">
        <v>129.18000000000001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69"/>
      <c r="U132" s="27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1" t="s">
        <v>182</v>
      </c>
      <c r="AU132" s="271" t="s">
        <v>78</v>
      </c>
      <c r="AV132" s="13" t="s">
        <v>87</v>
      </c>
      <c r="AW132" s="13" t="s">
        <v>32</v>
      </c>
      <c r="AX132" s="13" t="s">
        <v>85</v>
      </c>
      <c r="AY132" s="271" t="s">
        <v>136</v>
      </c>
    </row>
    <row r="133" s="2" customFormat="1" ht="24.15" customHeight="1">
      <c r="A133" s="38"/>
      <c r="B133" s="39"/>
      <c r="C133" s="234" t="s">
        <v>163</v>
      </c>
      <c r="D133" s="234" t="s">
        <v>137</v>
      </c>
      <c r="E133" s="235" t="s">
        <v>397</v>
      </c>
      <c r="F133" s="236" t="s">
        <v>398</v>
      </c>
      <c r="G133" s="237" t="s">
        <v>381</v>
      </c>
      <c r="H133" s="238">
        <v>516.72000000000003</v>
      </c>
      <c r="I133" s="239"/>
      <c r="J133" s="240">
        <f>ROUND(I133*H133,2)</f>
        <v>0</v>
      </c>
      <c r="K133" s="236" t="s">
        <v>141</v>
      </c>
      <c r="L133" s="41"/>
      <c r="M133" s="241" t="s">
        <v>1</v>
      </c>
      <c r="N133" s="242" t="s">
        <v>43</v>
      </c>
      <c r="O133" s="91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3">
        <f>S133*H133</f>
        <v>0</v>
      </c>
      <c r="U133" s="244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5" t="s">
        <v>142</v>
      </c>
      <c r="AT133" s="245" t="s">
        <v>137</v>
      </c>
      <c r="AU133" s="245" t="s">
        <v>78</v>
      </c>
      <c r="AY133" s="15" t="s">
        <v>136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5" t="s">
        <v>85</v>
      </c>
      <c r="BK133" s="151">
        <f>ROUND(I133*H133,2)</f>
        <v>0</v>
      </c>
      <c r="BL133" s="15" t="s">
        <v>142</v>
      </c>
      <c r="BM133" s="245" t="s">
        <v>459</v>
      </c>
    </row>
    <row r="134" s="2" customFormat="1">
      <c r="A134" s="38"/>
      <c r="B134" s="39"/>
      <c r="C134" s="40"/>
      <c r="D134" s="246" t="s">
        <v>144</v>
      </c>
      <c r="E134" s="40"/>
      <c r="F134" s="247" t="s">
        <v>400</v>
      </c>
      <c r="G134" s="40"/>
      <c r="H134" s="40"/>
      <c r="I134" s="248"/>
      <c r="J134" s="40"/>
      <c r="K134" s="40"/>
      <c r="L134" s="41"/>
      <c r="M134" s="249"/>
      <c r="N134" s="250"/>
      <c r="O134" s="91"/>
      <c r="P134" s="91"/>
      <c r="Q134" s="91"/>
      <c r="R134" s="91"/>
      <c r="S134" s="91"/>
      <c r="T134" s="91"/>
      <c r="U134" s="92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5" t="s">
        <v>144</v>
      </c>
      <c r="AU134" s="15" t="s">
        <v>78</v>
      </c>
    </row>
    <row r="135" s="13" customFormat="1">
      <c r="A135" s="13"/>
      <c r="B135" s="261"/>
      <c r="C135" s="262"/>
      <c r="D135" s="246" t="s">
        <v>182</v>
      </c>
      <c r="E135" s="263" t="s">
        <v>1</v>
      </c>
      <c r="F135" s="264" t="s">
        <v>460</v>
      </c>
      <c r="G135" s="262"/>
      <c r="H135" s="265">
        <v>516.72000000000003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69"/>
      <c r="U135" s="270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182</v>
      </c>
      <c r="AU135" s="271" t="s">
        <v>78</v>
      </c>
      <c r="AV135" s="13" t="s">
        <v>87</v>
      </c>
      <c r="AW135" s="13" t="s">
        <v>32</v>
      </c>
      <c r="AX135" s="13" t="s">
        <v>85</v>
      </c>
      <c r="AY135" s="271" t="s">
        <v>136</v>
      </c>
    </row>
    <row r="136" s="2" customFormat="1" ht="21.75" customHeight="1">
      <c r="A136" s="38"/>
      <c r="B136" s="39"/>
      <c r="C136" s="234" t="s">
        <v>168</v>
      </c>
      <c r="D136" s="234" t="s">
        <v>137</v>
      </c>
      <c r="E136" s="235" t="s">
        <v>461</v>
      </c>
      <c r="F136" s="236" t="s">
        <v>462</v>
      </c>
      <c r="G136" s="237" t="s">
        <v>192</v>
      </c>
      <c r="H136" s="238">
        <v>254</v>
      </c>
      <c r="I136" s="239"/>
      <c r="J136" s="240">
        <f>ROUND(I136*H136,2)</f>
        <v>0</v>
      </c>
      <c r="K136" s="236" t="s">
        <v>1</v>
      </c>
      <c r="L136" s="41"/>
      <c r="M136" s="241" t="s">
        <v>1</v>
      </c>
      <c r="N136" s="242" t="s">
        <v>43</v>
      </c>
      <c r="O136" s="91"/>
      <c r="P136" s="243">
        <f>O136*H136</f>
        <v>0</v>
      </c>
      <c r="Q136" s="243">
        <v>2.0000000000000002E-05</v>
      </c>
      <c r="R136" s="243">
        <f>Q136*H136</f>
        <v>0.0050800000000000003</v>
      </c>
      <c r="S136" s="243">
        <v>0</v>
      </c>
      <c r="T136" s="243">
        <f>S136*H136</f>
        <v>0</v>
      </c>
      <c r="U136" s="244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5" t="s">
        <v>142</v>
      </c>
      <c r="AT136" s="245" t="s">
        <v>137</v>
      </c>
      <c r="AU136" s="245" t="s">
        <v>78</v>
      </c>
      <c r="AY136" s="15" t="s">
        <v>136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5" t="s">
        <v>85</v>
      </c>
      <c r="BK136" s="151">
        <f>ROUND(I136*H136,2)</f>
        <v>0</v>
      </c>
      <c r="BL136" s="15" t="s">
        <v>142</v>
      </c>
      <c r="BM136" s="245" t="s">
        <v>463</v>
      </c>
    </row>
    <row r="137" s="2" customFormat="1">
      <c r="A137" s="38"/>
      <c r="B137" s="39"/>
      <c r="C137" s="40"/>
      <c r="D137" s="246" t="s">
        <v>144</v>
      </c>
      <c r="E137" s="40"/>
      <c r="F137" s="247" t="s">
        <v>464</v>
      </c>
      <c r="G137" s="40"/>
      <c r="H137" s="40"/>
      <c r="I137" s="248"/>
      <c r="J137" s="40"/>
      <c r="K137" s="40"/>
      <c r="L137" s="41"/>
      <c r="M137" s="249"/>
      <c r="N137" s="250"/>
      <c r="O137" s="91"/>
      <c r="P137" s="91"/>
      <c r="Q137" s="91"/>
      <c r="R137" s="91"/>
      <c r="S137" s="91"/>
      <c r="T137" s="91"/>
      <c r="U137" s="92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5" t="s">
        <v>144</v>
      </c>
      <c r="AU137" s="15" t="s">
        <v>78</v>
      </c>
    </row>
    <row r="138" s="13" customFormat="1">
      <c r="A138" s="13"/>
      <c r="B138" s="261"/>
      <c r="C138" s="262"/>
      <c r="D138" s="246" t="s">
        <v>182</v>
      </c>
      <c r="E138" s="263" t="s">
        <v>1</v>
      </c>
      <c r="F138" s="264" t="s">
        <v>465</v>
      </c>
      <c r="G138" s="262"/>
      <c r="H138" s="265">
        <v>254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69"/>
      <c r="U138" s="270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1" t="s">
        <v>182</v>
      </c>
      <c r="AU138" s="271" t="s">
        <v>78</v>
      </c>
      <c r="AV138" s="13" t="s">
        <v>87</v>
      </c>
      <c r="AW138" s="13" t="s">
        <v>32</v>
      </c>
      <c r="AX138" s="13" t="s">
        <v>85</v>
      </c>
      <c r="AY138" s="271" t="s">
        <v>136</v>
      </c>
    </row>
    <row r="139" s="2" customFormat="1" ht="24.15" customHeight="1">
      <c r="A139" s="38"/>
      <c r="B139" s="39"/>
      <c r="C139" s="234" t="s">
        <v>173</v>
      </c>
      <c r="D139" s="234" t="s">
        <v>137</v>
      </c>
      <c r="E139" s="235" t="s">
        <v>466</v>
      </c>
      <c r="F139" s="236" t="s">
        <v>467</v>
      </c>
      <c r="G139" s="237" t="s">
        <v>148</v>
      </c>
      <c r="H139" s="238">
        <v>2226</v>
      </c>
      <c r="I139" s="239"/>
      <c r="J139" s="240">
        <f>ROUND(I139*H139,2)</f>
        <v>0</v>
      </c>
      <c r="K139" s="236" t="s">
        <v>141</v>
      </c>
      <c r="L139" s="41"/>
      <c r="M139" s="241" t="s">
        <v>1</v>
      </c>
      <c r="N139" s="242" t="s">
        <v>43</v>
      </c>
      <c r="O139" s="91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3">
        <f>S139*H139</f>
        <v>0</v>
      </c>
      <c r="U139" s="244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5" t="s">
        <v>142</v>
      </c>
      <c r="AT139" s="245" t="s">
        <v>137</v>
      </c>
      <c r="AU139" s="245" t="s">
        <v>78</v>
      </c>
      <c r="AY139" s="15" t="s">
        <v>136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5" t="s">
        <v>85</v>
      </c>
      <c r="BK139" s="151">
        <f>ROUND(I139*H139,2)</f>
        <v>0</v>
      </c>
      <c r="BL139" s="15" t="s">
        <v>142</v>
      </c>
      <c r="BM139" s="245" t="s">
        <v>468</v>
      </c>
    </row>
    <row r="140" s="2" customFormat="1">
      <c r="A140" s="38"/>
      <c r="B140" s="39"/>
      <c r="C140" s="40"/>
      <c r="D140" s="246" t="s">
        <v>144</v>
      </c>
      <c r="E140" s="40"/>
      <c r="F140" s="247" t="s">
        <v>469</v>
      </c>
      <c r="G140" s="40"/>
      <c r="H140" s="40"/>
      <c r="I140" s="248"/>
      <c r="J140" s="40"/>
      <c r="K140" s="40"/>
      <c r="L140" s="41"/>
      <c r="M140" s="249"/>
      <c r="N140" s="250"/>
      <c r="O140" s="91"/>
      <c r="P140" s="91"/>
      <c r="Q140" s="91"/>
      <c r="R140" s="91"/>
      <c r="S140" s="91"/>
      <c r="T140" s="91"/>
      <c r="U140" s="92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5" t="s">
        <v>144</v>
      </c>
      <c r="AU140" s="15" t="s">
        <v>78</v>
      </c>
    </row>
    <row r="141" s="13" customFormat="1">
      <c r="A141" s="13"/>
      <c r="B141" s="261"/>
      <c r="C141" s="262"/>
      <c r="D141" s="246" t="s">
        <v>182</v>
      </c>
      <c r="E141" s="263" t="s">
        <v>1</v>
      </c>
      <c r="F141" s="264" t="s">
        <v>470</v>
      </c>
      <c r="G141" s="262"/>
      <c r="H141" s="265">
        <v>2226</v>
      </c>
      <c r="I141" s="266"/>
      <c r="J141" s="262"/>
      <c r="K141" s="262"/>
      <c r="L141" s="267"/>
      <c r="M141" s="279"/>
      <c r="N141" s="280"/>
      <c r="O141" s="280"/>
      <c r="P141" s="280"/>
      <c r="Q141" s="280"/>
      <c r="R141" s="280"/>
      <c r="S141" s="280"/>
      <c r="T141" s="280"/>
      <c r="U141" s="281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1" t="s">
        <v>182</v>
      </c>
      <c r="AU141" s="271" t="s">
        <v>78</v>
      </c>
      <c r="AV141" s="13" t="s">
        <v>87</v>
      </c>
      <c r="AW141" s="13" t="s">
        <v>32</v>
      </c>
      <c r="AX141" s="13" t="s">
        <v>85</v>
      </c>
      <c r="AY141" s="271" t="s">
        <v>136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1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KPCiX1IEtRt7/6dbPfSln5tXEkz9TOgV8tjQq78q+Z7fAWP0cnUkbg/4KwHDGfOrgmfAhnwq8/De2TbhN3TKpQ==" hashValue="OSiTb0YcvNS4KisdpRvk057HLSHuWGNgVd7LtoFDrmHbJXkqUAJIx0bcARtGrkP7hSvfUEzknuyBtAbEIAhEuQ==" algorithmName="SHA-512" password="CC35"/>
  <autoFilter ref="C119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8"/>
      <c r="AT3" s="15" t="s">
        <v>87</v>
      </c>
    </row>
    <row r="4" s="1" customFormat="1" ht="24.96" customHeight="1">
      <c r="B4" s="18"/>
      <c r="D4" s="160" t="s">
        <v>109</v>
      </c>
      <c r="L4" s="18"/>
      <c r="M4" s="161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2" t="s">
        <v>16</v>
      </c>
      <c r="L6" s="18"/>
    </row>
    <row r="7" s="1" customFormat="1" ht="16.5" customHeight="1">
      <c r="B7" s="18"/>
      <c r="E7" s="163" t="str">
        <f>'Rekapitulace stavby'!K6</f>
        <v>Lokální biocentrum LBC 73 v k.ú. Tisová u Vysokého Mýta</v>
      </c>
      <c r="F7" s="162"/>
      <c r="G7" s="162"/>
      <c r="H7" s="162"/>
      <c r="L7" s="18"/>
    </row>
    <row r="8" s="1" customFormat="1" ht="12" customHeight="1">
      <c r="B8" s="18"/>
      <c r="D8" s="162" t="s">
        <v>110</v>
      </c>
      <c r="L8" s="18"/>
    </row>
    <row r="9" s="2" customFormat="1" ht="16.5" customHeight="1">
      <c r="A9" s="38"/>
      <c r="B9" s="41"/>
      <c r="C9" s="38"/>
      <c r="D9" s="38"/>
      <c r="E9" s="163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2" t="s">
        <v>444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4" t="s">
        <v>471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2" t="s">
        <v>18</v>
      </c>
      <c r="E13" s="38"/>
      <c r="F13" s="141" t="s">
        <v>1</v>
      </c>
      <c r="G13" s="38"/>
      <c r="H13" s="38"/>
      <c r="I13" s="16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2" t="s">
        <v>20</v>
      </c>
      <c r="E14" s="38"/>
      <c r="F14" s="141" t="s">
        <v>21</v>
      </c>
      <c r="G14" s="38"/>
      <c r="H14" s="38"/>
      <c r="I14" s="162" t="s">
        <v>22</v>
      </c>
      <c r="J14" s="165" t="str">
        <f>'Rekapitulace stavby'!AN8</f>
        <v>5. 7. 2017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2" t="s">
        <v>24</v>
      </c>
      <c r="E16" s="38"/>
      <c r="F16" s="38"/>
      <c r="G16" s="38"/>
      <c r="H16" s="38"/>
      <c r="I16" s="16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1" t="s">
        <v>26</v>
      </c>
      <c r="F17" s="38"/>
      <c r="G17" s="38"/>
      <c r="H17" s="38"/>
      <c r="I17" s="16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2" t="s">
        <v>28</v>
      </c>
      <c r="E19" s="38"/>
      <c r="F19" s="38"/>
      <c r="G19" s="38"/>
      <c r="H19" s="38"/>
      <c r="I19" s="162" t="s">
        <v>25</v>
      </c>
      <c r="J19" s="31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'Rekapitulace stavby'!E14</f>
        <v>Vyplň údaj</v>
      </c>
      <c r="F20" s="141"/>
      <c r="G20" s="141"/>
      <c r="H20" s="141"/>
      <c r="I20" s="162" t="s">
        <v>27</v>
      </c>
      <c r="J20" s="31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2" t="s">
        <v>30</v>
      </c>
      <c r="E22" s="38"/>
      <c r="F22" s="38"/>
      <c r="G22" s="38"/>
      <c r="H22" s="38"/>
      <c r="I22" s="16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1" t="s">
        <v>31</v>
      </c>
      <c r="F23" s="38"/>
      <c r="G23" s="38"/>
      <c r="H23" s="38"/>
      <c r="I23" s="16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2" t="s">
        <v>33</v>
      </c>
      <c r="E25" s="38"/>
      <c r="F25" s="38"/>
      <c r="G25" s="38"/>
      <c r="H25" s="38"/>
      <c r="I25" s="16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1" t="s">
        <v>31</v>
      </c>
      <c r="F26" s="38"/>
      <c r="G26" s="38"/>
      <c r="H26" s="38"/>
      <c r="I26" s="16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2" t="s">
        <v>34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6"/>
      <c r="J29" s="166"/>
      <c r="K29" s="166"/>
      <c r="L29" s="169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0"/>
      <c r="E31" s="170"/>
      <c r="F31" s="170"/>
      <c r="G31" s="170"/>
      <c r="H31" s="170"/>
      <c r="I31" s="170"/>
      <c r="J31" s="170"/>
      <c r="K31" s="17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1"/>
      <c r="C32" s="38"/>
      <c r="D32" s="171" t="s">
        <v>38</v>
      </c>
      <c r="E32" s="38"/>
      <c r="F32" s="38"/>
      <c r="G32" s="38"/>
      <c r="H32" s="38"/>
      <c r="I32" s="38"/>
      <c r="J32" s="172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1"/>
      <c r="C33" s="38"/>
      <c r="D33" s="170"/>
      <c r="E33" s="170"/>
      <c r="F33" s="170"/>
      <c r="G33" s="170"/>
      <c r="H33" s="170"/>
      <c r="I33" s="170"/>
      <c r="J33" s="170"/>
      <c r="K33" s="17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38"/>
      <c r="F34" s="173" t="s">
        <v>40</v>
      </c>
      <c r="G34" s="38"/>
      <c r="H34" s="38"/>
      <c r="I34" s="173" t="s">
        <v>39</v>
      </c>
      <c r="J34" s="173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1"/>
      <c r="C35" s="38"/>
      <c r="D35" s="174" t="s">
        <v>42</v>
      </c>
      <c r="E35" s="162" t="s">
        <v>43</v>
      </c>
      <c r="F35" s="175">
        <f>ROUND((SUM(BE120:BE138)),  2)</f>
        <v>0</v>
      </c>
      <c r="G35" s="38"/>
      <c r="H35" s="38"/>
      <c r="I35" s="176">
        <v>0.20999999999999999</v>
      </c>
      <c r="J35" s="175">
        <f>ROUND(((SUM(BE120:BE138))*I35),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162" t="s">
        <v>44</v>
      </c>
      <c r="F36" s="175">
        <f>ROUND((SUM(BF120:BF138)),  2)</f>
        <v>0</v>
      </c>
      <c r="G36" s="38"/>
      <c r="H36" s="38"/>
      <c r="I36" s="176">
        <v>0.14999999999999999</v>
      </c>
      <c r="J36" s="175">
        <f>ROUND(((SUM(BF120:BF138))*I36),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62" t="s">
        <v>45</v>
      </c>
      <c r="F37" s="175">
        <f>ROUND((SUM(BG120:BG138)),  2)</f>
        <v>0</v>
      </c>
      <c r="G37" s="38"/>
      <c r="H37" s="38"/>
      <c r="I37" s="176">
        <v>0.20999999999999999</v>
      </c>
      <c r="J37" s="17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1"/>
      <c r="C38" s="38"/>
      <c r="D38" s="38"/>
      <c r="E38" s="162" t="s">
        <v>46</v>
      </c>
      <c r="F38" s="175">
        <f>ROUND((SUM(BH120:BH138)),  2)</f>
        <v>0</v>
      </c>
      <c r="G38" s="38"/>
      <c r="H38" s="38"/>
      <c r="I38" s="176">
        <v>0.14999999999999999</v>
      </c>
      <c r="J38" s="17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2" t="s">
        <v>47</v>
      </c>
      <c r="F39" s="175">
        <f>ROUND((SUM(BI120:BI138)),  2)</f>
        <v>0</v>
      </c>
      <c r="G39" s="38"/>
      <c r="H39" s="38"/>
      <c r="I39" s="176">
        <v>0</v>
      </c>
      <c r="J39" s="17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1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5" t="str">
        <f>E7</f>
        <v>Lokální biocentrum LBC 73 v k.ú. Tisová u Vysokého Mýta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19"/>
      <c r="C86" s="30" t="s">
        <v>110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8"/>
      <c r="B87" s="39"/>
      <c r="C87" s="40"/>
      <c r="D87" s="40"/>
      <c r="E87" s="195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0" t="s">
        <v>444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SO-12 - pěstební péče 2. rok (LBC 73)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0" t="s">
        <v>20</v>
      </c>
      <c r="D91" s="40"/>
      <c r="E91" s="40"/>
      <c r="F91" s="25" t="str">
        <f>F14</f>
        <v>Tisová</v>
      </c>
      <c r="G91" s="40"/>
      <c r="H91" s="40"/>
      <c r="I91" s="30" t="s">
        <v>22</v>
      </c>
      <c r="J91" s="79" t="str">
        <f>IF(J14="","",J14)</f>
        <v>5. 7. 2017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0" t="s">
        <v>24</v>
      </c>
      <c r="D93" s="40"/>
      <c r="E93" s="40"/>
      <c r="F93" s="25" t="str">
        <f>E17</f>
        <v>Obec Tisová</v>
      </c>
      <c r="G93" s="40"/>
      <c r="H93" s="40"/>
      <c r="I93" s="30" t="s">
        <v>30</v>
      </c>
      <c r="J93" s="34" t="str">
        <f>E23</f>
        <v>Agroprojekt PSO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0" t="s">
        <v>28</v>
      </c>
      <c r="D94" s="40"/>
      <c r="E94" s="40"/>
      <c r="F94" s="25" t="str">
        <f>IF(E20="","",E20)</f>
        <v>Vyplň údaj</v>
      </c>
      <c r="G94" s="40"/>
      <c r="H94" s="40"/>
      <c r="I94" s="30" t="s">
        <v>33</v>
      </c>
      <c r="J94" s="34" t="str">
        <f>E26</f>
        <v>Agroprojekt PSO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96" t="s">
        <v>113</v>
      </c>
      <c r="D96" s="156"/>
      <c r="E96" s="156"/>
      <c r="F96" s="156"/>
      <c r="G96" s="156"/>
      <c r="H96" s="156"/>
      <c r="I96" s="156"/>
      <c r="J96" s="197" t="s">
        <v>114</v>
      </c>
      <c r="K96" s="15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98" t="s">
        <v>115</v>
      </c>
      <c r="D98" s="40"/>
      <c r="E98" s="40"/>
      <c r="F98" s="40"/>
      <c r="G98" s="40"/>
      <c r="H98" s="40"/>
      <c r="I98" s="40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116</v>
      </c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1" t="s">
        <v>120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0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95" t="str">
        <f>E7</f>
        <v>Lokální biocentrum LBC 73 v k.ú. Tisová u Vysokého Mýta</v>
      </c>
      <c r="F108" s="30"/>
      <c r="G108" s="30"/>
      <c r="H108" s="3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19"/>
      <c r="C109" s="30" t="s">
        <v>110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8"/>
      <c r="B110" s="39"/>
      <c r="C110" s="40"/>
      <c r="D110" s="40"/>
      <c r="E110" s="195" t="s">
        <v>111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444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SO-12 - pěstební péče 2. rok (LBC 73)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20</v>
      </c>
      <c r="D114" s="40"/>
      <c r="E114" s="40"/>
      <c r="F114" s="25" t="str">
        <f>F14</f>
        <v>Tisová</v>
      </c>
      <c r="G114" s="40"/>
      <c r="H114" s="40"/>
      <c r="I114" s="30" t="s">
        <v>22</v>
      </c>
      <c r="J114" s="79" t="str">
        <f>IF(J14="","",J14)</f>
        <v>5. 7. 2017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0" t="s">
        <v>24</v>
      </c>
      <c r="D116" s="40"/>
      <c r="E116" s="40"/>
      <c r="F116" s="25" t="str">
        <f>E17</f>
        <v>Obec Tisová</v>
      </c>
      <c r="G116" s="40"/>
      <c r="H116" s="40"/>
      <c r="I116" s="30" t="s">
        <v>30</v>
      </c>
      <c r="J116" s="34" t="str">
        <f>E23</f>
        <v>Agroprojekt PSO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0" t="s">
        <v>28</v>
      </c>
      <c r="D117" s="40"/>
      <c r="E117" s="40"/>
      <c r="F117" s="25" t="str">
        <f>IF(E20="","",E20)</f>
        <v>Vyplň údaj</v>
      </c>
      <c r="G117" s="40"/>
      <c r="H117" s="40"/>
      <c r="I117" s="30" t="s">
        <v>33</v>
      </c>
      <c r="J117" s="34" t="str">
        <f>E26</f>
        <v>Agroprojekt PSO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0"/>
      <c r="B119" s="211"/>
      <c r="C119" s="212" t="s">
        <v>121</v>
      </c>
      <c r="D119" s="213" t="s">
        <v>63</v>
      </c>
      <c r="E119" s="213" t="s">
        <v>59</v>
      </c>
      <c r="F119" s="213" t="s">
        <v>60</v>
      </c>
      <c r="G119" s="213" t="s">
        <v>122</v>
      </c>
      <c r="H119" s="213" t="s">
        <v>123</v>
      </c>
      <c r="I119" s="213" t="s">
        <v>124</v>
      </c>
      <c r="J119" s="213" t="s">
        <v>114</v>
      </c>
      <c r="K119" s="214" t="s">
        <v>125</v>
      </c>
      <c r="L119" s="215"/>
      <c r="M119" s="100" t="s">
        <v>1</v>
      </c>
      <c r="N119" s="101" t="s">
        <v>42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1" t="s">
        <v>131</v>
      </c>
      <c r="U119" s="102" t="s">
        <v>132</v>
      </c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</row>
    <row r="120" s="2" customFormat="1" ht="22.8" customHeight="1">
      <c r="A120" s="38"/>
      <c r="B120" s="39"/>
      <c r="C120" s="107" t="s">
        <v>133</v>
      </c>
      <c r="D120" s="40"/>
      <c r="E120" s="40"/>
      <c r="F120" s="40"/>
      <c r="G120" s="40"/>
      <c r="H120" s="40"/>
      <c r="I120" s="40"/>
      <c r="J120" s="216">
        <f>BK120</f>
        <v>0</v>
      </c>
      <c r="K120" s="40"/>
      <c r="L120" s="41"/>
      <c r="M120" s="103"/>
      <c r="N120" s="217"/>
      <c r="O120" s="104"/>
      <c r="P120" s="218">
        <f>SUM(P121:P138)</f>
        <v>0</v>
      </c>
      <c r="Q120" s="104"/>
      <c r="R120" s="218">
        <f>SUM(R121:R138)</f>
        <v>0.0050800000000000003</v>
      </c>
      <c r="S120" s="104"/>
      <c r="T120" s="218">
        <f>SUM(T121:T138)</f>
        <v>0</v>
      </c>
      <c r="U120" s="105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77</v>
      </c>
      <c r="AU120" s="15" t="s">
        <v>116</v>
      </c>
      <c r="BK120" s="219">
        <f>SUM(BK121:BK138)</f>
        <v>0</v>
      </c>
    </row>
    <row r="121" s="2" customFormat="1" ht="24.15" customHeight="1">
      <c r="A121" s="38"/>
      <c r="B121" s="39"/>
      <c r="C121" s="234" t="s">
        <v>85</v>
      </c>
      <c r="D121" s="234" t="s">
        <v>137</v>
      </c>
      <c r="E121" s="235" t="s">
        <v>446</v>
      </c>
      <c r="F121" s="236" t="s">
        <v>447</v>
      </c>
      <c r="G121" s="237" t="s">
        <v>192</v>
      </c>
      <c r="H121" s="238">
        <v>3290</v>
      </c>
      <c r="I121" s="239"/>
      <c r="J121" s="240">
        <f>ROUND(I121*H121,2)</f>
        <v>0</v>
      </c>
      <c r="K121" s="236" t="s">
        <v>141</v>
      </c>
      <c r="L121" s="41"/>
      <c r="M121" s="241" t="s">
        <v>1</v>
      </c>
      <c r="N121" s="242" t="s">
        <v>43</v>
      </c>
      <c r="O121" s="91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3">
        <f>S121*H121</f>
        <v>0</v>
      </c>
      <c r="U121" s="244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5" t="s">
        <v>142</v>
      </c>
      <c r="AT121" s="245" t="s">
        <v>137</v>
      </c>
      <c r="AU121" s="245" t="s">
        <v>78</v>
      </c>
      <c r="AY121" s="15" t="s">
        <v>136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15" t="s">
        <v>85</v>
      </c>
      <c r="BK121" s="151">
        <f>ROUND(I121*H121,2)</f>
        <v>0</v>
      </c>
      <c r="BL121" s="15" t="s">
        <v>142</v>
      </c>
      <c r="BM121" s="245" t="s">
        <v>472</v>
      </c>
    </row>
    <row r="122" s="2" customFormat="1">
      <c r="A122" s="38"/>
      <c r="B122" s="39"/>
      <c r="C122" s="40"/>
      <c r="D122" s="246" t="s">
        <v>144</v>
      </c>
      <c r="E122" s="40"/>
      <c r="F122" s="247" t="s">
        <v>449</v>
      </c>
      <c r="G122" s="40"/>
      <c r="H122" s="40"/>
      <c r="I122" s="248"/>
      <c r="J122" s="40"/>
      <c r="K122" s="40"/>
      <c r="L122" s="41"/>
      <c r="M122" s="249"/>
      <c r="N122" s="250"/>
      <c r="O122" s="91"/>
      <c r="P122" s="91"/>
      <c r="Q122" s="91"/>
      <c r="R122" s="91"/>
      <c r="S122" s="91"/>
      <c r="T122" s="91"/>
      <c r="U122" s="92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5" t="s">
        <v>144</v>
      </c>
      <c r="AU122" s="15" t="s">
        <v>78</v>
      </c>
    </row>
    <row r="123" s="13" customFormat="1">
      <c r="A123" s="13"/>
      <c r="B123" s="261"/>
      <c r="C123" s="262"/>
      <c r="D123" s="246" t="s">
        <v>182</v>
      </c>
      <c r="E123" s="263" t="s">
        <v>1</v>
      </c>
      <c r="F123" s="264" t="s">
        <v>473</v>
      </c>
      <c r="G123" s="262"/>
      <c r="H123" s="265">
        <v>3290</v>
      </c>
      <c r="I123" s="266"/>
      <c r="J123" s="262"/>
      <c r="K123" s="262"/>
      <c r="L123" s="267"/>
      <c r="M123" s="268"/>
      <c r="N123" s="269"/>
      <c r="O123" s="269"/>
      <c r="P123" s="269"/>
      <c r="Q123" s="269"/>
      <c r="R123" s="269"/>
      <c r="S123" s="269"/>
      <c r="T123" s="269"/>
      <c r="U123" s="270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71" t="s">
        <v>182</v>
      </c>
      <c r="AU123" s="271" t="s">
        <v>78</v>
      </c>
      <c r="AV123" s="13" t="s">
        <v>87</v>
      </c>
      <c r="AW123" s="13" t="s">
        <v>32</v>
      </c>
      <c r="AX123" s="13" t="s">
        <v>85</v>
      </c>
      <c r="AY123" s="271" t="s">
        <v>136</v>
      </c>
    </row>
    <row r="124" s="2" customFormat="1" ht="24.15" customHeight="1">
      <c r="A124" s="38"/>
      <c r="B124" s="39"/>
      <c r="C124" s="234" t="s">
        <v>87</v>
      </c>
      <c r="D124" s="234" t="s">
        <v>137</v>
      </c>
      <c r="E124" s="235" t="s">
        <v>451</v>
      </c>
      <c r="F124" s="236" t="s">
        <v>452</v>
      </c>
      <c r="G124" s="237" t="s">
        <v>140</v>
      </c>
      <c r="H124" s="238">
        <v>4.2999999999999998</v>
      </c>
      <c r="I124" s="239"/>
      <c r="J124" s="240">
        <f>ROUND(I124*H124,2)</f>
        <v>0</v>
      </c>
      <c r="K124" s="236" t="s">
        <v>141</v>
      </c>
      <c r="L124" s="41"/>
      <c r="M124" s="241" t="s">
        <v>1</v>
      </c>
      <c r="N124" s="242" t="s">
        <v>43</v>
      </c>
      <c r="O124" s="91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3">
        <f>S124*H124</f>
        <v>0</v>
      </c>
      <c r="U124" s="244" t="s">
        <v>1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5" t="s">
        <v>142</v>
      </c>
      <c r="AT124" s="245" t="s">
        <v>137</v>
      </c>
      <c r="AU124" s="245" t="s">
        <v>78</v>
      </c>
      <c r="AY124" s="15" t="s">
        <v>136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5" t="s">
        <v>85</v>
      </c>
      <c r="BK124" s="151">
        <f>ROUND(I124*H124,2)</f>
        <v>0</v>
      </c>
      <c r="BL124" s="15" t="s">
        <v>142</v>
      </c>
      <c r="BM124" s="245" t="s">
        <v>474</v>
      </c>
    </row>
    <row r="125" s="2" customFormat="1">
      <c r="A125" s="38"/>
      <c r="B125" s="39"/>
      <c r="C125" s="40"/>
      <c r="D125" s="246" t="s">
        <v>144</v>
      </c>
      <c r="E125" s="40"/>
      <c r="F125" s="247" t="s">
        <v>454</v>
      </c>
      <c r="G125" s="40"/>
      <c r="H125" s="40"/>
      <c r="I125" s="248"/>
      <c r="J125" s="40"/>
      <c r="K125" s="40"/>
      <c r="L125" s="41"/>
      <c r="M125" s="249"/>
      <c r="N125" s="250"/>
      <c r="O125" s="91"/>
      <c r="P125" s="91"/>
      <c r="Q125" s="91"/>
      <c r="R125" s="91"/>
      <c r="S125" s="91"/>
      <c r="T125" s="91"/>
      <c r="U125" s="92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144</v>
      </c>
      <c r="AU125" s="15" t="s">
        <v>78</v>
      </c>
    </row>
    <row r="126" s="13" customFormat="1">
      <c r="A126" s="13"/>
      <c r="B126" s="261"/>
      <c r="C126" s="262"/>
      <c r="D126" s="246" t="s">
        <v>182</v>
      </c>
      <c r="E126" s="263" t="s">
        <v>1</v>
      </c>
      <c r="F126" s="264" t="s">
        <v>475</v>
      </c>
      <c r="G126" s="262"/>
      <c r="H126" s="265">
        <v>4.2999999999999998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69"/>
      <c r="U126" s="270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1" t="s">
        <v>182</v>
      </c>
      <c r="AU126" s="271" t="s">
        <v>78</v>
      </c>
      <c r="AV126" s="13" t="s">
        <v>87</v>
      </c>
      <c r="AW126" s="13" t="s">
        <v>32</v>
      </c>
      <c r="AX126" s="13" t="s">
        <v>85</v>
      </c>
      <c r="AY126" s="271" t="s">
        <v>136</v>
      </c>
    </row>
    <row r="127" s="2" customFormat="1" ht="16.5" customHeight="1">
      <c r="A127" s="38"/>
      <c r="B127" s="39"/>
      <c r="C127" s="234" t="s">
        <v>151</v>
      </c>
      <c r="D127" s="234" t="s">
        <v>137</v>
      </c>
      <c r="E127" s="235" t="s">
        <v>385</v>
      </c>
      <c r="F127" s="236" t="s">
        <v>386</v>
      </c>
      <c r="G127" s="237" t="s">
        <v>381</v>
      </c>
      <c r="H127" s="238">
        <v>129.18000000000001</v>
      </c>
      <c r="I127" s="239"/>
      <c r="J127" s="240">
        <f>ROUND(I127*H127,2)</f>
        <v>0</v>
      </c>
      <c r="K127" s="236" t="s">
        <v>141</v>
      </c>
      <c r="L127" s="41"/>
      <c r="M127" s="241" t="s">
        <v>1</v>
      </c>
      <c r="N127" s="242" t="s">
        <v>43</v>
      </c>
      <c r="O127" s="91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3">
        <f>S127*H127</f>
        <v>0</v>
      </c>
      <c r="U127" s="244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5" t="s">
        <v>142</v>
      </c>
      <c r="AT127" s="245" t="s">
        <v>137</v>
      </c>
      <c r="AU127" s="245" t="s">
        <v>78</v>
      </c>
      <c r="AY127" s="15" t="s">
        <v>136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5" t="s">
        <v>85</v>
      </c>
      <c r="BK127" s="151">
        <f>ROUND(I127*H127,2)</f>
        <v>0</v>
      </c>
      <c r="BL127" s="15" t="s">
        <v>142</v>
      </c>
      <c r="BM127" s="245" t="s">
        <v>476</v>
      </c>
    </row>
    <row r="128" s="2" customFormat="1">
      <c r="A128" s="38"/>
      <c r="B128" s="39"/>
      <c r="C128" s="40"/>
      <c r="D128" s="246" t="s">
        <v>144</v>
      </c>
      <c r="E128" s="40"/>
      <c r="F128" s="247" t="s">
        <v>388</v>
      </c>
      <c r="G128" s="40"/>
      <c r="H128" s="40"/>
      <c r="I128" s="248"/>
      <c r="J128" s="40"/>
      <c r="K128" s="40"/>
      <c r="L128" s="41"/>
      <c r="M128" s="249"/>
      <c r="N128" s="250"/>
      <c r="O128" s="91"/>
      <c r="P128" s="91"/>
      <c r="Q128" s="91"/>
      <c r="R128" s="91"/>
      <c r="S128" s="91"/>
      <c r="T128" s="91"/>
      <c r="U128" s="92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144</v>
      </c>
      <c r="AU128" s="15" t="s">
        <v>78</v>
      </c>
    </row>
    <row r="129" s="13" customFormat="1">
      <c r="A129" s="13"/>
      <c r="B129" s="261"/>
      <c r="C129" s="262"/>
      <c r="D129" s="246" t="s">
        <v>182</v>
      </c>
      <c r="E129" s="263" t="s">
        <v>1</v>
      </c>
      <c r="F129" s="264" t="s">
        <v>457</v>
      </c>
      <c r="G129" s="262"/>
      <c r="H129" s="265">
        <v>129.18000000000001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69"/>
      <c r="U129" s="270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1" t="s">
        <v>182</v>
      </c>
      <c r="AU129" s="271" t="s">
        <v>78</v>
      </c>
      <c r="AV129" s="13" t="s">
        <v>87</v>
      </c>
      <c r="AW129" s="13" t="s">
        <v>32</v>
      </c>
      <c r="AX129" s="13" t="s">
        <v>85</v>
      </c>
      <c r="AY129" s="271" t="s">
        <v>136</v>
      </c>
    </row>
    <row r="130" s="2" customFormat="1" ht="21.75" customHeight="1">
      <c r="A130" s="38"/>
      <c r="B130" s="39"/>
      <c r="C130" s="234" t="s">
        <v>142</v>
      </c>
      <c r="D130" s="234" t="s">
        <v>137</v>
      </c>
      <c r="E130" s="235" t="s">
        <v>391</v>
      </c>
      <c r="F130" s="236" t="s">
        <v>392</v>
      </c>
      <c r="G130" s="237" t="s">
        <v>381</v>
      </c>
      <c r="H130" s="238">
        <v>129.18000000000001</v>
      </c>
      <c r="I130" s="239"/>
      <c r="J130" s="240">
        <f>ROUND(I130*H130,2)</f>
        <v>0</v>
      </c>
      <c r="K130" s="236" t="s">
        <v>141</v>
      </c>
      <c r="L130" s="41"/>
      <c r="M130" s="241" t="s">
        <v>1</v>
      </c>
      <c r="N130" s="242" t="s">
        <v>43</v>
      </c>
      <c r="O130" s="91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3">
        <f>S130*H130</f>
        <v>0</v>
      </c>
      <c r="U130" s="244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5" t="s">
        <v>142</v>
      </c>
      <c r="AT130" s="245" t="s">
        <v>137</v>
      </c>
      <c r="AU130" s="245" t="s">
        <v>78</v>
      </c>
      <c r="AY130" s="15" t="s">
        <v>136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5" t="s">
        <v>85</v>
      </c>
      <c r="BK130" s="151">
        <f>ROUND(I130*H130,2)</f>
        <v>0</v>
      </c>
      <c r="BL130" s="15" t="s">
        <v>142</v>
      </c>
      <c r="BM130" s="245" t="s">
        <v>477</v>
      </c>
    </row>
    <row r="131" s="2" customFormat="1">
      <c r="A131" s="38"/>
      <c r="B131" s="39"/>
      <c r="C131" s="40"/>
      <c r="D131" s="246" t="s">
        <v>144</v>
      </c>
      <c r="E131" s="40"/>
      <c r="F131" s="247" t="s">
        <v>394</v>
      </c>
      <c r="G131" s="40"/>
      <c r="H131" s="40"/>
      <c r="I131" s="248"/>
      <c r="J131" s="40"/>
      <c r="K131" s="40"/>
      <c r="L131" s="41"/>
      <c r="M131" s="249"/>
      <c r="N131" s="250"/>
      <c r="O131" s="91"/>
      <c r="P131" s="91"/>
      <c r="Q131" s="91"/>
      <c r="R131" s="91"/>
      <c r="S131" s="91"/>
      <c r="T131" s="91"/>
      <c r="U131" s="92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144</v>
      </c>
      <c r="AU131" s="15" t="s">
        <v>78</v>
      </c>
    </row>
    <row r="132" s="13" customFormat="1">
      <c r="A132" s="13"/>
      <c r="B132" s="261"/>
      <c r="C132" s="262"/>
      <c r="D132" s="246" t="s">
        <v>182</v>
      </c>
      <c r="E132" s="263" t="s">
        <v>1</v>
      </c>
      <c r="F132" s="264" t="s">
        <v>457</v>
      </c>
      <c r="G132" s="262"/>
      <c r="H132" s="265">
        <v>129.18000000000001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69"/>
      <c r="U132" s="27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1" t="s">
        <v>182</v>
      </c>
      <c r="AU132" s="271" t="s">
        <v>78</v>
      </c>
      <c r="AV132" s="13" t="s">
        <v>87</v>
      </c>
      <c r="AW132" s="13" t="s">
        <v>32</v>
      </c>
      <c r="AX132" s="13" t="s">
        <v>85</v>
      </c>
      <c r="AY132" s="271" t="s">
        <v>136</v>
      </c>
    </row>
    <row r="133" s="2" customFormat="1" ht="24.15" customHeight="1">
      <c r="A133" s="38"/>
      <c r="B133" s="39"/>
      <c r="C133" s="234" t="s">
        <v>163</v>
      </c>
      <c r="D133" s="234" t="s">
        <v>137</v>
      </c>
      <c r="E133" s="235" t="s">
        <v>397</v>
      </c>
      <c r="F133" s="236" t="s">
        <v>398</v>
      </c>
      <c r="G133" s="237" t="s">
        <v>381</v>
      </c>
      <c r="H133" s="238">
        <v>516.72000000000003</v>
      </c>
      <c r="I133" s="239"/>
      <c r="J133" s="240">
        <f>ROUND(I133*H133,2)</f>
        <v>0</v>
      </c>
      <c r="K133" s="236" t="s">
        <v>141</v>
      </c>
      <c r="L133" s="41"/>
      <c r="M133" s="241" t="s">
        <v>1</v>
      </c>
      <c r="N133" s="242" t="s">
        <v>43</v>
      </c>
      <c r="O133" s="91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3">
        <f>S133*H133</f>
        <v>0</v>
      </c>
      <c r="U133" s="244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5" t="s">
        <v>142</v>
      </c>
      <c r="AT133" s="245" t="s">
        <v>137</v>
      </c>
      <c r="AU133" s="245" t="s">
        <v>78</v>
      </c>
      <c r="AY133" s="15" t="s">
        <v>136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5" t="s">
        <v>85</v>
      </c>
      <c r="BK133" s="151">
        <f>ROUND(I133*H133,2)</f>
        <v>0</v>
      </c>
      <c r="BL133" s="15" t="s">
        <v>142</v>
      </c>
      <c r="BM133" s="245" t="s">
        <v>478</v>
      </c>
    </row>
    <row r="134" s="2" customFormat="1">
      <c r="A134" s="38"/>
      <c r="B134" s="39"/>
      <c r="C134" s="40"/>
      <c r="D134" s="246" t="s">
        <v>144</v>
      </c>
      <c r="E134" s="40"/>
      <c r="F134" s="247" t="s">
        <v>400</v>
      </c>
      <c r="G134" s="40"/>
      <c r="H134" s="40"/>
      <c r="I134" s="248"/>
      <c r="J134" s="40"/>
      <c r="K134" s="40"/>
      <c r="L134" s="41"/>
      <c r="M134" s="249"/>
      <c r="N134" s="250"/>
      <c r="O134" s="91"/>
      <c r="P134" s="91"/>
      <c r="Q134" s="91"/>
      <c r="R134" s="91"/>
      <c r="S134" s="91"/>
      <c r="T134" s="91"/>
      <c r="U134" s="92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5" t="s">
        <v>144</v>
      </c>
      <c r="AU134" s="15" t="s">
        <v>78</v>
      </c>
    </row>
    <row r="135" s="13" customFormat="1">
      <c r="A135" s="13"/>
      <c r="B135" s="261"/>
      <c r="C135" s="262"/>
      <c r="D135" s="246" t="s">
        <v>182</v>
      </c>
      <c r="E135" s="263" t="s">
        <v>1</v>
      </c>
      <c r="F135" s="264" t="s">
        <v>460</v>
      </c>
      <c r="G135" s="262"/>
      <c r="H135" s="265">
        <v>516.72000000000003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69"/>
      <c r="U135" s="270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182</v>
      </c>
      <c r="AU135" s="271" t="s">
        <v>78</v>
      </c>
      <c r="AV135" s="13" t="s">
        <v>87</v>
      </c>
      <c r="AW135" s="13" t="s">
        <v>32</v>
      </c>
      <c r="AX135" s="13" t="s">
        <v>85</v>
      </c>
      <c r="AY135" s="271" t="s">
        <v>136</v>
      </c>
    </row>
    <row r="136" s="2" customFormat="1" ht="21.75" customHeight="1">
      <c r="A136" s="38"/>
      <c r="B136" s="39"/>
      <c r="C136" s="234" t="s">
        <v>168</v>
      </c>
      <c r="D136" s="234" t="s">
        <v>137</v>
      </c>
      <c r="E136" s="235" t="s">
        <v>461</v>
      </c>
      <c r="F136" s="236" t="s">
        <v>462</v>
      </c>
      <c r="G136" s="237" t="s">
        <v>192</v>
      </c>
      <c r="H136" s="238">
        <v>254</v>
      </c>
      <c r="I136" s="239"/>
      <c r="J136" s="240">
        <f>ROUND(I136*H136,2)</f>
        <v>0</v>
      </c>
      <c r="K136" s="236" t="s">
        <v>1</v>
      </c>
      <c r="L136" s="41"/>
      <c r="M136" s="241" t="s">
        <v>1</v>
      </c>
      <c r="N136" s="242" t="s">
        <v>43</v>
      </c>
      <c r="O136" s="91"/>
      <c r="P136" s="243">
        <f>O136*H136</f>
        <v>0</v>
      </c>
      <c r="Q136" s="243">
        <v>2.0000000000000002E-05</v>
      </c>
      <c r="R136" s="243">
        <f>Q136*H136</f>
        <v>0.0050800000000000003</v>
      </c>
      <c r="S136" s="243">
        <v>0</v>
      </c>
      <c r="T136" s="243">
        <f>S136*H136</f>
        <v>0</v>
      </c>
      <c r="U136" s="244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5" t="s">
        <v>142</v>
      </c>
      <c r="AT136" s="245" t="s">
        <v>137</v>
      </c>
      <c r="AU136" s="245" t="s">
        <v>78</v>
      </c>
      <c r="AY136" s="15" t="s">
        <v>136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5" t="s">
        <v>85</v>
      </c>
      <c r="BK136" s="151">
        <f>ROUND(I136*H136,2)</f>
        <v>0</v>
      </c>
      <c r="BL136" s="15" t="s">
        <v>142</v>
      </c>
      <c r="BM136" s="245" t="s">
        <v>479</v>
      </c>
    </row>
    <row r="137" s="2" customFormat="1">
      <c r="A137" s="38"/>
      <c r="B137" s="39"/>
      <c r="C137" s="40"/>
      <c r="D137" s="246" t="s">
        <v>144</v>
      </c>
      <c r="E137" s="40"/>
      <c r="F137" s="247" t="s">
        <v>464</v>
      </c>
      <c r="G137" s="40"/>
      <c r="H137" s="40"/>
      <c r="I137" s="248"/>
      <c r="J137" s="40"/>
      <c r="K137" s="40"/>
      <c r="L137" s="41"/>
      <c r="M137" s="249"/>
      <c r="N137" s="250"/>
      <c r="O137" s="91"/>
      <c r="P137" s="91"/>
      <c r="Q137" s="91"/>
      <c r="R137" s="91"/>
      <c r="S137" s="91"/>
      <c r="T137" s="91"/>
      <c r="U137" s="92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5" t="s">
        <v>144</v>
      </c>
      <c r="AU137" s="15" t="s">
        <v>78</v>
      </c>
    </row>
    <row r="138" s="13" customFormat="1">
      <c r="A138" s="13"/>
      <c r="B138" s="261"/>
      <c r="C138" s="262"/>
      <c r="D138" s="246" t="s">
        <v>182</v>
      </c>
      <c r="E138" s="263" t="s">
        <v>1</v>
      </c>
      <c r="F138" s="264" t="s">
        <v>465</v>
      </c>
      <c r="G138" s="262"/>
      <c r="H138" s="265">
        <v>254</v>
      </c>
      <c r="I138" s="266"/>
      <c r="J138" s="262"/>
      <c r="K138" s="262"/>
      <c r="L138" s="267"/>
      <c r="M138" s="279"/>
      <c r="N138" s="280"/>
      <c r="O138" s="280"/>
      <c r="P138" s="280"/>
      <c r="Q138" s="280"/>
      <c r="R138" s="280"/>
      <c r="S138" s="280"/>
      <c r="T138" s="280"/>
      <c r="U138" s="281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1" t="s">
        <v>182</v>
      </c>
      <c r="AU138" s="271" t="s">
        <v>78</v>
      </c>
      <c r="AV138" s="13" t="s">
        <v>87</v>
      </c>
      <c r="AW138" s="13" t="s">
        <v>32</v>
      </c>
      <c r="AX138" s="13" t="s">
        <v>85</v>
      </c>
      <c r="AY138" s="271" t="s">
        <v>136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1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SOYOTlOL2zJPVvmlpNg8zJ2diUTQ/QX27fUkkKaxwHDOXWwqzM3nPh8Eec6LLaoTFUQ3a6/O9fUY8pavgxSAfg==" hashValue="Cf2tbeSXuoUhDVSDz/9q3a7EadHWiEbKx5sYRc9NOSSrtPlI/lpYzFCTE7A0ItaKI9EnvW96BO3xadHrUae37w==" algorithmName="SHA-512" password="CC35"/>
  <autoFilter ref="C119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8"/>
      <c r="AT3" s="15" t="s">
        <v>87</v>
      </c>
    </row>
    <row r="4" s="1" customFormat="1" ht="24.96" customHeight="1">
      <c r="B4" s="18"/>
      <c r="D4" s="160" t="s">
        <v>109</v>
      </c>
      <c r="L4" s="18"/>
      <c r="M4" s="161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2" t="s">
        <v>16</v>
      </c>
      <c r="L6" s="18"/>
    </row>
    <row r="7" s="1" customFormat="1" ht="16.5" customHeight="1">
      <c r="B7" s="18"/>
      <c r="E7" s="163" t="str">
        <f>'Rekapitulace stavby'!K6</f>
        <v>Lokální biocentrum LBC 73 v k.ú. Tisová u Vysokého Mýta</v>
      </c>
      <c r="F7" s="162"/>
      <c r="G7" s="162"/>
      <c r="H7" s="162"/>
      <c r="L7" s="18"/>
    </row>
    <row r="8" s="1" customFormat="1" ht="12" customHeight="1">
      <c r="B8" s="18"/>
      <c r="D8" s="162" t="s">
        <v>110</v>
      </c>
      <c r="L8" s="18"/>
    </row>
    <row r="9" s="2" customFormat="1" ht="16.5" customHeight="1">
      <c r="A9" s="38"/>
      <c r="B9" s="41"/>
      <c r="C9" s="38"/>
      <c r="D9" s="38"/>
      <c r="E9" s="163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2" t="s">
        <v>444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4" t="s">
        <v>480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2" t="s">
        <v>18</v>
      </c>
      <c r="E13" s="38"/>
      <c r="F13" s="141" t="s">
        <v>1</v>
      </c>
      <c r="G13" s="38"/>
      <c r="H13" s="38"/>
      <c r="I13" s="16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2" t="s">
        <v>20</v>
      </c>
      <c r="E14" s="38"/>
      <c r="F14" s="141" t="s">
        <v>21</v>
      </c>
      <c r="G14" s="38"/>
      <c r="H14" s="38"/>
      <c r="I14" s="162" t="s">
        <v>22</v>
      </c>
      <c r="J14" s="165" t="str">
        <f>'Rekapitulace stavby'!AN8</f>
        <v>5. 7. 2017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2" t="s">
        <v>24</v>
      </c>
      <c r="E16" s="38"/>
      <c r="F16" s="38"/>
      <c r="G16" s="38"/>
      <c r="H16" s="38"/>
      <c r="I16" s="16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1" t="s">
        <v>26</v>
      </c>
      <c r="F17" s="38"/>
      <c r="G17" s="38"/>
      <c r="H17" s="38"/>
      <c r="I17" s="16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2" t="s">
        <v>28</v>
      </c>
      <c r="E19" s="38"/>
      <c r="F19" s="38"/>
      <c r="G19" s="38"/>
      <c r="H19" s="38"/>
      <c r="I19" s="162" t="s">
        <v>25</v>
      </c>
      <c r="J19" s="31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'Rekapitulace stavby'!E14</f>
        <v>Vyplň údaj</v>
      </c>
      <c r="F20" s="141"/>
      <c r="G20" s="141"/>
      <c r="H20" s="141"/>
      <c r="I20" s="162" t="s">
        <v>27</v>
      </c>
      <c r="J20" s="31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2" t="s">
        <v>30</v>
      </c>
      <c r="E22" s="38"/>
      <c r="F22" s="38"/>
      <c r="G22" s="38"/>
      <c r="H22" s="38"/>
      <c r="I22" s="16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1" t="s">
        <v>31</v>
      </c>
      <c r="F23" s="38"/>
      <c r="G23" s="38"/>
      <c r="H23" s="38"/>
      <c r="I23" s="16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2" t="s">
        <v>33</v>
      </c>
      <c r="E25" s="38"/>
      <c r="F25" s="38"/>
      <c r="G25" s="38"/>
      <c r="H25" s="38"/>
      <c r="I25" s="16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1" t="s">
        <v>31</v>
      </c>
      <c r="F26" s="38"/>
      <c r="G26" s="38"/>
      <c r="H26" s="38"/>
      <c r="I26" s="16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2" t="s">
        <v>34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6"/>
      <c r="J29" s="166"/>
      <c r="K29" s="166"/>
      <c r="L29" s="169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0"/>
      <c r="E31" s="170"/>
      <c r="F31" s="170"/>
      <c r="G31" s="170"/>
      <c r="H31" s="170"/>
      <c r="I31" s="170"/>
      <c r="J31" s="170"/>
      <c r="K31" s="17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1"/>
      <c r="C32" s="38"/>
      <c r="D32" s="171" t="s">
        <v>38</v>
      </c>
      <c r="E32" s="38"/>
      <c r="F32" s="38"/>
      <c r="G32" s="38"/>
      <c r="H32" s="38"/>
      <c r="I32" s="38"/>
      <c r="J32" s="172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1"/>
      <c r="C33" s="38"/>
      <c r="D33" s="170"/>
      <c r="E33" s="170"/>
      <c r="F33" s="170"/>
      <c r="G33" s="170"/>
      <c r="H33" s="170"/>
      <c r="I33" s="170"/>
      <c r="J33" s="170"/>
      <c r="K33" s="17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38"/>
      <c r="F34" s="173" t="s">
        <v>40</v>
      </c>
      <c r="G34" s="38"/>
      <c r="H34" s="38"/>
      <c r="I34" s="173" t="s">
        <v>39</v>
      </c>
      <c r="J34" s="173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1"/>
      <c r="C35" s="38"/>
      <c r="D35" s="174" t="s">
        <v>42</v>
      </c>
      <c r="E35" s="162" t="s">
        <v>43</v>
      </c>
      <c r="F35" s="175">
        <f>ROUND((SUM(BE120:BE141)),  2)</f>
        <v>0</v>
      </c>
      <c r="G35" s="38"/>
      <c r="H35" s="38"/>
      <c r="I35" s="176">
        <v>0.20999999999999999</v>
      </c>
      <c r="J35" s="175">
        <f>ROUND(((SUM(BE120:BE141))*I35),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162" t="s">
        <v>44</v>
      </c>
      <c r="F36" s="175">
        <f>ROUND((SUM(BF120:BF141)),  2)</f>
        <v>0</v>
      </c>
      <c r="G36" s="38"/>
      <c r="H36" s="38"/>
      <c r="I36" s="176">
        <v>0.14999999999999999</v>
      </c>
      <c r="J36" s="175">
        <f>ROUND(((SUM(BF120:BF141))*I36),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62" t="s">
        <v>45</v>
      </c>
      <c r="F37" s="175">
        <f>ROUND((SUM(BG120:BG141)),  2)</f>
        <v>0</v>
      </c>
      <c r="G37" s="38"/>
      <c r="H37" s="38"/>
      <c r="I37" s="176">
        <v>0.20999999999999999</v>
      </c>
      <c r="J37" s="17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1"/>
      <c r="C38" s="38"/>
      <c r="D38" s="38"/>
      <c r="E38" s="162" t="s">
        <v>46</v>
      </c>
      <c r="F38" s="175">
        <f>ROUND((SUM(BH120:BH141)),  2)</f>
        <v>0</v>
      </c>
      <c r="G38" s="38"/>
      <c r="H38" s="38"/>
      <c r="I38" s="176">
        <v>0.14999999999999999</v>
      </c>
      <c r="J38" s="17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2" t="s">
        <v>47</v>
      </c>
      <c r="F39" s="175">
        <f>ROUND((SUM(BI120:BI141)),  2)</f>
        <v>0</v>
      </c>
      <c r="G39" s="38"/>
      <c r="H39" s="38"/>
      <c r="I39" s="176">
        <v>0</v>
      </c>
      <c r="J39" s="17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1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95" t="str">
        <f>E7</f>
        <v>Lokální biocentrum LBC 73 v k.ú. Tisová u Vysokého Mýta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19"/>
      <c r="C86" s="30" t="s">
        <v>110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8"/>
      <c r="B87" s="39"/>
      <c r="C87" s="40"/>
      <c r="D87" s="40"/>
      <c r="E87" s="195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0" t="s">
        <v>444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SO-13 - pěstební péče 3. rok (LBC 73)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0" t="s">
        <v>20</v>
      </c>
      <c r="D91" s="40"/>
      <c r="E91" s="40"/>
      <c r="F91" s="25" t="str">
        <f>F14</f>
        <v>Tisová</v>
      </c>
      <c r="G91" s="40"/>
      <c r="H91" s="40"/>
      <c r="I91" s="30" t="s">
        <v>22</v>
      </c>
      <c r="J91" s="79" t="str">
        <f>IF(J14="","",J14)</f>
        <v>5. 7. 2017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0" t="s">
        <v>24</v>
      </c>
      <c r="D93" s="40"/>
      <c r="E93" s="40"/>
      <c r="F93" s="25" t="str">
        <f>E17</f>
        <v>Obec Tisová</v>
      </c>
      <c r="G93" s="40"/>
      <c r="H93" s="40"/>
      <c r="I93" s="30" t="s">
        <v>30</v>
      </c>
      <c r="J93" s="34" t="str">
        <f>E23</f>
        <v>Agroprojekt PSO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0" t="s">
        <v>28</v>
      </c>
      <c r="D94" s="40"/>
      <c r="E94" s="40"/>
      <c r="F94" s="25" t="str">
        <f>IF(E20="","",E20)</f>
        <v>Vyplň údaj</v>
      </c>
      <c r="G94" s="40"/>
      <c r="H94" s="40"/>
      <c r="I94" s="30" t="s">
        <v>33</v>
      </c>
      <c r="J94" s="34" t="str">
        <f>E26</f>
        <v>Agroprojekt PSO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96" t="s">
        <v>113</v>
      </c>
      <c r="D96" s="156"/>
      <c r="E96" s="156"/>
      <c r="F96" s="156"/>
      <c r="G96" s="156"/>
      <c r="H96" s="156"/>
      <c r="I96" s="156"/>
      <c r="J96" s="197" t="s">
        <v>114</v>
      </c>
      <c r="K96" s="15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98" t="s">
        <v>115</v>
      </c>
      <c r="D98" s="40"/>
      <c r="E98" s="40"/>
      <c r="F98" s="40"/>
      <c r="G98" s="40"/>
      <c r="H98" s="40"/>
      <c r="I98" s="40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116</v>
      </c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1" t="s">
        <v>120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0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95" t="str">
        <f>E7</f>
        <v>Lokální biocentrum LBC 73 v k.ú. Tisová u Vysokého Mýta</v>
      </c>
      <c r="F108" s="30"/>
      <c r="G108" s="30"/>
      <c r="H108" s="3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19"/>
      <c r="C109" s="30" t="s">
        <v>110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8"/>
      <c r="B110" s="39"/>
      <c r="C110" s="40"/>
      <c r="D110" s="40"/>
      <c r="E110" s="195" t="s">
        <v>111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444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SO-13 - pěstební péče 3. rok (LBC 73)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20</v>
      </c>
      <c r="D114" s="40"/>
      <c r="E114" s="40"/>
      <c r="F114" s="25" t="str">
        <f>F14</f>
        <v>Tisová</v>
      </c>
      <c r="G114" s="40"/>
      <c r="H114" s="40"/>
      <c r="I114" s="30" t="s">
        <v>22</v>
      </c>
      <c r="J114" s="79" t="str">
        <f>IF(J14="","",J14)</f>
        <v>5. 7. 2017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0" t="s">
        <v>24</v>
      </c>
      <c r="D116" s="40"/>
      <c r="E116" s="40"/>
      <c r="F116" s="25" t="str">
        <f>E17</f>
        <v>Obec Tisová</v>
      </c>
      <c r="G116" s="40"/>
      <c r="H116" s="40"/>
      <c r="I116" s="30" t="s">
        <v>30</v>
      </c>
      <c r="J116" s="34" t="str">
        <f>E23</f>
        <v>Agroprojekt PSO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0" t="s">
        <v>28</v>
      </c>
      <c r="D117" s="40"/>
      <c r="E117" s="40"/>
      <c r="F117" s="25" t="str">
        <f>IF(E20="","",E20)</f>
        <v>Vyplň údaj</v>
      </c>
      <c r="G117" s="40"/>
      <c r="H117" s="40"/>
      <c r="I117" s="30" t="s">
        <v>33</v>
      </c>
      <c r="J117" s="34" t="str">
        <f>E26</f>
        <v>Agroprojekt PSO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0"/>
      <c r="B119" s="211"/>
      <c r="C119" s="212" t="s">
        <v>121</v>
      </c>
      <c r="D119" s="213" t="s">
        <v>63</v>
      </c>
      <c r="E119" s="213" t="s">
        <v>59</v>
      </c>
      <c r="F119" s="213" t="s">
        <v>60</v>
      </c>
      <c r="G119" s="213" t="s">
        <v>122</v>
      </c>
      <c r="H119" s="213" t="s">
        <v>123</v>
      </c>
      <c r="I119" s="213" t="s">
        <v>124</v>
      </c>
      <c r="J119" s="213" t="s">
        <v>114</v>
      </c>
      <c r="K119" s="214" t="s">
        <v>125</v>
      </c>
      <c r="L119" s="215"/>
      <c r="M119" s="100" t="s">
        <v>1</v>
      </c>
      <c r="N119" s="101" t="s">
        <v>42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1" t="s">
        <v>131</v>
      </c>
      <c r="U119" s="102" t="s">
        <v>132</v>
      </c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</row>
    <row r="120" s="2" customFormat="1" ht="22.8" customHeight="1">
      <c r="A120" s="38"/>
      <c r="B120" s="39"/>
      <c r="C120" s="107" t="s">
        <v>133</v>
      </c>
      <c r="D120" s="40"/>
      <c r="E120" s="40"/>
      <c r="F120" s="40"/>
      <c r="G120" s="40"/>
      <c r="H120" s="40"/>
      <c r="I120" s="40"/>
      <c r="J120" s="216">
        <f>BK120</f>
        <v>0</v>
      </c>
      <c r="K120" s="40"/>
      <c r="L120" s="41"/>
      <c r="M120" s="103"/>
      <c r="N120" s="217"/>
      <c r="O120" s="104"/>
      <c r="P120" s="218">
        <f>SUM(P121:P141)</f>
        <v>0</v>
      </c>
      <c r="Q120" s="104"/>
      <c r="R120" s="218">
        <f>SUM(R121:R141)</f>
        <v>0.0050800000000000003</v>
      </c>
      <c r="S120" s="104"/>
      <c r="T120" s="218">
        <f>SUM(T121:T141)</f>
        <v>0</v>
      </c>
      <c r="U120" s="105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77</v>
      </c>
      <c r="AU120" s="15" t="s">
        <v>116</v>
      </c>
      <c r="BK120" s="219">
        <f>SUM(BK121:BK141)</f>
        <v>0</v>
      </c>
    </row>
    <row r="121" s="2" customFormat="1" ht="24.15" customHeight="1">
      <c r="A121" s="38"/>
      <c r="B121" s="39"/>
      <c r="C121" s="234" t="s">
        <v>85</v>
      </c>
      <c r="D121" s="234" t="s">
        <v>137</v>
      </c>
      <c r="E121" s="235" t="s">
        <v>446</v>
      </c>
      <c r="F121" s="236" t="s">
        <v>447</v>
      </c>
      <c r="G121" s="237" t="s">
        <v>192</v>
      </c>
      <c r="H121" s="238">
        <v>3290</v>
      </c>
      <c r="I121" s="239"/>
      <c r="J121" s="240">
        <f>ROUND(I121*H121,2)</f>
        <v>0</v>
      </c>
      <c r="K121" s="236" t="s">
        <v>141</v>
      </c>
      <c r="L121" s="41"/>
      <c r="M121" s="241" t="s">
        <v>1</v>
      </c>
      <c r="N121" s="242" t="s">
        <v>43</v>
      </c>
      <c r="O121" s="91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3">
        <f>S121*H121</f>
        <v>0</v>
      </c>
      <c r="U121" s="244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5" t="s">
        <v>142</v>
      </c>
      <c r="AT121" s="245" t="s">
        <v>137</v>
      </c>
      <c r="AU121" s="245" t="s">
        <v>78</v>
      </c>
      <c r="AY121" s="15" t="s">
        <v>136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15" t="s">
        <v>85</v>
      </c>
      <c r="BK121" s="151">
        <f>ROUND(I121*H121,2)</f>
        <v>0</v>
      </c>
      <c r="BL121" s="15" t="s">
        <v>142</v>
      </c>
      <c r="BM121" s="245" t="s">
        <v>481</v>
      </c>
    </row>
    <row r="122" s="2" customFormat="1">
      <c r="A122" s="38"/>
      <c r="B122" s="39"/>
      <c r="C122" s="40"/>
      <c r="D122" s="246" t="s">
        <v>144</v>
      </c>
      <c r="E122" s="40"/>
      <c r="F122" s="247" t="s">
        <v>449</v>
      </c>
      <c r="G122" s="40"/>
      <c r="H122" s="40"/>
      <c r="I122" s="248"/>
      <c r="J122" s="40"/>
      <c r="K122" s="40"/>
      <c r="L122" s="41"/>
      <c r="M122" s="249"/>
      <c r="N122" s="250"/>
      <c r="O122" s="91"/>
      <c r="P122" s="91"/>
      <c r="Q122" s="91"/>
      <c r="R122" s="91"/>
      <c r="S122" s="91"/>
      <c r="T122" s="91"/>
      <c r="U122" s="92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5" t="s">
        <v>144</v>
      </c>
      <c r="AU122" s="15" t="s">
        <v>78</v>
      </c>
    </row>
    <row r="123" s="13" customFormat="1">
      <c r="A123" s="13"/>
      <c r="B123" s="261"/>
      <c r="C123" s="262"/>
      <c r="D123" s="246" t="s">
        <v>182</v>
      </c>
      <c r="E123" s="263" t="s">
        <v>1</v>
      </c>
      <c r="F123" s="264" t="s">
        <v>473</v>
      </c>
      <c r="G123" s="262"/>
      <c r="H123" s="265">
        <v>3290</v>
      </c>
      <c r="I123" s="266"/>
      <c r="J123" s="262"/>
      <c r="K123" s="262"/>
      <c r="L123" s="267"/>
      <c r="M123" s="268"/>
      <c r="N123" s="269"/>
      <c r="O123" s="269"/>
      <c r="P123" s="269"/>
      <c r="Q123" s="269"/>
      <c r="R123" s="269"/>
      <c r="S123" s="269"/>
      <c r="T123" s="269"/>
      <c r="U123" s="270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71" t="s">
        <v>182</v>
      </c>
      <c r="AU123" s="271" t="s">
        <v>78</v>
      </c>
      <c r="AV123" s="13" t="s">
        <v>87</v>
      </c>
      <c r="AW123" s="13" t="s">
        <v>32</v>
      </c>
      <c r="AX123" s="13" t="s">
        <v>85</v>
      </c>
      <c r="AY123" s="271" t="s">
        <v>136</v>
      </c>
    </row>
    <row r="124" s="2" customFormat="1" ht="24.15" customHeight="1">
      <c r="A124" s="38"/>
      <c r="B124" s="39"/>
      <c r="C124" s="234" t="s">
        <v>87</v>
      </c>
      <c r="D124" s="234" t="s">
        <v>137</v>
      </c>
      <c r="E124" s="235" t="s">
        <v>451</v>
      </c>
      <c r="F124" s="236" t="s">
        <v>452</v>
      </c>
      <c r="G124" s="237" t="s">
        <v>140</v>
      </c>
      <c r="H124" s="238">
        <v>4.2999999999999998</v>
      </c>
      <c r="I124" s="239"/>
      <c r="J124" s="240">
        <f>ROUND(I124*H124,2)</f>
        <v>0</v>
      </c>
      <c r="K124" s="236" t="s">
        <v>141</v>
      </c>
      <c r="L124" s="41"/>
      <c r="M124" s="241" t="s">
        <v>1</v>
      </c>
      <c r="N124" s="242" t="s">
        <v>43</v>
      </c>
      <c r="O124" s="91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3">
        <f>S124*H124</f>
        <v>0</v>
      </c>
      <c r="U124" s="244" t="s">
        <v>1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5" t="s">
        <v>142</v>
      </c>
      <c r="AT124" s="245" t="s">
        <v>137</v>
      </c>
      <c r="AU124" s="245" t="s">
        <v>78</v>
      </c>
      <c r="AY124" s="15" t="s">
        <v>136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5" t="s">
        <v>85</v>
      </c>
      <c r="BK124" s="151">
        <f>ROUND(I124*H124,2)</f>
        <v>0</v>
      </c>
      <c r="BL124" s="15" t="s">
        <v>142</v>
      </c>
      <c r="BM124" s="245" t="s">
        <v>482</v>
      </c>
    </row>
    <row r="125" s="2" customFormat="1">
      <c r="A125" s="38"/>
      <c r="B125" s="39"/>
      <c r="C125" s="40"/>
      <c r="D125" s="246" t="s">
        <v>144</v>
      </c>
      <c r="E125" s="40"/>
      <c r="F125" s="247" t="s">
        <v>454</v>
      </c>
      <c r="G125" s="40"/>
      <c r="H125" s="40"/>
      <c r="I125" s="248"/>
      <c r="J125" s="40"/>
      <c r="K125" s="40"/>
      <c r="L125" s="41"/>
      <c r="M125" s="249"/>
      <c r="N125" s="250"/>
      <c r="O125" s="91"/>
      <c r="P125" s="91"/>
      <c r="Q125" s="91"/>
      <c r="R125" s="91"/>
      <c r="S125" s="91"/>
      <c r="T125" s="91"/>
      <c r="U125" s="92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144</v>
      </c>
      <c r="AU125" s="15" t="s">
        <v>78</v>
      </c>
    </row>
    <row r="126" s="13" customFormat="1">
      <c r="A126" s="13"/>
      <c r="B126" s="261"/>
      <c r="C126" s="262"/>
      <c r="D126" s="246" t="s">
        <v>182</v>
      </c>
      <c r="E126" s="263" t="s">
        <v>1</v>
      </c>
      <c r="F126" s="264" t="s">
        <v>475</v>
      </c>
      <c r="G126" s="262"/>
      <c r="H126" s="265">
        <v>4.2999999999999998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69"/>
      <c r="U126" s="270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71" t="s">
        <v>182</v>
      </c>
      <c r="AU126" s="271" t="s">
        <v>78</v>
      </c>
      <c r="AV126" s="13" t="s">
        <v>87</v>
      </c>
      <c r="AW126" s="13" t="s">
        <v>32</v>
      </c>
      <c r="AX126" s="13" t="s">
        <v>85</v>
      </c>
      <c r="AY126" s="271" t="s">
        <v>136</v>
      </c>
    </row>
    <row r="127" s="2" customFormat="1" ht="16.5" customHeight="1">
      <c r="A127" s="38"/>
      <c r="B127" s="39"/>
      <c r="C127" s="234" t="s">
        <v>151</v>
      </c>
      <c r="D127" s="234" t="s">
        <v>137</v>
      </c>
      <c r="E127" s="235" t="s">
        <v>385</v>
      </c>
      <c r="F127" s="236" t="s">
        <v>386</v>
      </c>
      <c r="G127" s="237" t="s">
        <v>381</v>
      </c>
      <c r="H127" s="238">
        <v>129.18000000000001</v>
      </c>
      <c r="I127" s="239"/>
      <c r="J127" s="240">
        <f>ROUND(I127*H127,2)</f>
        <v>0</v>
      </c>
      <c r="K127" s="236" t="s">
        <v>141</v>
      </c>
      <c r="L127" s="41"/>
      <c r="M127" s="241" t="s">
        <v>1</v>
      </c>
      <c r="N127" s="242" t="s">
        <v>43</v>
      </c>
      <c r="O127" s="91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3">
        <f>S127*H127</f>
        <v>0</v>
      </c>
      <c r="U127" s="244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5" t="s">
        <v>142</v>
      </c>
      <c r="AT127" s="245" t="s">
        <v>137</v>
      </c>
      <c r="AU127" s="245" t="s">
        <v>78</v>
      </c>
      <c r="AY127" s="15" t="s">
        <v>136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5" t="s">
        <v>85</v>
      </c>
      <c r="BK127" s="151">
        <f>ROUND(I127*H127,2)</f>
        <v>0</v>
      </c>
      <c r="BL127" s="15" t="s">
        <v>142</v>
      </c>
      <c r="BM127" s="245" t="s">
        <v>483</v>
      </c>
    </row>
    <row r="128" s="2" customFormat="1">
      <c r="A128" s="38"/>
      <c r="B128" s="39"/>
      <c r="C128" s="40"/>
      <c r="D128" s="246" t="s">
        <v>144</v>
      </c>
      <c r="E128" s="40"/>
      <c r="F128" s="247" t="s">
        <v>388</v>
      </c>
      <c r="G128" s="40"/>
      <c r="H128" s="40"/>
      <c r="I128" s="248"/>
      <c r="J128" s="40"/>
      <c r="K128" s="40"/>
      <c r="L128" s="41"/>
      <c r="M128" s="249"/>
      <c r="N128" s="250"/>
      <c r="O128" s="91"/>
      <c r="P128" s="91"/>
      <c r="Q128" s="91"/>
      <c r="R128" s="91"/>
      <c r="S128" s="91"/>
      <c r="T128" s="91"/>
      <c r="U128" s="92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144</v>
      </c>
      <c r="AU128" s="15" t="s">
        <v>78</v>
      </c>
    </row>
    <row r="129" s="13" customFormat="1">
      <c r="A129" s="13"/>
      <c r="B129" s="261"/>
      <c r="C129" s="262"/>
      <c r="D129" s="246" t="s">
        <v>182</v>
      </c>
      <c r="E129" s="263" t="s">
        <v>1</v>
      </c>
      <c r="F129" s="264" t="s">
        <v>457</v>
      </c>
      <c r="G129" s="262"/>
      <c r="H129" s="265">
        <v>129.18000000000001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69"/>
      <c r="U129" s="270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1" t="s">
        <v>182</v>
      </c>
      <c r="AU129" s="271" t="s">
        <v>78</v>
      </c>
      <c r="AV129" s="13" t="s">
        <v>87</v>
      </c>
      <c r="AW129" s="13" t="s">
        <v>32</v>
      </c>
      <c r="AX129" s="13" t="s">
        <v>85</v>
      </c>
      <c r="AY129" s="271" t="s">
        <v>136</v>
      </c>
    </row>
    <row r="130" s="2" customFormat="1" ht="21.75" customHeight="1">
      <c r="A130" s="38"/>
      <c r="B130" s="39"/>
      <c r="C130" s="234" t="s">
        <v>142</v>
      </c>
      <c r="D130" s="234" t="s">
        <v>137</v>
      </c>
      <c r="E130" s="235" t="s">
        <v>391</v>
      </c>
      <c r="F130" s="236" t="s">
        <v>392</v>
      </c>
      <c r="G130" s="237" t="s">
        <v>381</v>
      </c>
      <c r="H130" s="238">
        <v>129.18000000000001</v>
      </c>
      <c r="I130" s="239"/>
      <c r="J130" s="240">
        <f>ROUND(I130*H130,2)</f>
        <v>0</v>
      </c>
      <c r="K130" s="236" t="s">
        <v>141</v>
      </c>
      <c r="L130" s="41"/>
      <c r="M130" s="241" t="s">
        <v>1</v>
      </c>
      <c r="N130" s="242" t="s">
        <v>43</v>
      </c>
      <c r="O130" s="91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3">
        <f>S130*H130</f>
        <v>0</v>
      </c>
      <c r="U130" s="244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5" t="s">
        <v>142</v>
      </c>
      <c r="AT130" s="245" t="s">
        <v>137</v>
      </c>
      <c r="AU130" s="245" t="s">
        <v>78</v>
      </c>
      <c r="AY130" s="15" t="s">
        <v>136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5" t="s">
        <v>85</v>
      </c>
      <c r="BK130" s="151">
        <f>ROUND(I130*H130,2)</f>
        <v>0</v>
      </c>
      <c r="BL130" s="15" t="s">
        <v>142</v>
      </c>
      <c r="BM130" s="245" t="s">
        <v>484</v>
      </c>
    </row>
    <row r="131" s="2" customFormat="1">
      <c r="A131" s="38"/>
      <c r="B131" s="39"/>
      <c r="C131" s="40"/>
      <c r="D131" s="246" t="s">
        <v>144</v>
      </c>
      <c r="E131" s="40"/>
      <c r="F131" s="247" t="s">
        <v>394</v>
      </c>
      <c r="G131" s="40"/>
      <c r="H131" s="40"/>
      <c r="I131" s="248"/>
      <c r="J131" s="40"/>
      <c r="K131" s="40"/>
      <c r="L131" s="41"/>
      <c r="M131" s="249"/>
      <c r="N131" s="250"/>
      <c r="O131" s="91"/>
      <c r="P131" s="91"/>
      <c r="Q131" s="91"/>
      <c r="R131" s="91"/>
      <c r="S131" s="91"/>
      <c r="T131" s="91"/>
      <c r="U131" s="92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144</v>
      </c>
      <c r="AU131" s="15" t="s">
        <v>78</v>
      </c>
    </row>
    <row r="132" s="13" customFormat="1">
      <c r="A132" s="13"/>
      <c r="B132" s="261"/>
      <c r="C132" s="262"/>
      <c r="D132" s="246" t="s">
        <v>182</v>
      </c>
      <c r="E132" s="263" t="s">
        <v>1</v>
      </c>
      <c r="F132" s="264" t="s">
        <v>457</v>
      </c>
      <c r="G132" s="262"/>
      <c r="H132" s="265">
        <v>129.18000000000001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69"/>
      <c r="U132" s="27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1" t="s">
        <v>182</v>
      </c>
      <c r="AU132" s="271" t="s">
        <v>78</v>
      </c>
      <c r="AV132" s="13" t="s">
        <v>87</v>
      </c>
      <c r="AW132" s="13" t="s">
        <v>32</v>
      </c>
      <c r="AX132" s="13" t="s">
        <v>85</v>
      </c>
      <c r="AY132" s="271" t="s">
        <v>136</v>
      </c>
    </row>
    <row r="133" s="2" customFormat="1" ht="24.15" customHeight="1">
      <c r="A133" s="38"/>
      <c r="B133" s="39"/>
      <c r="C133" s="234" t="s">
        <v>163</v>
      </c>
      <c r="D133" s="234" t="s">
        <v>137</v>
      </c>
      <c r="E133" s="235" t="s">
        <v>397</v>
      </c>
      <c r="F133" s="236" t="s">
        <v>398</v>
      </c>
      <c r="G133" s="237" t="s">
        <v>381</v>
      </c>
      <c r="H133" s="238">
        <v>516.72000000000003</v>
      </c>
      <c r="I133" s="239"/>
      <c r="J133" s="240">
        <f>ROUND(I133*H133,2)</f>
        <v>0</v>
      </c>
      <c r="K133" s="236" t="s">
        <v>141</v>
      </c>
      <c r="L133" s="41"/>
      <c r="M133" s="241" t="s">
        <v>1</v>
      </c>
      <c r="N133" s="242" t="s">
        <v>43</v>
      </c>
      <c r="O133" s="91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3">
        <f>S133*H133</f>
        <v>0</v>
      </c>
      <c r="U133" s="244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5" t="s">
        <v>142</v>
      </c>
      <c r="AT133" s="245" t="s">
        <v>137</v>
      </c>
      <c r="AU133" s="245" t="s">
        <v>78</v>
      </c>
      <c r="AY133" s="15" t="s">
        <v>136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5" t="s">
        <v>85</v>
      </c>
      <c r="BK133" s="151">
        <f>ROUND(I133*H133,2)</f>
        <v>0</v>
      </c>
      <c r="BL133" s="15" t="s">
        <v>142</v>
      </c>
      <c r="BM133" s="245" t="s">
        <v>485</v>
      </c>
    </row>
    <row r="134" s="2" customFormat="1">
      <c r="A134" s="38"/>
      <c r="B134" s="39"/>
      <c r="C134" s="40"/>
      <c r="D134" s="246" t="s">
        <v>144</v>
      </c>
      <c r="E134" s="40"/>
      <c r="F134" s="247" t="s">
        <v>400</v>
      </c>
      <c r="G134" s="40"/>
      <c r="H134" s="40"/>
      <c r="I134" s="248"/>
      <c r="J134" s="40"/>
      <c r="K134" s="40"/>
      <c r="L134" s="41"/>
      <c r="M134" s="249"/>
      <c r="N134" s="250"/>
      <c r="O134" s="91"/>
      <c r="P134" s="91"/>
      <c r="Q134" s="91"/>
      <c r="R134" s="91"/>
      <c r="S134" s="91"/>
      <c r="T134" s="91"/>
      <c r="U134" s="92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5" t="s">
        <v>144</v>
      </c>
      <c r="AU134" s="15" t="s">
        <v>78</v>
      </c>
    </row>
    <row r="135" s="13" customFormat="1">
      <c r="A135" s="13"/>
      <c r="B135" s="261"/>
      <c r="C135" s="262"/>
      <c r="D135" s="246" t="s">
        <v>182</v>
      </c>
      <c r="E135" s="263" t="s">
        <v>1</v>
      </c>
      <c r="F135" s="264" t="s">
        <v>460</v>
      </c>
      <c r="G135" s="262"/>
      <c r="H135" s="265">
        <v>516.72000000000003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69"/>
      <c r="U135" s="270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182</v>
      </c>
      <c r="AU135" s="271" t="s">
        <v>78</v>
      </c>
      <c r="AV135" s="13" t="s">
        <v>87</v>
      </c>
      <c r="AW135" s="13" t="s">
        <v>32</v>
      </c>
      <c r="AX135" s="13" t="s">
        <v>85</v>
      </c>
      <c r="AY135" s="271" t="s">
        <v>136</v>
      </c>
    </row>
    <row r="136" s="2" customFormat="1" ht="21.75" customHeight="1">
      <c r="A136" s="38"/>
      <c r="B136" s="39"/>
      <c r="C136" s="234" t="s">
        <v>168</v>
      </c>
      <c r="D136" s="234" t="s">
        <v>137</v>
      </c>
      <c r="E136" s="235" t="s">
        <v>461</v>
      </c>
      <c r="F136" s="236" t="s">
        <v>462</v>
      </c>
      <c r="G136" s="237" t="s">
        <v>192</v>
      </c>
      <c r="H136" s="238">
        <v>254</v>
      </c>
      <c r="I136" s="239"/>
      <c r="J136" s="240">
        <f>ROUND(I136*H136,2)</f>
        <v>0</v>
      </c>
      <c r="K136" s="236" t="s">
        <v>1</v>
      </c>
      <c r="L136" s="41"/>
      <c r="M136" s="241" t="s">
        <v>1</v>
      </c>
      <c r="N136" s="242" t="s">
        <v>43</v>
      </c>
      <c r="O136" s="91"/>
      <c r="P136" s="243">
        <f>O136*H136</f>
        <v>0</v>
      </c>
      <c r="Q136" s="243">
        <v>2.0000000000000002E-05</v>
      </c>
      <c r="R136" s="243">
        <f>Q136*H136</f>
        <v>0.0050800000000000003</v>
      </c>
      <c r="S136" s="243">
        <v>0</v>
      </c>
      <c r="T136" s="243">
        <f>S136*H136</f>
        <v>0</v>
      </c>
      <c r="U136" s="244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5" t="s">
        <v>142</v>
      </c>
      <c r="AT136" s="245" t="s">
        <v>137</v>
      </c>
      <c r="AU136" s="245" t="s">
        <v>78</v>
      </c>
      <c r="AY136" s="15" t="s">
        <v>136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5" t="s">
        <v>85</v>
      </c>
      <c r="BK136" s="151">
        <f>ROUND(I136*H136,2)</f>
        <v>0</v>
      </c>
      <c r="BL136" s="15" t="s">
        <v>142</v>
      </c>
      <c r="BM136" s="245" t="s">
        <v>486</v>
      </c>
    </row>
    <row r="137" s="2" customFormat="1">
      <c r="A137" s="38"/>
      <c r="B137" s="39"/>
      <c r="C137" s="40"/>
      <c r="D137" s="246" t="s">
        <v>144</v>
      </c>
      <c r="E137" s="40"/>
      <c r="F137" s="247" t="s">
        <v>464</v>
      </c>
      <c r="G137" s="40"/>
      <c r="H137" s="40"/>
      <c r="I137" s="248"/>
      <c r="J137" s="40"/>
      <c r="K137" s="40"/>
      <c r="L137" s="41"/>
      <c r="M137" s="249"/>
      <c r="N137" s="250"/>
      <c r="O137" s="91"/>
      <c r="P137" s="91"/>
      <c r="Q137" s="91"/>
      <c r="R137" s="91"/>
      <c r="S137" s="91"/>
      <c r="T137" s="91"/>
      <c r="U137" s="92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5" t="s">
        <v>144</v>
      </c>
      <c r="AU137" s="15" t="s">
        <v>78</v>
      </c>
    </row>
    <row r="138" s="13" customFormat="1">
      <c r="A138" s="13"/>
      <c r="B138" s="261"/>
      <c r="C138" s="262"/>
      <c r="D138" s="246" t="s">
        <v>182</v>
      </c>
      <c r="E138" s="263" t="s">
        <v>1</v>
      </c>
      <c r="F138" s="264" t="s">
        <v>465</v>
      </c>
      <c r="G138" s="262"/>
      <c r="H138" s="265">
        <v>254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69"/>
      <c r="U138" s="270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1" t="s">
        <v>182</v>
      </c>
      <c r="AU138" s="271" t="s">
        <v>78</v>
      </c>
      <c r="AV138" s="13" t="s">
        <v>87</v>
      </c>
      <c r="AW138" s="13" t="s">
        <v>32</v>
      </c>
      <c r="AX138" s="13" t="s">
        <v>85</v>
      </c>
      <c r="AY138" s="271" t="s">
        <v>136</v>
      </c>
    </row>
    <row r="139" s="2" customFormat="1" ht="24.15" customHeight="1">
      <c r="A139" s="38"/>
      <c r="B139" s="39"/>
      <c r="C139" s="234" t="s">
        <v>173</v>
      </c>
      <c r="D139" s="234" t="s">
        <v>137</v>
      </c>
      <c r="E139" s="235" t="s">
        <v>487</v>
      </c>
      <c r="F139" s="236" t="s">
        <v>488</v>
      </c>
      <c r="G139" s="237" t="s">
        <v>192</v>
      </c>
      <c r="H139" s="238">
        <v>254</v>
      </c>
      <c r="I139" s="239"/>
      <c r="J139" s="240">
        <f>ROUND(I139*H139,2)</f>
        <v>0</v>
      </c>
      <c r="K139" s="236" t="s">
        <v>141</v>
      </c>
      <c r="L139" s="41"/>
      <c r="M139" s="241" t="s">
        <v>1</v>
      </c>
      <c r="N139" s="242" t="s">
        <v>43</v>
      </c>
      <c r="O139" s="91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3">
        <f>S139*H139</f>
        <v>0</v>
      </c>
      <c r="U139" s="244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5" t="s">
        <v>142</v>
      </c>
      <c r="AT139" s="245" t="s">
        <v>137</v>
      </c>
      <c r="AU139" s="245" t="s">
        <v>78</v>
      </c>
      <c r="AY139" s="15" t="s">
        <v>136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5" t="s">
        <v>85</v>
      </c>
      <c r="BK139" s="151">
        <f>ROUND(I139*H139,2)</f>
        <v>0</v>
      </c>
      <c r="BL139" s="15" t="s">
        <v>142</v>
      </c>
      <c r="BM139" s="245" t="s">
        <v>489</v>
      </c>
    </row>
    <row r="140" s="2" customFormat="1">
      <c r="A140" s="38"/>
      <c r="B140" s="39"/>
      <c r="C140" s="40"/>
      <c r="D140" s="246" t="s">
        <v>144</v>
      </c>
      <c r="E140" s="40"/>
      <c r="F140" s="247" t="s">
        <v>490</v>
      </c>
      <c r="G140" s="40"/>
      <c r="H140" s="40"/>
      <c r="I140" s="248"/>
      <c r="J140" s="40"/>
      <c r="K140" s="40"/>
      <c r="L140" s="41"/>
      <c r="M140" s="249"/>
      <c r="N140" s="250"/>
      <c r="O140" s="91"/>
      <c r="P140" s="91"/>
      <c r="Q140" s="91"/>
      <c r="R140" s="91"/>
      <c r="S140" s="91"/>
      <c r="T140" s="91"/>
      <c r="U140" s="92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5" t="s">
        <v>144</v>
      </c>
      <c r="AU140" s="15" t="s">
        <v>78</v>
      </c>
    </row>
    <row r="141" s="13" customFormat="1">
      <c r="A141" s="13"/>
      <c r="B141" s="261"/>
      <c r="C141" s="262"/>
      <c r="D141" s="246" t="s">
        <v>182</v>
      </c>
      <c r="E141" s="263" t="s">
        <v>1</v>
      </c>
      <c r="F141" s="264" t="s">
        <v>491</v>
      </c>
      <c r="G141" s="262"/>
      <c r="H141" s="265">
        <v>254</v>
      </c>
      <c r="I141" s="266"/>
      <c r="J141" s="262"/>
      <c r="K141" s="262"/>
      <c r="L141" s="267"/>
      <c r="M141" s="279"/>
      <c r="N141" s="280"/>
      <c r="O141" s="280"/>
      <c r="P141" s="280"/>
      <c r="Q141" s="280"/>
      <c r="R141" s="280"/>
      <c r="S141" s="280"/>
      <c r="T141" s="280"/>
      <c r="U141" s="281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1" t="s">
        <v>182</v>
      </c>
      <c r="AU141" s="271" t="s">
        <v>78</v>
      </c>
      <c r="AV141" s="13" t="s">
        <v>87</v>
      </c>
      <c r="AW141" s="13" t="s">
        <v>32</v>
      </c>
      <c r="AX141" s="13" t="s">
        <v>85</v>
      </c>
      <c r="AY141" s="271" t="s">
        <v>136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1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01Ye3Pw2Myalowt5y1TDMcM0BaYkLy3nZhsPrpYo7/N08eVwFjJ1pZFptFv/4yLrRhohB9ReUoR1srqUmYQMUg==" hashValue="x4ANDIYrjNF5LlFiLWTLeuP1ncv6VgbJBJO/vl1EZEnahdjekXVvuTWMmpf267nIftA81LWuONtkXPMjrsGB1Q==" algorithmName="SHA-512" password="CC35"/>
  <autoFilter ref="C119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EE42FF-A08E-4202-940C-7B3A326A9953}"/>
</file>

<file path=customXml/itemProps2.xml><?xml version="1.0" encoding="utf-8"?>
<ds:datastoreItem xmlns:ds="http://schemas.openxmlformats.org/officeDocument/2006/customXml" ds:itemID="{FD6FC62D-100E-417E-94D0-1AF48D0D23AF}"/>
</file>

<file path=customXml/itemProps3.xml><?xml version="1.0" encoding="utf-8"?>
<ds:datastoreItem xmlns:ds="http://schemas.openxmlformats.org/officeDocument/2006/customXml" ds:itemID="{36B0BBB2-8CC4-4FF5-8F7D-C31457E18EF9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2022-05-18T11:13:13Z</dcterms:created>
  <dcterms:modified xsi:type="dcterms:W3CDTF">2022-05-18T11:13:22Z</dcterms:modified>
</cp:coreProperties>
</file>