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41641" yWindow="735" windowWidth="21600" windowHeight="11385" activeTab="0"/>
  </bookViews>
  <sheets>
    <sheet name="Rekapitulace stavby" sheetId="1" r:id="rId1"/>
    <sheet name="SO 04 - Polní cesta VC8" sheetId="2" r:id="rId2"/>
    <sheet name="SO 04.1 - Doprovodná lini..." sheetId="3" r:id="rId3"/>
    <sheet name="SO 04.1.1 - Následná péče..." sheetId="4" r:id="rId4"/>
    <sheet name="SO 04.1.2 - Následná péče..." sheetId="5" r:id="rId5"/>
    <sheet name="SO 04.1.3 - Následná péče..." sheetId="6" r:id="rId6"/>
    <sheet name="SO 06 - Polní cesta VC9" sheetId="7" r:id="rId7"/>
    <sheet name="11 - Oprava mostu č.11" sheetId="8" r:id="rId8"/>
    <sheet name="22 - Propustek č.22" sheetId="9" r:id="rId9"/>
    <sheet name="II - Propustek č.II" sheetId="10" r:id="rId10"/>
    <sheet name="VRN I - Vedlejší a ostatn..." sheetId="11" r:id="rId11"/>
    <sheet name="Pokyny pro vyplnění" sheetId="12" r:id="rId12"/>
  </sheets>
  <definedNames>
    <definedName name="_xlnm._FilterDatabase" localSheetId="7" hidden="1">'11 - Oprava mostu č.11'!$C$97:$K$372</definedName>
    <definedName name="_xlnm._FilterDatabase" localSheetId="8" hidden="1">'22 - Propustek č.22'!$C$97:$K$444</definedName>
    <definedName name="_xlnm._FilterDatabase" localSheetId="9" hidden="1">'II - Propustek č.II'!$C$97:$K$467</definedName>
    <definedName name="_xlnm._FilterDatabase" localSheetId="1" hidden="1">'SO 04 - Polní cesta VC8'!$C$88:$K$511</definedName>
    <definedName name="_xlnm._FilterDatabase" localSheetId="2" hidden="1">'SO 04.1 - Doprovodná lini...'!$C$84:$K$328</definedName>
    <definedName name="_xlnm._FilterDatabase" localSheetId="3" hidden="1">'SO 04.1.1 - Následná péče...'!$C$88:$K$284</definedName>
    <definedName name="_xlnm._FilterDatabase" localSheetId="4" hidden="1">'SO 04.1.2 - Následná péče...'!$C$88:$K$270</definedName>
    <definedName name="_xlnm._FilterDatabase" localSheetId="5" hidden="1">'SO 04.1.3 - Následná péče...'!$C$88:$K$281</definedName>
    <definedName name="_xlnm._FilterDatabase" localSheetId="6" hidden="1">'SO 06 - Polní cesta VC9'!$C$87:$K$436</definedName>
    <definedName name="_xlnm._FilterDatabase" localSheetId="10" hidden="1">'VRN I - Vedlejší a ostatn...'!$C$82:$K$122</definedName>
    <definedName name="_xlnm.Print_Area" localSheetId="7">'11 - Oprava mostu č.11'!$C$4:$J$41,'11 - Oprava mostu č.11'!$C$47:$J$77,'11 - Oprava mostu č.11'!$C$83:$K$372</definedName>
    <definedName name="_xlnm.Print_Area" localSheetId="8">'22 - Propustek č.22'!$C$4:$J$41,'22 - Propustek č.22'!$C$47:$J$77,'22 - Propustek č.22'!$C$83:$K$444</definedName>
    <definedName name="_xlnm.Print_Area" localSheetId="9">'II - Propustek č.II'!$C$4:$J$41,'II - Propustek č.II'!$C$47:$J$77,'II - Propustek č.II'!$C$83:$K$467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stavby'!$C$42:$AQ$68</definedName>
    <definedName name="_xlnm.Print_Area" localSheetId="1">'SO 04 - Polní cesta VC8'!$C$4:$J$39,'SO 04 - Polní cesta VC8'!$C$45:$J$70,'SO 04 - Polní cesta VC8'!$C$76:$K$511</definedName>
    <definedName name="_xlnm.Print_Area" localSheetId="2">'SO 04.1 - Doprovodná lini...'!$C$4:$J$39,'SO 04.1 - Doprovodná lini...'!$C$45:$J$66,'SO 04.1 - Doprovodná lini...'!$C$72:$K$328</definedName>
    <definedName name="_xlnm.Print_Area" localSheetId="3">'SO 04.1.1 - Následná péče...'!$C$4:$J$41,'SO 04.1.1 - Následná péče...'!$C$47:$J$68,'SO 04.1.1 - Následná péče...'!$C$74:$K$284</definedName>
    <definedName name="_xlnm.Print_Area" localSheetId="4">'SO 04.1.2 - Následná péče...'!$C$4:$J$41,'SO 04.1.2 - Následná péče...'!$C$47:$J$68,'SO 04.1.2 - Následná péče...'!$C$74:$K$270</definedName>
    <definedName name="_xlnm.Print_Area" localSheetId="5">'SO 04.1.3 - Následná péče...'!$C$4:$J$41,'SO 04.1.3 - Následná péče...'!$C$47:$J$68,'SO 04.1.3 - Následná péče...'!$C$74:$K$281</definedName>
    <definedName name="_xlnm.Print_Area" localSheetId="6">'SO 06 - Polní cesta VC9'!$C$4:$J$39,'SO 06 - Polní cesta VC9'!$C$45:$J$69,'SO 06 - Polní cesta VC9'!$C$75:$K$436</definedName>
    <definedName name="_xlnm.Print_Area" localSheetId="10">'VRN I - Vedlejší a ostatn...'!$C$4:$J$39,'VRN I - Vedlejší a ostatn...'!$C$45:$J$64,'VRN I - Vedlejší a ostatn...'!$C$70:$K$122</definedName>
    <definedName name="_xlnm.Print_Titles" localSheetId="0">'Rekapitulace stavby'!$52:$52</definedName>
    <definedName name="_xlnm.Print_Titles" localSheetId="1">'SO 04 - Polní cesta VC8'!$88:$88</definedName>
    <definedName name="_xlnm.Print_Titles" localSheetId="2">'SO 04.1 - Doprovodná lini...'!$84:$84</definedName>
    <definedName name="_xlnm.Print_Titles" localSheetId="3">'SO 04.1.1 - Následná péče...'!$88:$88</definedName>
    <definedName name="_xlnm.Print_Titles" localSheetId="4">'SO 04.1.2 - Následná péče...'!$88:$88</definedName>
    <definedName name="_xlnm.Print_Titles" localSheetId="5">'SO 04.1.3 - Následná péče...'!$88:$88</definedName>
    <definedName name="_xlnm.Print_Titles" localSheetId="6">'SO 06 - Polní cesta VC9'!$87:$87</definedName>
    <definedName name="_xlnm.Print_Titles" localSheetId="7">'11 - Oprava mostu č.11'!$97:$97</definedName>
    <definedName name="_xlnm.Print_Titles" localSheetId="8">'22 - Propustek č.22'!$97:$97</definedName>
    <definedName name="_xlnm.Print_Titles" localSheetId="9">'II - Propustek č.II'!$97:$97</definedName>
    <definedName name="_xlnm.Print_Titles" localSheetId="10">'VRN I - Vedlejší a ostatn...'!$82:$82</definedName>
  </definedNames>
  <calcPr calcId="191029"/>
  <extLst/>
</workbook>
</file>

<file path=xl/sharedStrings.xml><?xml version="1.0" encoding="utf-8"?>
<sst xmlns="http://schemas.openxmlformats.org/spreadsheetml/2006/main" count="24247" uniqueCount="2210">
  <si>
    <t>Export Komplet</t>
  </si>
  <si>
    <t>VZ</t>
  </si>
  <si>
    <t>2.0</t>
  </si>
  <si>
    <t>ZAMOK</t>
  </si>
  <si>
    <t>False</t>
  </si>
  <si>
    <t>{15fe4524-d718-4aaa-9623-4130cdadb6ee}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</si>
  <si>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</si>
  <si>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</si>
  <si>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</si>
  <si>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</si>
  <si>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</si>
  <si>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</si>
  <si>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</si>
  <si>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</si>
  <si>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2710/040/2022-1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</si>
  <si>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</si>
  <si>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</si>
  <si>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opatření KoPÚ k.ú. Měrovice nad Hanou</t>
  </si>
  <si>
    <t>0,1</t>
  </si>
  <si>
    <t>KSO:</t>
  </si>
  <si>
    <t>822 29 79</t>
  </si>
  <si>
    <t>CC-CZ:</t>
  </si>
  <si>
    <t>21121</t>
  </si>
  <si>
    <t>1</t>
  </si>
  <si>
    <t>Místo:</t>
  </si>
  <si>
    <t>Měrovice nad Hanou</t>
  </si>
  <si>
    <t>Datum:</t>
  </si>
  <si>
    <t>17. 5. 2022</t>
  </si>
  <si>
    <t>10</t>
  </si>
  <si>
    <t>CZ-CPV:</t>
  </si>
  <si>
    <t>45000000-7</t>
  </si>
  <si>
    <t>CZ-CPA:</t>
  </si>
  <si>
    <t>42.99.19</t>
  </si>
  <si>
    <t>100</t>
  </si>
  <si>
    <t>Zadavatel:</t>
  </si>
  <si>
    <t>IČ:</t>
  </si>
  <si>
    <t/>
  </si>
  <si>
    <t>ČR-Státní pozemkový úřad,Krajský poz.úřad</t>
  </si>
  <si>
    <t>DIČ:</t>
  </si>
  <si>
    <t>Uchazeč:</t>
  </si>
  <si>
    <t>Vyplň údaj</t>
  </si>
  <si>
    <t>Projektant:</t>
  </si>
  <si>
    <t>AGPOL  s.r.o.,Jungmanova 153/12,Olomouc</t>
  </si>
  <si>
    <t>Zpracovatel:</t>
  </si>
  <si>
    <t xml:space="preserve"> 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</si>
  <si>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</si>
  <si>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</si>
  <si>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</si>
  <si>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</si>
  <si>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</si>
  <si>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</si>
  <si>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</si>
  <si>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</si>
  <si>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</si>
  <si>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</si>
  <si>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</si>
  <si>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</si>
  <si>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</si>
  <si>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</si>
  <si>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</si>
  <si>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</si>
  <si>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</si>
  <si>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</si>
  <si>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</si>
  <si>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</si>
  <si>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</si>
  <si>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</si>
  <si>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</si>
  <si>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</si>
  <si>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</si>
  <si>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</si>
  <si>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</si>
  <si>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</si>
  <si>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</si>
  <si>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</si>
  <si>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</si>
  <si>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</si>
  <si>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</si>
  <si>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</si>
  <si>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</si>
  <si>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</si>
  <si>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</si>
  <si>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</si>
  <si>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</si>
  <si>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</si>
  <si>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</si>
  <si>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</si>
  <si>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04</t>
  </si>
  <si>
    <t>Polní cesta VC8</t>
  </si>
  <si>
    <t>STA</t>
  </si>
  <si>
    <t>{666ff100-ab2c-46a0-8add-476bcf3e0280}</t>
  </si>
  <si>
    <t>822 29 2</t>
  </si>
  <si>
    <t>2</t>
  </si>
  <si>
    <t>SO 04.1</t>
  </si>
  <si>
    <t>Doprovodná liniová zeleň IP17</t>
  </si>
  <si>
    <t>{642e2e31-b3ea-484a-bfe1-64793cb12fae}</t>
  </si>
  <si>
    <t>Soupis</t>
  </si>
  <si>
    <t>###NOINSERT###</t>
  </si>
  <si>
    <t>SO 04.1.1</t>
  </si>
  <si>
    <t>Následná péče - 1.rok</t>
  </si>
  <si>
    <t>{4b46d00a-4ccf-4deb-b590-259c1dec9ea9}</t>
  </si>
  <si>
    <t>SO 04.1.2</t>
  </si>
  <si>
    <t>Následná péče - 2.rok</t>
  </si>
  <si>
    <t>{12a8ecbc-d8e8-4eb6-a997-7b9dd363a4ff}</t>
  </si>
  <si>
    <t>SO 04.1.3</t>
  </si>
  <si>
    <t>Následná péče - 3.rok</t>
  </si>
  <si>
    <t>{700bb63e-1c92-495e-9a26-eab9026c6291}</t>
  </si>
  <si>
    <t>SO 06</t>
  </si>
  <si>
    <t>Polní cesta VC9</t>
  </si>
  <si>
    <t>{89ebffd0-4d9d-41ce-8cd3-877619fcbc4d}</t>
  </si>
  <si>
    <t>SO 12</t>
  </si>
  <si>
    <t>Sanace mostů (11,13,15,21)</t>
  </si>
  <si>
    <t>{6e638b88-9a1e-43ab-af94-a3e0e4e887e5}</t>
  </si>
  <si>
    <t>821</t>
  </si>
  <si>
    <t>11</t>
  </si>
  <si>
    <t>Oprava mostu č.11</t>
  </si>
  <si>
    <t>{3dcdc25f-5de1-4b7c-849b-e1577e772ce2}</t>
  </si>
  <si>
    <t>SO 13</t>
  </si>
  <si>
    <t>Rekonstrukce propustí (22,II)</t>
  </si>
  <si>
    <t>{8c629c00-172a-4c80-9e22-ce9c832771d9}</t>
  </si>
  <si>
    <t>22</t>
  </si>
  <si>
    <t>Propustek č.22</t>
  </si>
  <si>
    <t>{34373357-2dbc-4630-b144-3d152d25dfdd}</t>
  </si>
  <si>
    <t>II</t>
  </si>
  <si>
    <t>Propustek č.II</t>
  </si>
  <si>
    <t>{05c87513-015d-443f-b695-e3814cc84c81}</t>
  </si>
  <si>
    <t>VRN I</t>
  </si>
  <si>
    <t>Vedlejší a ostatní náklady (část I.)</t>
  </si>
  <si>
    <t>VON</t>
  </si>
  <si>
    <t>{201dff18-b2e0-4ee3-a0a9-d902b15a839b}</t>
  </si>
  <si>
    <t>KRYCÍ LIST SOUPISU PRACÍ</t>
  </si>
  <si>
    <t>Objekt:</t>
  </si>
  <si>
    <t>SO 04 - Polní cesta VC8</t>
  </si>
  <si>
    <t>42.11.20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</si>
  <si>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</si>
  <si>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</si>
  <si>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</si>
  <si>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</si>
  <si>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</si>
  <si>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</si>
  <si>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</si>
  <si>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</si>
  <si>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Úprava podloží a základ.spáry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</si>
  <si>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</si>
  <si>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</si>
  <si>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</si>
  <si>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</si>
  <si>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</si>
  <si>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</si>
  <si>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</si>
  <si>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</si>
  <si>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</si>
  <si>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</si>
  <si>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</si>
  <si>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</si>
  <si>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</si>
  <si>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</si>
  <si>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</si>
  <si>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</si>
  <si>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</si>
  <si>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</si>
  <si>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</si>
  <si>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</si>
  <si>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</si>
  <si>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</si>
  <si>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</si>
  <si>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</si>
  <si>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111R31111</t>
  </si>
  <si>
    <t>Sejmutí drnu tl do 200 mm s přemístěním do 50 m nebo naložením na dopravní prostředek</t>
  </si>
  <si>
    <t>m2</t>
  </si>
  <si>
    <t>4</t>
  </si>
  <si>
    <t>-1848204938</t>
  </si>
  <si>
    <t>PP</t>
  </si>
  <si>
    <t>VV</t>
  </si>
  <si>
    <t>"v.č.C1.2.1.4 + TZ, + výkaz kubatur</t>
  </si>
  <si>
    <t>"dle tabulky</t>
  </si>
  <si>
    <t>1542</t>
  </si>
  <si>
    <t>111R31113</t>
  </si>
  <si>
    <t>Příplatek za protřepání drnu</t>
  </si>
  <si>
    <t>-979470980</t>
  </si>
  <si>
    <t>"viz sejmutí drnu</t>
  </si>
  <si>
    <t>Součet</t>
  </si>
  <si>
    <t>3</t>
  </si>
  <si>
    <t>122251102</t>
  </si>
  <si>
    <t>Odkopávky a prokopávky nezapažené v hornině třídy těžitelnosti I skupiny 3 objem do 50 m3 strojně</t>
  </si>
  <si>
    <t>m3</t>
  </si>
  <si>
    <t>CS ÚRS 2022 01</t>
  </si>
  <si>
    <t>1442535644</t>
  </si>
  <si>
    <t>Odkopávky a prokopávky nezapažené strojně v hornině třídy těžitelnosti I skupiny 3 přes 20 do 50 m3</t>
  </si>
  <si>
    <t>Online PSC</t>
  </si>
  <si>
    <t>https://podminky.urs.cz/item/CS_URS_2022_01/122251102</t>
  </si>
  <si>
    <t xml:space="preserve">ornice z mezideponie </t>
  </si>
  <si>
    <t>"k ohumusování"38,7</t>
  </si>
  <si>
    <t>122252205</t>
  </si>
  <si>
    <t>Odkopávky a prokopávky nezapažené pro silnice a dálnice v hornině třídy těžitelnosti I objem do 1000 m3 strojně</t>
  </si>
  <si>
    <t>-219071529</t>
  </si>
  <si>
    <t>Odkopávky a prokopávky nezapažené pro silnice a dálnice strojně v hornině třídy těžitelnosti I přes 500 do 1 000 m3</t>
  </si>
  <si>
    <t>https://podminky.urs.cz/item/CS_URS_2022_01/122252205</t>
  </si>
  <si>
    <t>"dle výkazu</t>
  </si>
  <si>
    <t>554</t>
  </si>
  <si>
    <t>"hospodářský sjezd</t>
  </si>
  <si>
    <t>34*1,3*0,2</t>
  </si>
  <si>
    <t>"výhybna</t>
  </si>
  <si>
    <t>53*1,3*0,2</t>
  </si>
  <si>
    <t>5</t>
  </si>
  <si>
    <t>131251102</t>
  </si>
  <si>
    <t>Hloubení jam nezapažených v hornině třídy těžitelnosti I skupiny 3 objem do 50 m3 strojně</t>
  </si>
  <si>
    <t>-905942852</t>
  </si>
  <si>
    <t>Hloubení nezapažených jam a zářezů strojně s urovnáním dna do předepsaného profilu a spádu v hornině třídy těžitelnosti I skupiny 3 přes 20 do 50 m3</t>
  </si>
  <si>
    <t>https://podminky.urs.cz/item/CS_URS_2022_01/131251102</t>
  </si>
  <si>
    <t>"v.č.C.1.2.8</t>
  </si>
  <si>
    <t>"vtoky + odtoky</t>
  </si>
  <si>
    <t xml:space="preserve">"propustkek km 0,423   </t>
  </si>
  <si>
    <t>((0,8*0,5)+(3,1*3,55))*0,5*1,87</t>
  </si>
  <si>
    <t>Mezisoučet</t>
  </si>
  <si>
    <t>"pro dlažbu</t>
  </si>
  <si>
    <t>(0,8*0,5*2+(0,5+3,55)*0,5*2,44*2+(0,8+3,1)*0,5*2,4*4)*0,3</t>
  </si>
  <si>
    <t>6</t>
  </si>
  <si>
    <t>132251104</t>
  </si>
  <si>
    <t>Hloubení rýh nezapažených š do 800 mm v hornině třídy těžitelnosti I skupiny 3 objem přes 100 m3 strojně</t>
  </si>
  <si>
    <t>276481607</t>
  </si>
  <si>
    <t>Hloubení nezapažených rýh šířky do 800 mm strojně s urovnáním dna do předepsaného profilu a spádu v hornině třídy těžitelnosti I skupiny 3 přes 100 m3</t>
  </si>
  <si>
    <t>https://podminky.urs.cz/item/CS_URS_2022_01/132251104</t>
  </si>
  <si>
    <t>"drenáž</t>
  </si>
  <si>
    <t>124</t>
  </si>
  <si>
    <t>"prahy propustků</t>
  </si>
  <si>
    <t>2,7*0,7*0,3*2</t>
  </si>
  <si>
    <t>"viz.výkres.vyústění drenáže</t>
  </si>
  <si>
    <t>3*0,6*0,4*7</t>
  </si>
  <si>
    <t>7</t>
  </si>
  <si>
    <t>132251252</t>
  </si>
  <si>
    <t>Hloubení rýh nezapažených š do 2000 mm v hornině třídy těžitelnosti I skupiny 3 objem do 50 m3 strojně</t>
  </si>
  <si>
    <t>441303718</t>
  </si>
  <si>
    <t>Hloubení nezapažených rýh šířky přes 800 do 2 000 mm strojně s urovnáním dna do předepsaného profilu a spádu v hornině třídy těžitelnosti I skupiny 3 přes 20 do 50 m3</t>
  </si>
  <si>
    <t>https://podminky.urs.cz/item/CS_URS_2022_01/132251252</t>
  </si>
  <si>
    <t>"propustky</t>
  </si>
  <si>
    <t>"DN 800</t>
  </si>
  <si>
    <t>10,5*1,32*1,7+(0,3+0,5)*0,5*0,25*1,32*2*2</t>
  </si>
  <si>
    <t>8</t>
  </si>
  <si>
    <t>132212131</t>
  </si>
  <si>
    <t>Hloubení nezapažených rýh šířky do 800 mm v soudržných horninách třídy těžitelnosti I skupiny 3 ručně</t>
  </si>
  <si>
    <t>-627257428</t>
  </si>
  <si>
    <t>Hloubení nezapažených rýh šířky do 800 mm ručně s urovnáním dna do předepsaného profilu a spádu v hornině třídy těžitelnosti I skupiny 3 soudržných</t>
  </si>
  <si>
    <t>https://podminky.urs.cz/item/CS_URS_2022_01/132212131</t>
  </si>
  <si>
    <t>"v.č.C1.2.1.4 + TZ,</t>
  </si>
  <si>
    <t>"kopaná sonda</t>
  </si>
  <si>
    <t>2*1*2</t>
  </si>
  <si>
    <t>9</t>
  </si>
  <si>
    <t>162651112</t>
  </si>
  <si>
    <t>Vodorovné přemístění přes 4 000 do 5000 m výkopku/sypaniny z horniny třídy těžitelnosti I skupiny 1 až 3</t>
  </si>
  <si>
    <t>-782128329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</si>
  <si>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</si>
  <si>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https://podminky.urs.cz/item/CS_URS_2022_01/162651112</t>
  </si>
  <si>
    <t>"viz nakládání</t>
  </si>
  <si>
    <t>"ornice k ohumusování z mezideponie</t>
  </si>
  <si>
    <t>38,7</t>
  </si>
  <si>
    <t>174151101</t>
  </si>
  <si>
    <t>Zásyp jam, šachet rýh nebo kolem objektů sypaninou se zhutněním</t>
  </si>
  <si>
    <t>-2096162296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</si>
  <si>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</si>
  <si>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</si>
  <si>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44</t>
  </si>
  <si>
    <t>181951112</t>
  </si>
  <si>
    <t>Úprava pláně v hornině třídy těžitelnosti I skupiny 1 až 3 se zhutněním strojně</t>
  </si>
  <si>
    <t>553574568</t>
  </si>
  <si>
    <t>Úprava pláně vyrovnáním výškových rozdílů strojně v hornině třídy těžitelnosti I, skupiny 1 až 3 se zhutněním</t>
  </si>
  <si>
    <t>https://podminky.urs.cz/item/CS_URS_2022_01/181951112</t>
  </si>
  <si>
    <t>"dle výkazu - násypu</t>
  </si>
  <si>
    <t>229</t>
  </si>
  <si>
    <t xml:space="preserve">"stabilizace podloží </t>
  </si>
  <si>
    <t>657*4,6</t>
  </si>
  <si>
    <t>34*1,3</t>
  </si>
  <si>
    <t>53*1,3</t>
  </si>
  <si>
    <t>12</t>
  </si>
  <si>
    <t>162751117</t>
  </si>
  <si>
    <t>Vodorovné přemístění přes 9 000 do 10000 m výkopku/sypaniny z horniny třídy těžitelnosti I skupiny 1 až 3</t>
  </si>
  <si>
    <t>-1412345711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</si>
  <si>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</si>
  <si>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</si>
  <si>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 xml:space="preserve">"viz výkopy + pročištění příkopu+ornice -  zásyp </t>
  </si>
  <si>
    <t>1542*0,2+576,62+19,484+130,174+24,09-48</t>
  </si>
  <si>
    <t>13</t>
  </si>
  <si>
    <t>162751119</t>
  </si>
  <si>
    <t>Příplatek k vodorovnému přemístění výkopku/sypaniny z horniny třídy těžitelnosti I skupiny 1 až 3 ZKD 1000 m přes 10000 m</t>
  </si>
  <si>
    <t>111613830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</si>
  <si>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</si>
  <si>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</si>
  <si>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"viz vodor.př.do 10 km</t>
  </si>
  <si>
    <t>(20-10)*1010,768</t>
  </si>
  <si>
    <t>14</t>
  </si>
  <si>
    <t>182251101</t>
  </si>
  <si>
    <t>Svahování násypů strojně</t>
  </si>
  <si>
    <t>1487876745</t>
  </si>
  <si>
    <t>Svahování trvalých svahů do projektovaných profilů strojně s potřebným přemístěním výkopku při svahování násypů v jakékoliv hornině</t>
  </si>
  <si>
    <t>https://podminky.urs.cz/item/CS_URS_2022_01/182251101</t>
  </si>
  <si>
    <t>158</t>
  </si>
  <si>
    <t>181411122</t>
  </si>
  <si>
    <t>Založení lučního trávníku výsevem pl do 1000 m2 ve svahu přes 1:5 do 1:2</t>
  </si>
  <si>
    <t>1950466437</t>
  </si>
  <si>
    <t>Založení trávníku na půdě předem připravené plochy do 1000 m2 výsevem včetně utažení lučního na svahu přes 1:5 do 1:2</t>
  </si>
  <si>
    <t>https://podminky.urs.cz/item/CS_URS_2022_01/181411122</t>
  </si>
  <si>
    <t>468</t>
  </si>
  <si>
    <t>16</t>
  </si>
  <si>
    <t>M</t>
  </si>
  <si>
    <t>00572472</t>
  </si>
  <si>
    <t>osivo směs travní krajinná-rovinná</t>
  </si>
  <si>
    <t>kg</t>
  </si>
  <si>
    <t>-1043891053</t>
  </si>
  <si>
    <t>"viz založení trávníku</t>
  </si>
  <si>
    <t>468*0,03*1,03</t>
  </si>
  <si>
    <t>17</t>
  </si>
  <si>
    <t>182351123</t>
  </si>
  <si>
    <t>Rozprostření ornice pl přes 100 do 500 m2 ve svahu přes 1:5 tl vrstvy do 200 mm strojně</t>
  </si>
  <si>
    <t>577573888</t>
  </si>
  <si>
    <t>Rozprostření a urovnání ornice ve svahu sklonu přes 1:5 strojně při souvislé ploše přes 100 do 500 m2, tl. vrstvy do 200 mm</t>
  </si>
  <si>
    <t>https://podminky.urs.cz/item/CS_URS_2022_01/182351123</t>
  </si>
  <si>
    <t>"v.č.C.1.2.1.4 + TZ + tabulka kubatur</t>
  </si>
  <si>
    <t>387</t>
  </si>
  <si>
    <t>18</t>
  </si>
  <si>
    <t>185803112</t>
  </si>
  <si>
    <t>Ošetření trávníku shrabáním ve svahu přes 1:5 do 1:2</t>
  </si>
  <si>
    <t>-1621148460</t>
  </si>
  <si>
    <t>Ošetření trávníku jednorázové na svahu přes 1:5 do 1:2</t>
  </si>
  <si>
    <t>https://podminky.urs.cz/item/CS_URS_2022_01/185803112</t>
  </si>
  <si>
    <t>19</t>
  </si>
  <si>
    <t>171251201</t>
  </si>
  <si>
    <t>Uložení sypaniny na skládky nebo meziskládky</t>
  </si>
  <si>
    <t>-607912023</t>
  </si>
  <si>
    <t>Uložení sypaniny na skládky nebo meziskládky bez hutnění s upravením uložené sypaniny do předepsaného tvaru</t>
  </si>
  <si>
    <t>https://podminky.urs.cz/item/CS_URS_2022_01/171251201</t>
  </si>
  <si>
    <t>"viz vodorovné přemístění do 10000 m</t>
  </si>
  <si>
    <t>1010,768</t>
  </si>
  <si>
    <t>20</t>
  </si>
  <si>
    <t>171201231</t>
  </si>
  <si>
    <t>Poplatek za uložení zeminy a kamení na recyklační skládce (skládkovné) kód odpadu 17 05 04</t>
  </si>
  <si>
    <t>t</t>
  </si>
  <si>
    <t>889942006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</si>
  <si>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</si>
  <si>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</si>
  <si>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"viz uložení na skládku</t>
  </si>
  <si>
    <t>1010,768*1,75</t>
  </si>
  <si>
    <t>Zemní práce - přípravné a přidružené práce</t>
  </si>
  <si>
    <t>113107222</t>
  </si>
  <si>
    <t>Odstranění podkladu z kameniva drceného tl přes 100 do 200 mm strojně pl přes 200 m2</t>
  </si>
  <si>
    <t>-1723061242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</si>
  <si>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</si>
  <si>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https://podminky.urs.cz/item/CS_URS_2022_01/113107222</t>
  </si>
  <si>
    <t>1887</t>
  </si>
  <si>
    <t>Úprava podloží a základ.spáry</t>
  </si>
  <si>
    <t>211571112</t>
  </si>
  <si>
    <t>Výplň odvodňovacích žeber nebo trativodů štěrkopískem netříděným</t>
  </si>
  <si>
    <t>-1884142214</t>
  </si>
  <si>
    <t>Výplň kamenivem do rýh odvodňovacích žeber nebo trativodů bez zhutnění, s úpravou povrchu výplně štěrkopískem netříděným</t>
  </si>
  <si>
    <t>https://podminky.urs.cz/item/CS_URS_2022_01/211571112</t>
  </si>
  <si>
    <t>124-(740*0,35*0,07)</t>
  </si>
  <si>
    <t>23</t>
  </si>
  <si>
    <t>212572111</t>
  </si>
  <si>
    <t>Lože pro trativody ze štěrkopísku tříděného</t>
  </si>
  <si>
    <t>-1057152454</t>
  </si>
  <si>
    <t>https://podminky.urs.cz/item/CS_URS_2022_01/212572111</t>
  </si>
  <si>
    <t>740*0,35*0,07</t>
  </si>
  <si>
    <t>24</t>
  </si>
  <si>
    <t>212755216</t>
  </si>
  <si>
    <t>Trativody z drenážních trubek plastových flexibilních D 160 mm bez lože</t>
  </si>
  <si>
    <t>m</t>
  </si>
  <si>
    <t>-621947299</t>
  </si>
  <si>
    <t>Trativody bez lože z drenážních trubek plastových flexibilních D 160 mm</t>
  </si>
  <si>
    <t>https://podminky.urs.cz/item/CS_URS_2022_01/212755216</t>
  </si>
  <si>
    <t>740</t>
  </si>
  <si>
    <t>Vodorovné konstrukce</t>
  </si>
  <si>
    <t>25</t>
  </si>
  <si>
    <t>451313511</t>
  </si>
  <si>
    <t>Podkladní vrstva z betonu prostého se zvýšenými nároky na prostředí pod dlažbu tl do 100 mm</t>
  </si>
  <si>
    <t>-897463883</t>
  </si>
  <si>
    <t>Podkladní vrstva z betonu prostého pod dlažbu se zvýšenými nároky na prostředí tl. do 100 mm</t>
  </si>
  <si>
    <t>https://podminky.urs.cz/item/CS_URS_2022_01/451313511</t>
  </si>
  <si>
    <t>"viz dlažba</t>
  </si>
  <si>
    <t>29,402</t>
  </si>
  <si>
    <t>26</t>
  </si>
  <si>
    <t>451573111</t>
  </si>
  <si>
    <t>Lože pod potrubí otevřený výkop ze štěrkopísku</t>
  </si>
  <si>
    <t>2111918704</t>
  </si>
  <si>
    <t>Lože pod potrubí, stoky a drobné objekty v otevřeném výkopu z písku a štěrkopísku do 63 mm</t>
  </si>
  <si>
    <t>https://podminky.urs.cz/item/CS_URS_2022_01/451573111</t>
  </si>
  <si>
    <t>"propustkek km 0,423</t>
  </si>
  <si>
    <t>"prah</t>
  </si>
  <si>
    <t>2,85*0,3*0,1*2</t>
  </si>
  <si>
    <t>10,5*1,32*0,1</t>
  </si>
  <si>
    <t>27</t>
  </si>
  <si>
    <t>452318510</t>
  </si>
  <si>
    <t>Zajišťovací práh z betonu prostého se zvýšenými nároky na prostředí</t>
  </si>
  <si>
    <t>-739724114</t>
  </si>
  <si>
    <t>Zajišťovací práh z betonu prostého se zvýšenými nároky na prostředí na dně a ve svahu melioračních kanálů s patkami nebo bez patek</t>
  </si>
  <si>
    <t>https://podminky.urs.cz/item/CS_URS_2022_01/452318510</t>
  </si>
  <si>
    <t>2,85*0,3*0,6*2</t>
  </si>
  <si>
    <t>28</t>
  </si>
  <si>
    <t>463212121</t>
  </si>
  <si>
    <t>Rovnanina z lomového kamene upraveného s vyplněním spár těženým kamenivem</t>
  </si>
  <si>
    <t>-575784311</t>
  </si>
  <si>
    <t>Rovnanina z lomového kamene upraveného, tříděného jakékoliv tloušťky rovnaniny s vyplněním spár a dutin těženým kamenivem</t>
  </si>
  <si>
    <t>https://podminky.urs.cz/item/CS_URS_2022_01/463212121</t>
  </si>
  <si>
    <t xml:space="preserve">"v.č.C1.2.1.7 + TZ, </t>
  </si>
  <si>
    <t xml:space="preserve">"rovnanina vyústění drenáže </t>
  </si>
  <si>
    <t>((0,45+0,45+0,3+0,3)*0,5*0,6*0,3+2,7*0,6*0,3)*7</t>
  </si>
  <si>
    <t>29</t>
  </si>
  <si>
    <t>463212191</t>
  </si>
  <si>
    <t>Příplatek za vypracováni líce rovnaniny</t>
  </si>
  <si>
    <t>1146844743</t>
  </si>
  <si>
    <t>Rovnanina z lomového kamene upraveného, tříděného Příplatek k cenám za vypracování líce</t>
  </si>
  <si>
    <t>https://podminky.urs.cz/item/CS_URS_2022_01/463212191</t>
  </si>
  <si>
    <t>"viz rovnanina</t>
  </si>
  <si>
    <t>3*0,6*7</t>
  </si>
  <si>
    <t>30</t>
  </si>
  <si>
    <t>451571311</t>
  </si>
  <si>
    <t>Lože pod dlažby z kameniva těženého drobného vrstva tl do 100 mm</t>
  </si>
  <si>
    <t>-432903673</t>
  </si>
  <si>
    <t>Lože pod dlažby z kameniva těženého drobného, tl. vrstvy do 100 mm</t>
  </si>
  <si>
    <t>https://podminky.urs.cz/item/CS_URS_2022_01/451571311</t>
  </si>
  <si>
    <t xml:space="preserve">"v.č.C1.2.1.4 + TZ, </t>
  </si>
  <si>
    <t>(2,7-0,45)*0,6*0,1*7</t>
  </si>
  <si>
    <t>31</t>
  </si>
  <si>
    <t>465513127</t>
  </si>
  <si>
    <t>Dlažba z lomového kamene na cementovou maltu s vyspárováním tl 200 mm</t>
  </si>
  <si>
    <t>799957149</t>
  </si>
  <si>
    <t>Dlažba z lomového kamene lomařsky upraveného na cementovou maltu, s vyspárováním cementovou maltou, tl. kamene 200 mm</t>
  </si>
  <si>
    <t>https://podminky.urs.cz/item/CS_URS_2022_01/465513127</t>
  </si>
  <si>
    <t>0,8*0,5*2+(0,5+3,55)*0,5*2,44*2+(0,8+3,1)*0,5*2,4*4</t>
  </si>
  <si>
    <t>Komunikace</t>
  </si>
  <si>
    <t>32</t>
  </si>
  <si>
    <t>565135121</t>
  </si>
  <si>
    <t>Asfaltový beton vrstva podkladní ACP 16 (obalované kamenivo OKS) tl 50 mm š přes 3 m</t>
  </si>
  <si>
    <t>-1098786631</t>
  </si>
  <si>
    <t>Asfaltový beton vrstva podkladní ACP 16 (obalované kamenivo střednězrnné - OKS) s rozprostřením a zhutněním v pruhu šířky přes 3 m, po zhutnění tl. 50 mm</t>
  </si>
  <si>
    <t>https://podminky.urs.cz/item/CS_URS_2022_01/565135121</t>
  </si>
  <si>
    <t>657*3,5</t>
  </si>
  <si>
    <t>34</t>
  </si>
  <si>
    <t>53</t>
  </si>
  <si>
    <t>33</t>
  </si>
  <si>
    <t>573231111</t>
  </si>
  <si>
    <t>Postřik živičný spojovací ze silniční emulze v množství 0,70 kg/m2</t>
  </si>
  <si>
    <t>-287470468</t>
  </si>
  <si>
    <t>Postřik spojovací PS bez posypu kamenivem ze silniční emulze, v množství 0,70 kg/m2</t>
  </si>
  <si>
    <t>https://podminky.urs.cz/item/CS_URS_2022_01/573231111</t>
  </si>
  <si>
    <t>2386,5</t>
  </si>
  <si>
    <t>577134211</t>
  </si>
  <si>
    <t>Asfaltový beton vrstva obrusná ACO 11 (ABS) tř. II tl 40 mm š do 3 m z nemodifikovaného asfaltu</t>
  </si>
  <si>
    <t>1993029460</t>
  </si>
  <si>
    <t>Asfaltový beton vrstva obrusná ACO 11 (ABS) s rozprostřením a se zhutněním z nemodifikovaného asfaltu v pruhu šířky do 3 m tř. II, po zhutnění tl. 40 mm</t>
  </si>
  <si>
    <t>https://podminky.urs.cz/item/CS_URS_2022_01/577134211</t>
  </si>
  <si>
    <t>35</t>
  </si>
  <si>
    <t>561041121</t>
  </si>
  <si>
    <t>Zřízení podkladu ze zeminy upravené vápnem, cementem, směsnými pojivy tl přes 250 do 300 mm pl přes 1000 do 5000 m2</t>
  </si>
  <si>
    <t>156231023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</si>
  <si>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250 do 300 mm</t>
  </si>
  <si>
    <t>https://podminky.urs.cz/item/CS_URS_2022_01/561041121</t>
  </si>
  <si>
    <t>36</t>
  </si>
  <si>
    <t>58530171</t>
  </si>
  <si>
    <t>vápno nehašené CL 90-Q pro úpravu zemin bezprašné</t>
  </si>
  <si>
    <t>530174052</t>
  </si>
  <si>
    <t xml:space="preserve">"viz zřízení podkladu </t>
  </si>
  <si>
    <t>"3% = 53 kg/1m3 zeminy</t>
  </si>
  <si>
    <t>3135,3*0,3*0,053</t>
  </si>
  <si>
    <t>37</t>
  </si>
  <si>
    <t>564752111</t>
  </si>
  <si>
    <t>Podklad z vibrovaného štěrku VŠ tl 150 mm</t>
  </si>
  <si>
    <t>-202572661</t>
  </si>
  <si>
    <t>Podklad nebo kryt z vibrovaného štěrku VŠ s rozprostřením, vlhčením a zhutněním, po zhutnění tl. 150 mm</t>
  </si>
  <si>
    <t>https://podminky.urs.cz/item/CS_URS_2022_01/564752111</t>
  </si>
  <si>
    <t>2497</t>
  </si>
  <si>
    <t>34*1,1</t>
  </si>
  <si>
    <t>53*1,1</t>
  </si>
  <si>
    <t>38</t>
  </si>
  <si>
    <t>564861111</t>
  </si>
  <si>
    <t>Podklad ze štěrkodrtě ŠD plochy přes 100 m2 tl 200 mm</t>
  </si>
  <si>
    <t>-388203903</t>
  </si>
  <si>
    <t>Podklad ze štěrkodrti ŠD s rozprostřením a zhutněním plochy přes 100 m2, po zhutnění tl. 200 mm</t>
  </si>
  <si>
    <t>https://podminky.urs.cz/item/CS_URS_2022_01/564861111</t>
  </si>
  <si>
    <t>3257</t>
  </si>
  <si>
    <t>39</t>
  </si>
  <si>
    <t>569R85111</t>
  </si>
  <si>
    <t>Zpevnění krajnic štěrkodrtí fr. 0-63</t>
  </si>
  <si>
    <t>220814604</t>
  </si>
  <si>
    <t>180</t>
  </si>
  <si>
    <t>40</t>
  </si>
  <si>
    <t>569R40111</t>
  </si>
  <si>
    <t>Dosypání pláně štěrkodrtí (frakce dle ČSN 736126-1)</t>
  </si>
  <si>
    <t>851173705</t>
  </si>
  <si>
    <t>"v.č.C1.2.1.4 +- TZ + výkaz kubatur,</t>
  </si>
  <si>
    <t>16,13</t>
  </si>
  <si>
    <t>41</t>
  </si>
  <si>
    <t>584121111</t>
  </si>
  <si>
    <t>Osazení silničních dílců z ŽB do lože z kameniva těženého tl 40 mm plochy do 200 m2</t>
  </si>
  <si>
    <t>-1581168659</t>
  </si>
  <si>
    <t>Osazení silničních dílců ze železového betonu s podkladem z kameniva těženého do tl. 40 mm jakéhokoliv druhu a velikosti, na plochu jednotlivě přes 50 do 200 m2</t>
  </si>
  <si>
    <t>https://podminky.urs.cz/item/CS_URS_2022_01/584121111</t>
  </si>
  <si>
    <t>"křížení plynovodu , km 0,019-0,028,</t>
  </si>
  <si>
    <t>42</t>
  </si>
  <si>
    <t>59381006</t>
  </si>
  <si>
    <t>panel silniční 3,00x1,00x0,215m</t>
  </si>
  <si>
    <t>kus</t>
  </si>
  <si>
    <t>1431845653</t>
  </si>
  <si>
    <t>"viz osazení panelů</t>
  </si>
  <si>
    <t>37/3*1,01</t>
  </si>
  <si>
    <t>Ostatní konstrukce a práce-bourání</t>
  </si>
  <si>
    <t>43</t>
  </si>
  <si>
    <t>962041211</t>
  </si>
  <si>
    <t>Bourání mostních zdí a pilířů z betonu prostého</t>
  </si>
  <si>
    <t>614852845</t>
  </si>
  <si>
    <t>Bourání mostních konstrukcí zdiva a pilířů z prostého betonu</t>
  </si>
  <si>
    <t>https://podminky.urs.cz/item/CS_URS_2022_01/962041211</t>
  </si>
  <si>
    <t>"v.č.C1.2.1.4 + TZ, - čela propustků</t>
  </si>
  <si>
    <t>2*2*0,6*2-3,14*0,4*0,4*0,6*2</t>
  </si>
  <si>
    <t>966008113</t>
  </si>
  <si>
    <t>Bourání trubního propustku DN přes 500 do 800</t>
  </si>
  <si>
    <t>1823507876</t>
  </si>
  <si>
    <t>Bourání trubního propustku s odklizením a uložením vybouraného materiálu na skládku na vzdálenost do 3 m nebo s naložením na dopravní prostředek z trub DN přes 500 do 800 mm</t>
  </si>
  <si>
    <t>https://podminky.urs.cz/item/CS_URS_2022_01/966008113</t>
  </si>
  <si>
    <t xml:space="preserve">"v.č. C.1.2.1.4  + TZ </t>
  </si>
  <si>
    <t>"km 0,423 - DN 800</t>
  </si>
  <si>
    <t>10,5</t>
  </si>
  <si>
    <t>91</t>
  </si>
  <si>
    <t>Doplňující konstrukce a práce pozemních komunikací, letišť a ploch</t>
  </si>
  <si>
    <t>45</t>
  </si>
  <si>
    <t>895R2200</t>
  </si>
  <si>
    <t>Statická zkouška únosnosti pláně</t>
  </si>
  <si>
    <t>ks</t>
  </si>
  <si>
    <t>1060633852</t>
  </si>
  <si>
    <t xml:space="preserve">"v.č.C1.2.1.2 + TZ, </t>
  </si>
  <si>
    <t>"1ks/500 m2</t>
  </si>
  <si>
    <t>46</t>
  </si>
  <si>
    <t>895R11101</t>
  </si>
  <si>
    <t>D+M drenážní vyúsť</t>
  </si>
  <si>
    <t>-866561401</t>
  </si>
  <si>
    <t>"v.č.C.1.2.1.4 + TZ,</t>
  </si>
  <si>
    <t>47</t>
  </si>
  <si>
    <t>914111111</t>
  </si>
  <si>
    <t>Montáž svislé dopravní značky do velikosti 1 m2 objímkami na sloupek nebo konzolu</t>
  </si>
  <si>
    <t>101979899</t>
  </si>
  <si>
    <t>Montáž svislé dopravní značky základní velikosti do 1 m2 objímkami na sloupky nebo konzoly</t>
  </si>
  <si>
    <t>https://podminky.urs.cz/item/CS_URS_2022_01/914111111</t>
  </si>
  <si>
    <t>"viz TZ</t>
  </si>
  <si>
    <t>48</t>
  </si>
  <si>
    <t>919521160</t>
  </si>
  <si>
    <t>Zřízení silničního propustku z trub betonových nebo ŽB DN 800</t>
  </si>
  <si>
    <t>368804612</t>
  </si>
  <si>
    <t>Zřízení silničního propustku z trub betonových nebo železobetonových DN 800 mm</t>
  </si>
  <si>
    <t>https://podminky.urs.cz/item/CS_URS_2022_01/919521160</t>
  </si>
  <si>
    <t>"v.č. C.1.2.8 - km 0,423,</t>
  </si>
  <si>
    <t>49</t>
  </si>
  <si>
    <t>59222002</t>
  </si>
  <si>
    <t>trouba ŽB hrdlová DN 800</t>
  </si>
  <si>
    <t>-543379758</t>
  </si>
  <si>
    <t>"viz montáž</t>
  </si>
  <si>
    <t>10,5*1,01 "Přepočtené koeficientem množství</t>
  </si>
  <si>
    <t>50</t>
  </si>
  <si>
    <t>919535555</t>
  </si>
  <si>
    <t>Obetonování trubního propustku betonem prostým tř. C 12/15</t>
  </si>
  <si>
    <t>1383631444</t>
  </si>
  <si>
    <t>Obetonování trubního propustku betonem prostým bez zvýšených nároků na prostředí tř. C 12/15</t>
  </si>
  <si>
    <t>https://podminky.urs.cz/item/CS_URS_2022_01/919535555</t>
  </si>
  <si>
    <t>"v.č. C.1.2.8</t>
  </si>
  <si>
    <t>10,5*(1,32*1,37-3,14*0,515*0,515)</t>
  </si>
  <si>
    <t>51</t>
  </si>
  <si>
    <t>977211111</t>
  </si>
  <si>
    <t>Řezání stěnovou pilou ŽB kcí s výztuží průměru do 16 mm hl do 200 mm</t>
  </si>
  <si>
    <t>-478491156</t>
  </si>
  <si>
    <t>Řezání konstrukcí stěnovou pilou železobetonových průměru řezané výztuže do 16 mm hloubka řezu do 200 mm</t>
  </si>
  <si>
    <t>https://podminky.urs.cz/item/CS_URS_2022_01/977211111</t>
  </si>
  <si>
    <t>"v.č.C.1.2.8 - tabulka</t>
  </si>
  <si>
    <t>"úprava čel trub propustků DN 800</t>
  </si>
  <si>
    <t>4,17*2</t>
  </si>
  <si>
    <t>997</t>
  </si>
  <si>
    <t>Přesun sutě</t>
  </si>
  <si>
    <t>52</t>
  </si>
  <si>
    <t>997221551</t>
  </si>
  <si>
    <t>Vodorovná doprava suti ze sypkých materiálů do 1 km</t>
  </si>
  <si>
    <t>-233075878</t>
  </si>
  <si>
    <t>Vodorovná doprava suti bez naložení, ale se složením a s hrubým urovnáním ze sypkých materiálů, na vzdálenost do 1 km</t>
  </si>
  <si>
    <t>https://podminky.urs.cz/item/CS_URS_2022_01/997221551</t>
  </si>
  <si>
    <t>viz 113107222</t>
  </si>
  <si>
    <t>"stáv. povrch"443,445</t>
  </si>
  <si>
    <t>997221559</t>
  </si>
  <si>
    <t>Příplatek ZKD 1 km u vodorovné dopravy suti ze sypkých materiálů</t>
  </si>
  <si>
    <t>-16495082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</si>
  <si>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</si>
  <si>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</si>
  <si>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443,445*19 "Přepočtené koeficientem množství</t>
  </si>
  <si>
    <t>54</t>
  </si>
  <si>
    <t>997221571</t>
  </si>
  <si>
    <t>Vodorovná doprava vybouraných hmot do 1 km</t>
  </si>
  <si>
    <t>604065916</t>
  </si>
  <si>
    <t>Vodorovná doprava vybouraných hmot bez naložení, ale se složením a s hrubým urovnáním na vzdálenost do 1 km</t>
  </si>
  <si>
    <t>https://podminky.urs.cz/item/CS_URS_2022_01/997221571</t>
  </si>
  <si>
    <t>viz 962041211, 966008113</t>
  </si>
  <si>
    <t>"bourání propustků"9,233+21,578</t>
  </si>
  <si>
    <t>55</t>
  </si>
  <si>
    <t>997221579</t>
  </si>
  <si>
    <t>Příplatek ZKD 1 km u vodorovné dopravy vybouraných hmot</t>
  </si>
  <si>
    <t>-1929492533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</si>
  <si>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</si>
  <si>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</si>
  <si>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viz 997221571</t>
  </si>
  <si>
    <t>odvoz na skládku do 20km</t>
  </si>
  <si>
    <t>30,811*19</t>
  </si>
  <si>
    <t>56</t>
  </si>
  <si>
    <t>997221611</t>
  </si>
  <si>
    <t>Nakládání suti na dopravní prostředky pro vodorovnou dopravu</t>
  </si>
  <si>
    <t>376608150</t>
  </si>
  <si>
    <t>Nakládání na dopravní prostředky pro vodorovnou dopravu suti</t>
  </si>
  <si>
    <t>https://podminky.urs.cz/item/CS_URS_2022_01/997221611</t>
  </si>
  <si>
    <t>viz 997221551</t>
  </si>
  <si>
    <t>443,445</t>
  </si>
  <si>
    <t>57</t>
  </si>
  <si>
    <t>997221625</t>
  </si>
  <si>
    <t>Poplatek za uložení na skládce (skládkovné) stavebního odpadu železobetonového kód odpadu 17 01 01</t>
  </si>
  <si>
    <t>-1117820610</t>
  </si>
  <si>
    <t>Poplatek za uložení stavebního odpadu na skládce (skládkovné) z armovaného betonu zatříděného do Katalogu odpadů pod kódem 17 01 01</t>
  </si>
  <si>
    <t>https://podminky.urs.cz/item/CS_URS_2022_01/997221625</t>
  </si>
  <si>
    <t>viz TZ</t>
  </si>
  <si>
    <t>"vybouraný materiál propustků"30,811</t>
  </si>
  <si>
    <t>58</t>
  </si>
  <si>
    <t>997221873</t>
  </si>
  <si>
    <t>-1039974847</t>
  </si>
  <si>
    <t>https://podminky.urs.cz/item/CS_URS_2022_01/997221873</t>
  </si>
  <si>
    <t>998</t>
  </si>
  <si>
    <t>Přesun hmot</t>
  </si>
  <si>
    <t>59</t>
  </si>
  <si>
    <t>998225111</t>
  </si>
  <si>
    <t>Přesun hmot pro pozemní komunikace s krytem z kamene, monolitickým betonovým nebo živičným</t>
  </si>
  <si>
    <t>-771302658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</si>
  <si>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</si>
  <si>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</si>
  <si>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60</t>
  </si>
  <si>
    <t>998225191</t>
  </si>
  <si>
    <t>Příplatek k přesunu hmot pro pozemní komunikace s krytem z kamene, živičným, betonovým do 1000 m</t>
  </si>
  <si>
    <t>603121831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</si>
  <si>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</si>
  <si>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https://podminky.urs.cz/item/CS_URS_2022_01/998225191</t>
  </si>
  <si>
    <t>SO 04.1 - Doprovodná liniová zeleň IP17</t>
  </si>
  <si>
    <t xml:space="preserve">    33 - Sloupy a pilíře,stožáry,stojky</t>
  </si>
  <si>
    <t xml:space="preserve">    99 - Staveništní přesun hmot</t>
  </si>
  <si>
    <t>762 - Konstrukce tesařské</t>
  </si>
  <si>
    <t>111251103</t>
  </si>
  <si>
    <t>Odstranění křovin a stromů průměru kmene do 100 mm i s kořeny sklonu terénu do 1:5 z celkové plochy přes 500 m2 strojně</t>
  </si>
  <si>
    <t>-1251628219</t>
  </si>
  <si>
    <t>Odstranění křovin a stromů s odstraněním kořenů strojně průměru kmene do 100 mm v rovině nebo ve svahu sklonu terénu do 1:5, při celkové ploše přes 500 m2</t>
  </si>
  <si>
    <t>https://podminky.urs.cz/item/CS_URS_2022_01/111251103</t>
  </si>
  <si>
    <t xml:space="preserve">"v.č.C.8.1.2.1 + TZ </t>
  </si>
  <si>
    <t>1750</t>
  </si>
  <si>
    <t>111111331</t>
  </si>
  <si>
    <t>Odstranění ruderálního porostu přes 500 m2 naložení a odvoz do 20 km v rovině nebo svahu do 1:5</t>
  </si>
  <si>
    <t>893746295</t>
  </si>
  <si>
    <t>Odstranění ruderálního porostu z plochy přes 500 m2 v rovině nebo na svahu do 1:5</t>
  </si>
  <si>
    <t>https://podminky.urs.cz/item/CS_URS_2022_01/111111331</t>
  </si>
  <si>
    <t>5930</t>
  </si>
  <si>
    <t>112101104</t>
  </si>
  <si>
    <t>Odstranění stromů listnatých průměru kmene přes 700 do 900 mm</t>
  </si>
  <si>
    <t>93263954</t>
  </si>
  <si>
    <t>Odstranění stromů s odřezáním kmene a s odvětvením listnatých, průměru kmene přes 700 do 900 mm</t>
  </si>
  <si>
    <t>https://podminky.urs.cz/item/CS_URS_2022_01/112101104</t>
  </si>
  <si>
    <t>"viz TZ -  v.č.C.1.2.1.4</t>
  </si>
  <si>
    <t>2+5</t>
  </si>
  <si>
    <t>112101121</t>
  </si>
  <si>
    <t>Odstranění stromů jehličnatých průměru kmene přes 100 do 300 mm</t>
  </si>
  <si>
    <t>-209198658</t>
  </si>
  <si>
    <t>Odstranění stromů s odřezáním kmene a s odvětvením jehličnatých bez odkornění, průměru kmene přes 100 do 300 mm</t>
  </si>
  <si>
    <t>https://podminky.urs.cz/item/CS_URS_2022_01/112101121</t>
  </si>
  <si>
    <t>112251104</t>
  </si>
  <si>
    <t>Odstranění pařezů D přes 700 do 900 mm</t>
  </si>
  <si>
    <t>-1456114298</t>
  </si>
  <si>
    <t>Odstranění pařezů strojně s jejich vykopáním, vytrháním nebo odstřelením průměru přes 700 do 900 mm</t>
  </si>
  <si>
    <t>https://podminky.urs.cz/item/CS_URS_2022_01/112251104</t>
  </si>
  <si>
    <t>"viz kácení</t>
  </si>
  <si>
    <t>vrby s odstraněním pařezů</t>
  </si>
  <si>
    <t>162201404</t>
  </si>
  <si>
    <t>Vodorovné přemístění větví stromů listnatých do 1 km D kmene přes 700 do 900 mm</t>
  </si>
  <si>
    <t>-1093163564</t>
  </si>
  <si>
    <t>Vodorovné přemístění větví, kmenů nebo pařezů s naložením, složením a dopravou do 1000 m větví stromů listnatých, průměru kmene přes 700 do 900 mm</t>
  </si>
  <si>
    <t>https://podminky.urs.cz/item/CS_URS_2022_01/162201404</t>
  </si>
  <si>
    <t>162201405</t>
  </si>
  <si>
    <t>Vodorovné přemístění větví stromů jehličnatých do 1 km D kmene přes 100 do 300 mm</t>
  </si>
  <si>
    <t>2034796542</t>
  </si>
  <si>
    <t>Vodorovné přemístění větví, kmenů nebo pařezů s naložením, složením a dopravou do 1000 m větví stromů jehličnatých, průměru kmene přes 100 do 300 mm</t>
  </si>
  <si>
    <t>https://podminky.urs.cz/item/CS_URS_2022_01/162201405</t>
  </si>
  <si>
    <t>162201424</t>
  </si>
  <si>
    <t>Vodorovné přemístění pařezů do 1 km D přes 700 do 900 mm</t>
  </si>
  <si>
    <t>-1882509866</t>
  </si>
  <si>
    <t>Vodorovné přemístění větví, kmenů nebo pařezů s naložením, složením a dopravou do 1000 m pařezů kmenů, průměru přes 700 do 900 mm</t>
  </si>
  <si>
    <t>https://podminky.urs.cz/item/CS_URS_2022_01/162201424</t>
  </si>
  <si>
    <t>1623015R1</t>
  </si>
  <si>
    <t>Vodorovné přemístění křovin do 20 km D kmene do 100 mm</t>
  </si>
  <si>
    <t>-1958216580</t>
  </si>
  <si>
    <t>Vodorovné přemístění smýcených křovin do průměru kmene 100 mm na vzdálenost do 20 km</t>
  </si>
  <si>
    <t>odvoz na skládku</t>
  </si>
  <si>
    <t>162301934</t>
  </si>
  <si>
    <t>Příplatek k vodorovnému přemístění větví stromů listnatých D kmene přes 700 do 900 mm ZKD 1 km</t>
  </si>
  <si>
    <t>1640361779</t>
  </si>
  <si>
    <t>Vodorovné přemístění větví, kmenů nebo pařezů s naložením, složením a dopravou Příplatek k cenám za každých dalších i započatých 1000 m přes 1000 m větví stromů listnatých, průměru kmene přes 700 do 900 mm</t>
  </si>
  <si>
    <t>https://podminky.urs.cz/item/CS_URS_2022_01/162301934</t>
  </si>
  <si>
    <t>19*(2+5)</t>
  </si>
  <si>
    <t>162301941</t>
  </si>
  <si>
    <t>Příplatek k vodorovnému přemístění větví stromů jehličnatých D kmene přes 100 do 300 mm ZKD 1 km</t>
  </si>
  <si>
    <t>-1324147076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</si>
  <si>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</si>
  <si>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https://podminky.urs.cz/item/CS_URS_2022_01/162301941</t>
  </si>
  <si>
    <t>19*2</t>
  </si>
  <si>
    <t>162301974</t>
  </si>
  <si>
    <t>Příplatek k vodorovnému přemístění pařezů D přes 700 do 900 mm ZKD 1 km</t>
  </si>
  <si>
    <t>291824811</t>
  </si>
  <si>
    <t>Vodorovné přemístění větví, kmenů nebo pařezů s naložením, složením a dopravou Příplatek k cenám za každých dalších i započatých 1000 m přes 1000 m pařezů kmenů, průměru přes 700 do 900 mm</t>
  </si>
  <si>
    <t>https://podminky.urs.cz/item/CS_URS_2022_01/162301974</t>
  </si>
  <si>
    <t>174251204</t>
  </si>
  <si>
    <t>Zásyp jam po pařezech D pařezů přes 700 do 900 mm strojně</t>
  </si>
  <si>
    <t>-1606380473</t>
  </si>
  <si>
    <t>Zásyp jam po pařezech strojně výkopkem z horniny získané při dobývání pařezů s hrubým urovnáním povrchu zasypávky průměru pařezu přes 700 do 900 mm</t>
  </si>
  <si>
    <t>https://podminky.urs.cz/item/CS_URS_2022_01/174251204</t>
  </si>
  <si>
    <t>183101114</t>
  </si>
  <si>
    <t>Hloubení jamek bez výměny půdy zeminy tř 1 až 4 obj přes 0,05 do 0,125 m3 v rovině a svahu do 1:5</t>
  </si>
  <si>
    <t>-1262342646</t>
  </si>
  <si>
    <t>Hloubení jamek pro vysazování rostlin v zemině tř.1 až 4 bez výměny půdy v rovině nebo na svahu do 1:5, objemu přes 0,05 do 0,125 m3</t>
  </si>
  <si>
    <t>https://podminky.urs.cz/item/CS_URS_2022_01/183101114</t>
  </si>
  <si>
    <t>"v.č.C.8.1.2.1 + TZ - stromy</t>
  </si>
  <si>
    <t>výsadba lesnickým způsobem</t>
  </si>
  <si>
    <t>183101121</t>
  </si>
  <si>
    <t>Hloubení jamek bez výměny půdy zeminy tř 1 až 4 obj přes 0,4 do 1 m3 v rovině a svahu do 1:5</t>
  </si>
  <si>
    <t>1263213349</t>
  </si>
  <si>
    <t>Hloubení jamek pro vysazování rostlin v zemině tř.1 až 4 bez výměny půdy v rovině nebo na svahu do 1:5, objemu přes 0,40 do 1,00 m3</t>
  </si>
  <si>
    <t>https://podminky.urs.cz/item/CS_URS_2022_01/183101121</t>
  </si>
  <si>
    <t>184102113</t>
  </si>
  <si>
    <t>Výsadba dřeviny s balem D přes 0,3 do 0,4 m do jamky se zalitím v rovině a svahu do 1:5</t>
  </si>
  <si>
    <t>2133423482</t>
  </si>
  <si>
    <t>Výsadba dřeviny s balem do předem vyhloubené jamky se zalitím v rovině nebo na svahu do 1:5, při průměru balu přes 300 do 400 mm</t>
  </si>
  <si>
    <t>https://podminky.urs.cz/item/CS_URS_2022_01/184102113</t>
  </si>
  <si>
    <t>lesnický zp.</t>
  </si>
  <si>
    <t>PCcena.3.2</t>
  </si>
  <si>
    <t>Dub letní - Quercus robur (v. 1,7 - 2,0m)</t>
  </si>
  <si>
    <t>718532384</t>
  </si>
  <si>
    <t>PCcena.3.1</t>
  </si>
  <si>
    <t>Dub letní - Quercus robur (v. 100 cm)</t>
  </si>
  <si>
    <t>823793695</t>
  </si>
  <si>
    <t>PCcena.2</t>
  </si>
  <si>
    <t>Lípa srdčitá (malolistá) - Tilia cordata (v. 1,7 - 2,0m)</t>
  </si>
  <si>
    <t>1155668944</t>
  </si>
  <si>
    <t>PCcena.30.1</t>
  </si>
  <si>
    <t>Lípa srdčitá (malolistá) - Tilia cordata (v. 100 cm)</t>
  </si>
  <si>
    <t>-739262660</t>
  </si>
  <si>
    <t>PCcena.3.6</t>
  </si>
  <si>
    <t>jilm horský - Ulmus glabra (v. 1,7 - 2,0m)</t>
  </si>
  <si>
    <t>-578179648</t>
  </si>
  <si>
    <t>PCcena.3.10</t>
  </si>
  <si>
    <t>jilm horský - Ulmus glabra (v. 100 cm)</t>
  </si>
  <si>
    <t>1337320757</t>
  </si>
  <si>
    <t>PCcena.4.1</t>
  </si>
  <si>
    <t>javor babyka - Acer campestre  (v. 1,7 - 2,0m)</t>
  </si>
  <si>
    <t>350978649</t>
  </si>
  <si>
    <t>PCcena.4.10</t>
  </si>
  <si>
    <t>javor babyka - Acer campestre  (v. 100 cm)</t>
  </si>
  <si>
    <t>1641628564</t>
  </si>
  <si>
    <t>184215133</t>
  </si>
  <si>
    <t>Ukotvení kmene dřevin třemi kůly D do 0,1 m dl přes 2 do 3 m</t>
  </si>
  <si>
    <t>-463830014</t>
  </si>
  <si>
    <t>Ukotvení dřeviny kůly třemi kůly, délky přes 2 do 3 m</t>
  </si>
  <si>
    <t>https://podminky.urs.cz/item/CS_URS_2022_01/184215133</t>
  </si>
  <si>
    <t>"viz stromy</t>
  </si>
  <si>
    <t>052170001</t>
  </si>
  <si>
    <t>kůl k dřevině tloušťka do 10 cm dl. 250 cm</t>
  </si>
  <si>
    <t>1436034078</t>
  </si>
  <si>
    <t>8*3</t>
  </si>
  <si>
    <t>184851511</t>
  </si>
  <si>
    <t>Řez stromu tvarovací hlavový s intervalem do 2 let výškou nasazení hlavy do 2 m</t>
  </si>
  <si>
    <t>336089080</t>
  </si>
  <si>
    <t>Řez stromů tvarovací hlavový s opakovaným intervalem řezu do 2 let výšky nasazení hlavy do 2 m</t>
  </si>
  <si>
    <t>https://podminky.urs.cz/item/CS_URS_2022_01/184851511</t>
  </si>
  <si>
    <t xml:space="preserve">"v.č.C.8.1.2.1 </t>
  </si>
  <si>
    <t>seřezání vrb na hlavu</t>
  </si>
  <si>
    <t>36*0,5</t>
  </si>
  <si>
    <t>184911431</t>
  </si>
  <si>
    <t>Mulčování rostlin kůrou tl přes 0,1 do 0,15 m v rovině a svahu do 1:5</t>
  </si>
  <si>
    <t>1438448591</t>
  </si>
  <si>
    <t>Mulčování vysazených rostlin mulčovací kůrou, tl. přes 100 do 150 mm v rovině nebo na svahu do 1:5</t>
  </si>
  <si>
    <t>https://podminky.urs.cz/item/CS_URS_2022_01/184911431</t>
  </si>
  <si>
    <t>0,5*8</t>
  </si>
  <si>
    <t>10391100</t>
  </si>
  <si>
    <t>kůra mulčovací VL</t>
  </si>
  <si>
    <t>-555434548</t>
  </si>
  <si>
    <t>"viz mulčování</t>
  </si>
  <si>
    <t>0,5*0,15*8</t>
  </si>
  <si>
    <t>184R13121</t>
  </si>
  <si>
    <t>Ochrana dřevin před okusem mechanicky plastovým chráničem v rovině a svahu do 1:5</t>
  </si>
  <si>
    <t>1456866621</t>
  </si>
  <si>
    <t>184R85011</t>
  </si>
  <si>
    <t>Hnojení výsadbové jámy tabletkami</t>
  </si>
  <si>
    <t>345773058</t>
  </si>
  <si>
    <t xml:space="preserve">"viz stromy </t>
  </si>
  <si>
    <t>(8+36)*5</t>
  </si>
  <si>
    <t>Předb cena 11</t>
  </si>
  <si>
    <t>hnojivo pro stromy v tabletách</t>
  </si>
  <si>
    <t>269316361</t>
  </si>
  <si>
    <t>"viz hnojení</t>
  </si>
  <si>
    <t>220</t>
  </si>
  <si>
    <t>184R91112</t>
  </si>
  <si>
    <t>Osazení kůlů k dřevině s uvázáním, dl. kůlů do 3 m</t>
  </si>
  <si>
    <t>-1176884682</t>
  </si>
  <si>
    <t>Předb cena.6</t>
  </si>
  <si>
    <t>popruh na vyvazování š. 3 cm 2m/strom</t>
  </si>
  <si>
    <t>1867305407</t>
  </si>
  <si>
    <t>8*2</t>
  </si>
  <si>
    <t>185804311</t>
  </si>
  <si>
    <t>Zalití rostlin vodou plocha do 20 m2</t>
  </si>
  <si>
    <t>-323305687</t>
  </si>
  <si>
    <t>Zalití rostlin vodou plochy záhonů jednotlivě do 20 m2</t>
  </si>
  <si>
    <t>https://podminky.urs.cz/item/CS_URS_2022_01/185804311</t>
  </si>
  <si>
    <t>8*0,03</t>
  </si>
  <si>
    <t>36*0,015</t>
  </si>
  <si>
    <t>08211320</t>
  </si>
  <si>
    <t>voda pitná pro smluvní odběratele</t>
  </si>
  <si>
    <t>1260540117</t>
  </si>
  <si>
    <t>0,78</t>
  </si>
  <si>
    <t>185851121</t>
  </si>
  <si>
    <t>Dovoz vody pro zálivku rostlin za vzdálenost do 1000 m</t>
  </si>
  <si>
    <t>-1141877854</t>
  </si>
  <si>
    <t>Dovoz vody pro zálivku rostlin na vzdálenost do 1000 m</t>
  </si>
  <si>
    <t>https://podminky.urs.cz/item/CS_URS_2022_01/185851121</t>
  </si>
  <si>
    <t>"viz zalití</t>
  </si>
  <si>
    <t>185851129</t>
  </si>
  <si>
    <t>Příplatek k dovozu vody pro zálivku rostlin do 1000 m ZKD 1000 m</t>
  </si>
  <si>
    <t>965692878</t>
  </si>
  <si>
    <t>Dovoz vody pro zálivku rostlin Příplatek k ceně za každých dalších i započatých 1000 m</t>
  </si>
  <si>
    <t>https://podminky.urs.cz/item/CS_URS_2022_01/185851129</t>
  </si>
  <si>
    <t>"viz dovoz vody</t>
  </si>
  <si>
    <t>(6-1)*0,78</t>
  </si>
  <si>
    <t>Sloupy a pilíře,stožáry,stojky</t>
  </si>
  <si>
    <t>338R95001</t>
  </si>
  <si>
    <t>Dodávka a montáž ochranného oplocení - (oborové pletivo na dřevěné sloupky prům 100 mm,včetně vstupních branek) - specifikace viz. projekt  - TZ</t>
  </si>
  <si>
    <t>1551821997</t>
  </si>
  <si>
    <t>Dodávka a montáž ochranného oplocení - (oborové pletivo na dřevěné sloupky prům 100 mm,včetně vstupních branek) - specifikace viz. projekt - TZ</t>
  </si>
  <si>
    <t>"v.č. C.8.3.2.1 +  TZ</t>
  </si>
  <si>
    <t>99</t>
  </si>
  <si>
    <t>Staveništní přesun hmot</t>
  </si>
  <si>
    <t>998231311</t>
  </si>
  <si>
    <t>Přesun hmot pro sadovnické a krajinářské úpravy vodorovně do 5000 m</t>
  </si>
  <si>
    <t>1232443320</t>
  </si>
  <si>
    <t>Přesun hmot pro sadovnické a krajinářské úpravy - strojně dopravní vzdálenost do 5000 m</t>
  </si>
  <si>
    <t>https://podminky.urs.cz/item/CS_URS_2022_01/998231311</t>
  </si>
  <si>
    <t>997013811</t>
  </si>
  <si>
    <t>Poplatek za uložení na skládce (skládkovné) stavebního odpadu dřevěného kód odpadu 17 02 01</t>
  </si>
  <si>
    <t>-1197555594</t>
  </si>
  <si>
    <t>Poplatek za uložení stavebního odpadu na skládce (skládkovné) dřevěného zatříděného do Katalogu odpadů pod kódem 17 02 01</t>
  </si>
  <si>
    <t>https://podminky.urs.cz/item/CS_URS_2022_01/997013811</t>
  </si>
  <si>
    <t>"pokácené stromy</t>
  </si>
  <si>
    <t>"větve"(5+2+2)*0,3*0,75</t>
  </si>
  <si>
    <t>"pařezy"2*0,7*1,0</t>
  </si>
  <si>
    <t>997013R1</t>
  </si>
  <si>
    <t>Poplatek za uložení dřevěného bioodpadu na skládce (skládkovné)</t>
  </si>
  <si>
    <t>997645557</t>
  </si>
  <si>
    <t>odstraněné křoviny</t>
  </si>
  <si>
    <t>1750*0,05</t>
  </si>
  <si>
    <t>762</t>
  </si>
  <si>
    <t>Konstrukce tesařské</t>
  </si>
  <si>
    <t>762342441</t>
  </si>
  <si>
    <t>Montáž lišt trojúhelníkových sklonu do 60°</t>
  </si>
  <si>
    <t>1711954102</t>
  </si>
  <si>
    <t>Montáž laťování montáž lišt trojúhelníkových</t>
  </si>
  <si>
    <t>https://podminky.urs.cz/item/CS_URS_2022_01/762342441</t>
  </si>
  <si>
    <t xml:space="preserve">"v.č.C.8.1.2.1 + TZ - stromy </t>
  </si>
  <si>
    <t xml:space="preserve">"ohrádka  dřevěné příčky </t>
  </si>
  <si>
    <t>8*9*0,5</t>
  </si>
  <si>
    <t>60514106</t>
  </si>
  <si>
    <t>řezivo jehličnaté lať pevnostní třída S10-13 průřez 40x60mm</t>
  </si>
  <si>
    <t>-1651146145</t>
  </si>
  <si>
    <t>36*0,04*0,06</t>
  </si>
  <si>
    <t>762395000</t>
  </si>
  <si>
    <t>Spojovací prostředky krovů, bednění, laťování, nadstřešních konstrukcí</t>
  </si>
  <si>
    <t>2047199903</t>
  </si>
  <si>
    <t>Spojovací prostředky krovů, bednění a laťování, nadstřešních konstrukcí svory, prkna, hřebíky, pásová ocel, vruty</t>
  </si>
  <si>
    <t>https://podminky.urs.cz/item/CS_URS_2022_01/762395000</t>
  </si>
  <si>
    <t>8*9*0,5*0,06*0,04</t>
  </si>
  <si>
    <t>998762201</t>
  </si>
  <si>
    <t>Přesun hmot procentní pro kce tesařské v objektech v do 6 m</t>
  </si>
  <si>
    <t>%</t>
  </si>
  <si>
    <t>344123730</t>
  </si>
  <si>
    <t>Přesun hmot pro konstrukce tesařské stanovený procentní sazbou (%) z ceny vodorovná dopravní vzdálenost do 50 m v objektech výšky do 6 m</t>
  </si>
  <si>
    <t>https://podminky.urs.cz/item/CS_URS_2022_01/998762201</t>
  </si>
  <si>
    <t>Soupis:</t>
  </si>
  <si>
    <t>SO 04.1.1 - Následná péče - 1.rok</t>
  </si>
  <si>
    <t xml:space="preserve">    1-1 - Následná 3-í letá péče o zeleň</t>
  </si>
  <si>
    <t xml:space="preserve">    762-1 - Konstrukce tesařské - 3-í letá péče</t>
  </si>
  <si>
    <t>1-1</t>
  </si>
  <si>
    <t>Následná 3-í letá péče o zeleň</t>
  </si>
  <si>
    <t>-1514780623</t>
  </si>
  <si>
    <t>1. rok</t>
  </si>
  <si>
    <t>36*0,05</t>
  </si>
  <si>
    <t>-2066849461</t>
  </si>
  <si>
    <t>"1.rok</t>
  </si>
  <si>
    <t>8*0,05</t>
  </si>
  <si>
    <t>-1671214634</t>
  </si>
  <si>
    <t>1642134755</t>
  </si>
  <si>
    <t>"v.č.C.8.2.2.3 + TZ - stromy</t>
  </si>
  <si>
    <t>2*0,05</t>
  </si>
  <si>
    <t>-1355885359</t>
  </si>
  <si>
    <t>9*0,05</t>
  </si>
  <si>
    <t>PCcena.2.1</t>
  </si>
  <si>
    <t>Lípa srdčitá (malolistá) - Tilia cordata  (v. 1,7 - 2,0 m)</t>
  </si>
  <si>
    <t>146539742</t>
  </si>
  <si>
    <t>91405645</t>
  </si>
  <si>
    <t>-1302581447</t>
  </si>
  <si>
    <t>1212614916</t>
  </si>
  <si>
    <t>61112716</t>
  </si>
  <si>
    <t>1886399704</t>
  </si>
  <si>
    <t>-1430474378</t>
  </si>
  <si>
    <t>052R1701</t>
  </si>
  <si>
    <t>-1885041482</t>
  </si>
  <si>
    <t>"v.č.B.3.1-2 + TZ - stromy</t>
  </si>
  <si>
    <t>8*0,05*3</t>
  </si>
  <si>
    <t>184801121</t>
  </si>
  <si>
    <t>Ošetřování vysazených dřevin soliterních v rovině a svahu do 1:5</t>
  </si>
  <si>
    <t>621246740</t>
  </si>
  <si>
    <t>Ošetření vysazených dřevin solitérních v rovině nebo na svahu do 1:5</t>
  </si>
  <si>
    <t>https://podminky.urs.cz/item/CS_URS_2022_01/184801121</t>
  </si>
  <si>
    <t>184804116</t>
  </si>
  <si>
    <t>Zrušení ochrany proti okusu z rákosu nebo umělých hmot</t>
  </si>
  <si>
    <t>861695107</t>
  </si>
  <si>
    <t>Odstranění ochrany proti okusu zvěří v rovině nebo na svahu do 1:5, chráničem z rákosu nebo umělých hmot</t>
  </si>
  <si>
    <t>https://podminky.urs.cz/item/CS_URS_2022_01/184804116</t>
  </si>
  <si>
    <t>"viz ochrana</t>
  </si>
  <si>
    <t>2,0</t>
  </si>
  <si>
    <t>977296545</t>
  </si>
  <si>
    <t>184R01111</t>
  </si>
  <si>
    <t>Ožínání sazenic v kruhu do 0,30 m kolem sazenic</t>
  </si>
  <si>
    <t>-1948553807</t>
  </si>
  <si>
    <t>"v.č.C.8.1.2.1 + TZ stromy</t>
  </si>
  <si>
    <t>8+36</t>
  </si>
  <si>
    <t>-680125844</t>
  </si>
  <si>
    <t>"náhrada za uhynulé stromy</t>
  </si>
  <si>
    <t>1,2</t>
  </si>
  <si>
    <t>8*0,1</t>
  </si>
  <si>
    <t>-362803276</t>
  </si>
  <si>
    <t>"5 tablet / ks</t>
  </si>
  <si>
    <t>2,2*5</t>
  </si>
  <si>
    <t>PCcena 11</t>
  </si>
  <si>
    <t>2072143951</t>
  </si>
  <si>
    <t>1911707729</t>
  </si>
  <si>
    <t>1595188714</t>
  </si>
  <si>
    <t>8*0,05*2</t>
  </si>
  <si>
    <t>-519390519</t>
  </si>
  <si>
    <t>8*0,03*8</t>
  </si>
  <si>
    <t>36*0,015*8</t>
  </si>
  <si>
    <t>872366858</t>
  </si>
  <si>
    <t>6,24</t>
  </si>
  <si>
    <t>-1465010500</t>
  </si>
  <si>
    <t>-406368253</t>
  </si>
  <si>
    <t>(6-1)*6,24</t>
  </si>
  <si>
    <t>762-1</t>
  </si>
  <si>
    <t>Konstrukce tesařské - 3-í letá péče</t>
  </si>
  <si>
    <t>1170256005</t>
  </si>
  <si>
    <t>"v.č.C.8.1.2.1 + TZ - stromy - uhynulé</t>
  </si>
  <si>
    <t>8*0,05*9*0,5</t>
  </si>
  <si>
    <t>605R1055</t>
  </si>
  <si>
    <t>Lať profil dřevěný 60/40 mm l = 3 m a výše</t>
  </si>
  <si>
    <t>1613179423</t>
  </si>
  <si>
    <t>1,8</t>
  </si>
  <si>
    <t>942878521</t>
  </si>
  <si>
    <t>"viz latě</t>
  </si>
  <si>
    <t>1,8*0,06*0,04</t>
  </si>
  <si>
    <t>-2085342840</t>
  </si>
  <si>
    <t>-1564808210</t>
  </si>
  <si>
    <t>SO 04.1.2 - Následná péče - 2.rok</t>
  </si>
  <si>
    <t>-959471218</t>
  </si>
  <si>
    <t>2.rok</t>
  </si>
  <si>
    <t>240440195</t>
  </si>
  <si>
    <t>"2.rok</t>
  </si>
  <si>
    <t>-1738547171</t>
  </si>
  <si>
    <t>1487491940</t>
  </si>
  <si>
    <t>-1280628994</t>
  </si>
  <si>
    <t>1016613368</t>
  </si>
  <si>
    <t>-1993669777</t>
  </si>
  <si>
    <t>570684545</t>
  </si>
  <si>
    <t>73509931</t>
  </si>
  <si>
    <t>-238335147</t>
  </si>
  <si>
    <t>-575364387</t>
  </si>
  <si>
    <t>-1307402879</t>
  </si>
  <si>
    <t>-989362027</t>
  </si>
  <si>
    <t>2087446210</t>
  </si>
  <si>
    <t>32630670</t>
  </si>
  <si>
    <t>(8+36)</t>
  </si>
  <si>
    <t>973619413</t>
  </si>
  <si>
    <t>2011430694</t>
  </si>
  <si>
    <t>-1761999562</t>
  </si>
  <si>
    <t>1884227771</t>
  </si>
  <si>
    <t>177672080</t>
  </si>
  <si>
    <t>975759105</t>
  </si>
  <si>
    <t>8*0,03*6</t>
  </si>
  <si>
    <t>36*0,015*6</t>
  </si>
  <si>
    <t>796694898</t>
  </si>
  <si>
    <t>4,68</t>
  </si>
  <si>
    <t>1105791308</t>
  </si>
  <si>
    <t>-1120751989</t>
  </si>
  <si>
    <t>(6-1)*4,68</t>
  </si>
  <si>
    <t>1628917689</t>
  </si>
  <si>
    <t>-780016930</t>
  </si>
  <si>
    <t>-227638021</t>
  </si>
  <si>
    <t>(1,8)*0,06*0,04</t>
  </si>
  <si>
    <t>-2061652086</t>
  </si>
  <si>
    <t>-1659920683</t>
  </si>
  <si>
    <t>SO 04.1.3 - Následná péče - 3.rok</t>
  </si>
  <si>
    <t>792155223</t>
  </si>
  <si>
    <t>3.rok</t>
  </si>
  <si>
    <t>-699077360</t>
  </si>
  <si>
    <t>1621782102</t>
  </si>
  <si>
    <t>-523368232</t>
  </si>
  <si>
    <t>1358445184</t>
  </si>
  <si>
    <t>1907534835</t>
  </si>
  <si>
    <t>527881710</t>
  </si>
  <si>
    <t>-213872720</t>
  </si>
  <si>
    <t>767578152</t>
  </si>
  <si>
    <t>941664379</t>
  </si>
  <si>
    <t>-1627880124</t>
  </si>
  <si>
    <t>-533381618</t>
  </si>
  <si>
    <t>1265730984</t>
  </si>
  <si>
    <t>-616723681</t>
  </si>
  <si>
    <t>184806111</t>
  </si>
  <si>
    <t>Řez stromů netrnitých průklestem D koruny do 2 m</t>
  </si>
  <si>
    <t>-1984265694</t>
  </si>
  <si>
    <t>Řez stromů, keřů nebo růží průklestem stromů netrnitých, o průměru koruny do 2 m</t>
  </si>
  <si>
    <t>https://podminky.urs.cz/item/CS_URS_2022_01/184806111</t>
  </si>
  <si>
    <t>184852311</t>
  </si>
  <si>
    <t>Řez stromu výchovný špičáků a keřových stromů výšky do 4m</t>
  </si>
  <si>
    <t>-1074054373</t>
  </si>
  <si>
    <t>Řez stromů prováděný lezeckou technikou výchovný špičáky a keřové stromy, výšky do 4 m</t>
  </si>
  <si>
    <t>-1484241493</t>
  </si>
  <si>
    <t>-732060001</t>
  </si>
  <si>
    <t>445962315</t>
  </si>
  <si>
    <t>-305392886</t>
  </si>
  <si>
    <t>1975190786</t>
  </si>
  <si>
    <t>-613228916</t>
  </si>
  <si>
    <t>-658083684</t>
  </si>
  <si>
    <t>-530364499</t>
  </si>
  <si>
    <t>845166764</t>
  </si>
  <si>
    <t>-182397404</t>
  </si>
  <si>
    <t>150898811</t>
  </si>
  <si>
    <t>1734393593</t>
  </si>
  <si>
    <t>-1225210110</t>
  </si>
  <si>
    <t>1829503252</t>
  </si>
  <si>
    <t>-787266635</t>
  </si>
  <si>
    <t>SO 06 - Polní cesta VC9</t>
  </si>
  <si>
    <t>1001239714</t>
  </si>
  <si>
    <t>"v.č.C1.2.1.5 + TZ, + výkaz kubatur</t>
  </si>
  <si>
    <t>1181,725</t>
  </si>
  <si>
    <t>1465670061</t>
  </si>
  <si>
    <t>121151123</t>
  </si>
  <si>
    <t>Sejmutí ornice plochy přes 500 m2 tl vrstvy do 200 mm strojně</t>
  </si>
  <si>
    <t>340350295</t>
  </si>
  <si>
    <t>Sejmutí ornice strojně při souvislé ploše přes 500 m2, tl. vrstvy do 200 mm</t>
  </si>
  <si>
    <t>https://podminky.urs.cz/item/CS_URS_2022_01/121151123</t>
  </si>
  <si>
    <t>908,5</t>
  </si>
  <si>
    <t>122251103</t>
  </si>
  <si>
    <t>Odkopávky a prokopávky nezapažené v hornině třídy těžitelnosti I skupiny 3 objem do 100 m3 strojně</t>
  </si>
  <si>
    <t>444413027</t>
  </si>
  <si>
    <t>Odkopávky a prokopávky nezapažené strojně v hornině třídy těžitelnosti I skupiny 3 přes 50 do 100 m3</t>
  </si>
  <si>
    <t>https://podminky.urs.cz/item/CS_URS_2022_01/122251103</t>
  </si>
  <si>
    <t>"ornice z mezidep.</t>
  </si>
  <si>
    <t>79,5</t>
  </si>
  <si>
    <t>122251104</t>
  </si>
  <si>
    <t>Odkopávky a prokopávky nezapažené v hornině třídy těžitelnosti I skupiny 3 objem do 500 m3 strojně</t>
  </si>
  <si>
    <t>-2103601177</t>
  </si>
  <si>
    <t>Odkopávky a prokopávky nezapažené strojně v hornině třídy těžitelnosti I skupiny 3 přes 100 do 500 m3</t>
  </si>
  <si>
    <t>https://podminky.urs.cz/item/CS_URS_2022_01/122251104</t>
  </si>
  <si>
    <t>přebytek ornice zpět k rozprostření</t>
  </si>
  <si>
    <t>"sejmutá"272,55</t>
  </si>
  <si>
    <t>odpočet použité</t>
  </si>
  <si>
    <t>"VC9"-79,5</t>
  </si>
  <si>
    <t>"VC15"-10,815</t>
  </si>
  <si>
    <t>-270922574</t>
  </si>
  <si>
    <t>499,675</t>
  </si>
  <si>
    <t>(32+86+105)*1,3*0,2</t>
  </si>
  <si>
    <t>"rozšíření cesty v K.Ú.</t>
  </si>
  <si>
    <t>65*1,3*0,2</t>
  </si>
  <si>
    <t>"rozšíření cesty v Z.Ú.</t>
  </si>
  <si>
    <t>17*1,3*0,2</t>
  </si>
  <si>
    <t>"roznášecí koberec - km 0,200-0,250</t>
  </si>
  <si>
    <t>50*(1,4+1,7)*0,5*0,3</t>
  </si>
  <si>
    <t>-1780551274</t>
  </si>
  <si>
    <t>142,305</t>
  </si>
  <si>
    <t>3*0,6*0,4*5</t>
  </si>
  <si>
    <t>-1008816498</t>
  </si>
  <si>
    <t>"ornice na mezidep.</t>
  </si>
  <si>
    <t>272,55</t>
  </si>
  <si>
    <t>ornice zpět k ohumusování</t>
  </si>
  <si>
    <t>přebytek k rozprostření</t>
  </si>
  <si>
    <t>182,235</t>
  </si>
  <si>
    <t>-1551879996</t>
  </si>
  <si>
    <t>79,70</t>
  </si>
  <si>
    <t>277594304</t>
  </si>
  <si>
    <t>338,075</t>
  </si>
  <si>
    <t>"stabilizace podloží - km 0,000-0,168</t>
  </si>
  <si>
    <t>168*5,1</t>
  </si>
  <si>
    <t>"stabilizace podloží - km 0,168-0,727</t>
  </si>
  <si>
    <t>559*3,6</t>
  </si>
  <si>
    <t>(32+86+105)*1,3</t>
  </si>
  <si>
    <t>65*1,3</t>
  </si>
  <si>
    <t>17*1,3</t>
  </si>
  <si>
    <t>1724395120</t>
  </si>
  <si>
    <t>"viz výkopy + ornice -  zásyp - ornice zpět</t>
  </si>
  <si>
    <t>1181,725*0,2+616,005+145,905-79,70</t>
  </si>
  <si>
    <t>1878498148</t>
  </si>
  <si>
    <t>"viz vodor.př. do 10 km</t>
  </si>
  <si>
    <t>(20-10)*918,555</t>
  </si>
  <si>
    <t>167151111</t>
  </si>
  <si>
    <t>Nakládání výkopku z hornin třídy těžitelnosti I skupiny 1 až 3 přes 100 m3</t>
  </si>
  <si>
    <t>-13650067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</si>
  <si>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</si>
  <si>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</si>
  <si>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"ornice ppřes 50m</t>
  </si>
  <si>
    <t>-892349906</t>
  </si>
  <si>
    <t>456,775</t>
  </si>
  <si>
    <t>182351133</t>
  </si>
  <si>
    <t>Rozprostření ornice pl přes 500 m2 ve svahu nad 1:5 tl vrstvy do 200 mm strojně</t>
  </si>
  <si>
    <t>-264777399</t>
  </si>
  <si>
    <t>Rozprostření a urovnání ornice ve svahu sklonu přes 1:5 strojně při souvislé ploše přes 500 m2, tl. vrstvy do 200 mm</t>
  </si>
  <si>
    <t>https://podminky.urs.cz/item/CS_URS_2022_01/182351133</t>
  </si>
  <si>
    <t>"v.č.C.1.2.1.5+ TZ + tabulka kubatur</t>
  </si>
  <si>
    <t>795</t>
  </si>
  <si>
    <t>957483445</t>
  </si>
  <si>
    <t>932,3</t>
  </si>
  <si>
    <t>817202045</t>
  </si>
  <si>
    <t>932,3*0,03*1,03</t>
  </si>
  <si>
    <t>182351135</t>
  </si>
  <si>
    <t>Rozprostření ornice pl přes 500 m2 ve svahu přes 1:5 tl vrstvy přes 250 do 300 mm strojně</t>
  </si>
  <si>
    <t>1840062508</t>
  </si>
  <si>
    <t>Rozprostření a urovnání ornice ve svahu sklonu přes 1:5 strojně při souvislé ploše přes 500 m2, tl. vrstvy přes 250 do 300 mm</t>
  </si>
  <si>
    <t>https://podminky.urs.cz/item/CS_URS_2022_01/182351135</t>
  </si>
  <si>
    <t>přebytek ornice k rozprostření</t>
  </si>
  <si>
    <t>182,235/0,3</t>
  </si>
  <si>
    <t>-1435674079</t>
  </si>
  <si>
    <t>1024845765</t>
  </si>
  <si>
    <t>918,555</t>
  </si>
  <si>
    <t>ornice na mezidep.</t>
  </si>
  <si>
    <t>-881629606</t>
  </si>
  <si>
    <t>918,555*1,75</t>
  </si>
  <si>
    <t>-1162947462</t>
  </si>
  <si>
    <t>1542,7</t>
  </si>
  <si>
    <t>628448419</t>
  </si>
  <si>
    <t>142,305-(800*0,35*0,07)</t>
  </si>
  <si>
    <t>1185225216</t>
  </si>
  <si>
    <t>800*0,35*0,07</t>
  </si>
  <si>
    <t>-1180009756</t>
  </si>
  <si>
    <t>800</t>
  </si>
  <si>
    <t>-1530445157</t>
  </si>
  <si>
    <t xml:space="preserve">"v.č.C1.2.1.5 + TZ, </t>
  </si>
  <si>
    <t>((0,45+0,45+0,3+0,3)*0,5*0,6*0,3+2,7*0,6*0,3)*5</t>
  </si>
  <si>
    <t>-1466345489</t>
  </si>
  <si>
    <t>3*0,6*5</t>
  </si>
  <si>
    <t>-18365225</t>
  </si>
  <si>
    <t>(2,7-0,45)*0,6*0,1*5</t>
  </si>
  <si>
    <t>-1329556100</t>
  </si>
  <si>
    <t>" - km 0,000-0,168</t>
  </si>
  <si>
    <t>168*3,5</t>
  </si>
  <si>
    <t>" - km 0,168-0,727</t>
  </si>
  <si>
    <t>559*3,0</t>
  </si>
  <si>
    <t>(32+86+105)</t>
  </si>
  <si>
    <t>65</t>
  </si>
  <si>
    <t>569R85112</t>
  </si>
  <si>
    <t>Roznášecí koberec ze štěrkodrtě fr. 0-125</t>
  </si>
  <si>
    <t>43350561</t>
  </si>
  <si>
    <t>"v.č.C.1.2.3 + TZ,</t>
  </si>
  <si>
    <t>962933762</t>
  </si>
  <si>
    <t>2623</t>
  </si>
  <si>
    <t>986670550</t>
  </si>
  <si>
    <t>1791833227</t>
  </si>
  <si>
    <t>58530170</t>
  </si>
  <si>
    <t>vápno nehašené CL 90-Q pro úpravu zemin standardní</t>
  </si>
  <si>
    <t>1431281908</t>
  </si>
  <si>
    <t>3334,6*0,3*0,053</t>
  </si>
  <si>
    <t>1258773274</t>
  </si>
  <si>
    <t>2483</t>
  </si>
  <si>
    <t>(32+86+105)*1,1</t>
  </si>
  <si>
    <t>65*1,1</t>
  </si>
  <si>
    <t>17*1,1</t>
  </si>
  <si>
    <t>-969825808</t>
  </si>
  <si>
    <t>3294,9</t>
  </si>
  <si>
    <t>2114480149</t>
  </si>
  <si>
    <t>160,925</t>
  </si>
  <si>
    <t>-186043653</t>
  </si>
  <si>
    <t>"v.č.C1.2.1.5 +- TZ + výkaz kubatur,</t>
  </si>
  <si>
    <t>29,385</t>
  </si>
  <si>
    <t>432596090</t>
  </si>
  <si>
    <t>396876656</t>
  </si>
  <si>
    <t>"v.č.C.1.2.1.5 + TZ,</t>
  </si>
  <si>
    <t>2147246328</t>
  </si>
  <si>
    <t>1714695029</t>
  </si>
  <si>
    <t>362,535*19 "Přepočtené koeficientem množství</t>
  </si>
  <si>
    <t>1082217356</t>
  </si>
  <si>
    <t>1052966116</t>
  </si>
  <si>
    <t>-602559481</t>
  </si>
  <si>
    <t>-50670356</t>
  </si>
  <si>
    <t>SO 12 - Sanace mostů (11,13,15,21)</t>
  </si>
  <si>
    <t>11 - Oprava mostu č.11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</si>
  <si>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</si>
  <si>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</si>
  <si>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</si>
  <si>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</si>
  <si>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</si>
  <si>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</si>
  <si>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</si>
  <si>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789 - Povrchové úpravy ocelových konstrukcí a technologických zařízení</t>
  </si>
  <si>
    <t>111251101</t>
  </si>
  <si>
    <t>Odstranění křovin a stromů průměru kmene do 100 mm i s kořeny sklonu terénu do 1:5 z celkové plochy do 100 m2 strojně</t>
  </si>
  <si>
    <t>596647214</t>
  </si>
  <si>
    <t>Odstranění křovin a stromů s odstraněním kořenů strojně průměru kmene do 100 mm v rovině nebo ve svahu sklonu terénu do 1:5, při celkové ploše do 100 m2</t>
  </si>
  <si>
    <t>https://podminky.urs.cz/item/CS_URS_2022_01/111251101</t>
  </si>
  <si>
    <t>2*18</t>
  </si>
  <si>
    <t>115001106</t>
  </si>
  <si>
    <t>Převedení vody potrubím DN přes 600 do 900</t>
  </si>
  <si>
    <t>-2010191951</t>
  </si>
  <si>
    <t>Převedení vody potrubím průměru DN přes 600 do 900</t>
  </si>
  <si>
    <t>https://podminky.urs.cz/item/CS_URS_2022_01/115001106</t>
  </si>
  <si>
    <t>115101201</t>
  </si>
  <si>
    <t>Čerpání vody na dopravní výšku do 10 m průměrný přítok do 500 l/min</t>
  </si>
  <si>
    <t>hod</t>
  </si>
  <si>
    <t>920030108</t>
  </si>
  <si>
    <t>Čerpání vody na dopravní výšku do 10 m s uvažovaným průměrným přítokem do 500 l/min</t>
  </si>
  <si>
    <t>https://podminky.urs.cz/item/CS_URS_2022_01/115101201</t>
  </si>
  <si>
    <t>2*17</t>
  </si>
  <si>
    <t>115101301</t>
  </si>
  <si>
    <t>Pohotovost čerpací soupravy pro dopravní výšku do 10 m přítok do 500 l/min</t>
  </si>
  <si>
    <t>den</t>
  </si>
  <si>
    <t>-952726130</t>
  </si>
  <si>
    <t>Pohotovost záložní čerpací soupravy pro dopravní výšku do 10 m s uvažovaným průměrným přítokem do 500 l/min</t>
  </si>
  <si>
    <t>https://podminky.urs.cz/item/CS_URS_2022_01/115101301</t>
  </si>
  <si>
    <t>2*8,5</t>
  </si>
  <si>
    <t>125703301</t>
  </si>
  <si>
    <t>Čištění melioračních kanálů od naplavenin tl do 250 mm dno nezpevněné</t>
  </si>
  <si>
    <t>-735237686</t>
  </si>
  <si>
    <t>Čištění melioračních kanálů s úpravou svahu do výšky naplavené vrstvy tloušťky naplavené vrstvy do 250 mm, se dnem nezpevněným</t>
  </si>
  <si>
    <t>https://podminky.urs.cz/item/CS_URS_2022_01/125703301</t>
  </si>
  <si>
    <t>3,5*10*0,2</t>
  </si>
  <si>
    <t>129253101</t>
  </si>
  <si>
    <t>Čištění otevřených koryt vodotečí šíře dna do 5 m hl do 2,5 m v hornině třídy těžitelnosti I skupiny 3 strojně</t>
  </si>
  <si>
    <t>1343607361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</si>
  <si>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</si>
  <si>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https://podminky.urs.cz/item/CS_URS_2022_01/129253101</t>
  </si>
  <si>
    <t>3,19*10*0,2</t>
  </si>
  <si>
    <t>1164711859</t>
  </si>
  <si>
    <t>2*(0,5+1,0)*1/2*6,46+1/2*(0,22+0,17)*4,55*6,68</t>
  </si>
  <si>
    <t>2*0,5*0,2*6,68+2*1/2*(0,34+0,2)*0,3*6,68</t>
  </si>
  <si>
    <t>153191121</t>
  </si>
  <si>
    <t>Zřízení těsnění hradicích stěn ze zhutněné sypaniny</t>
  </si>
  <si>
    <t>1494596991</t>
  </si>
  <si>
    <t>Těsnění hradicích stěn nepropustnou hrázkou ze zhutněné sypaniny při stěně nebo nepropustnou výplní ze zhutněné sypaniny mezi stěnami zřízení</t>
  </si>
  <si>
    <t>https://podminky.urs.cz/item/CS_URS_2022_01/153191121</t>
  </si>
  <si>
    <t>3,19*1,0*1,2</t>
  </si>
  <si>
    <t>153191131</t>
  </si>
  <si>
    <t>Odstranění těsnění hradicích stěn ze zhutněné sypaniny</t>
  </si>
  <si>
    <t>-1156063324</t>
  </si>
  <si>
    <t>Těsnění hradicích stěn nepropustnou hrázkou ze zhutněné sypaniny při stěně nebo nepropustnou výplní ze zhutněné sypaniny mezi stěnami odstranění</t>
  </si>
  <si>
    <t>https://podminky.urs.cz/item/CS_URS_2022_01/153191131</t>
  </si>
  <si>
    <t>310948072</t>
  </si>
  <si>
    <t>25,764*1,9</t>
  </si>
  <si>
    <t>162251102</t>
  </si>
  <si>
    <t>Vodorovné přemístění přes 20 do 50 m výkopku/sypaniny z horniny třídy těžitelnosti I skupiny 1 až 3</t>
  </si>
  <si>
    <t>1953248956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</si>
  <si>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</si>
  <si>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https://podminky.urs.cz/item/CS_URS_2022_01/162251102</t>
  </si>
  <si>
    <t>-497806248</t>
  </si>
  <si>
    <t>1383944147</t>
  </si>
  <si>
    <t>10*25,764</t>
  </si>
  <si>
    <t>1495339196</t>
  </si>
  <si>
    <t>2*(0,5+1,0)*1/2*6,68+2*(0,35+0,19)*1/2*(6,65+6,46)*1/2</t>
  </si>
  <si>
    <t>58333651</t>
  </si>
  <si>
    <t>kamenivo těžené hrubé frakce 8/16</t>
  </si>
  <si>
    <t>-1865805386</t>
  </si>
  <si>
    <t>13,56*1,9</t>
  </si>
  <si>
    <t>Zakládání</t>
  </si>
  <si>
    <t>212752112</t>
  </si>
  <si>
    <t>Trativod z drenážních trubek korugovaných PE-HD SN 4 perforace 220° včetně lože otevřený výkop DN 150 pro liniové stavby</t>
  </si>
  <si>
    <t>-254465213</t>
  </si>
  <si>
    <t>Trativody z drenážních trubek pro liniové stavby a komunikace se zřízením štěrkového lože pod trubky a s jejich obsypem v otevřeném výkopu trubka korugovaná sendvičová PE-HD SN 4 perforace 220° DN 150</t>
  </si>
  <si>
    <t>https://podminky.urs.cz/item/CS_URS_2022_01/212752112</t>
  </si>
  <si>
    <t>6,65+6,46+1,5</t>
  </si>
  <si>
    <t>Svislé a kompletní konstrukce</t>
  </si>
  <si>
    <t>317171126</t>
  </si>
  <si>
    <t>Kotvení monolitického betonu římsy do mostovky kotvou do vývrtu</t>
  </si>
  <si>
    <t>-636639504</t>
  </si>
  <si>
    <t>https://podminky.urs.cz/item/CS_URS_2022_01/317171126</t>
  </si>
  <si>
    <t>15+15</t>
  </si>
  <si>
    <t>548790R1</t>
  </si>
  <si>
    <t>kotva římsy do vývrtu</t>
  </si>
  <si>
    <t>1064041238</t>
  </si>
  <si>
    <t>Kotevní technika kotvy římsy pro mostní konstrukce kotvy  římsy do vývrtu</t>
  </si>
  <si>
    <t>317321118</t>
  </si>
  <si>
    <t>Mostní římsy ze ŽB C 30/37</t>
  </si>
  <si>
    <t>-239412012</t>
  </si>
  <si>
    <t>Římsy ze železového betonu C 30/37</t>
  </si>
  <si>
    <t>https://podminky.urs.cz/item/CS_URS_2022_01/317321118</t>
  </si>
  <si>
    <t>317353121</t>
  </si>
  <si>
    <t>Bednění mostních říms všech tvarů - zřízení</t>
  </si>
  <si>
    <t>-2127967150</t>
  </si>
  <si>
    <t>Bednění mostní římsy zřízení všech tvarů</t>
  </si>
  <si>
    <t>https://podminky.urs.cz/item/CS_URS_2022_01/317353121</t>
  </si>
  <si>
    <t>(0,6+0,23+0,44)*(20,55+17,50)+4*0,65*0,6</t>
  </si>
  <si>
    <t>317353221</t>
  </si>
  <si>
    <t>Bednění mostních říms všech tvarů - odstranění</t>
  </si>
  <si>
    <t>-1071517687</t>
  </si>
  <si>
    <t>Bednění mostní římsy odstranění všech tvarů</t>
  </si>
  <si>
    <t>https://podminky.urs.cz/item/CS_URS_2022_01/317353221</t>
  </si>
  <si>
    <t>317361116</t>
  </si>
  <si>
    <t>Výztuž mostních říms z betonářské oceli 10 505</t>
  </si>
  <si>
    <t>-2025698972</t>
  </si>
  <si>
    <t>Výztuž mostních železobetonových říms z betonářské oceli 10 505 (R) nebo BSt 500</t>
  </si>
  <si>
    <t>https://podminky.urs.cz/item/CS_URS_2022_01/317361116</t>
  </si>
  <si>
    <t>372,68/1000</t>
  </si>
  <si>
    <t>317661132</t>
  </si>
  <si>
    <t>Výplň spár monolitické římsy tmelem silikonovým šířky spáry přes 15 do 40 mm</t>
  </si>
  <si>
    <t>-336946677</t>
  </si>
  <si>
    <t>Výplň spár monolitické římsy tmelem silikonovým, spára šířky přes 15 do 40 mm</t>
  </si>
  <si>
    <t>https://podminky.urs.cz/item/CS_URS_2022_01/317661132</t>
  </si>
  <si>
    <t>1,64+6,87+1,98+7,0</t>
  </si>
  <si>
    <t>348171111</t>
  </si>
  <si>
    <t>Osazení mostního ocelového zábradlí nesnímatelného do betonu říms přímo</t>
  </si>
  <si>
    <t>182559093</t>
  </si>
  <si>
    <t>Osazení mostního ocelového zábradlí přímo do betonu říms</t>
  </si>
  <si>
    <t>https://podminky.urs.cz/item/CS_URS_2022_01/348171111</t>
  </si>
  <si>
    <t>21,39</t>
  </si>
  <si>
    <t>451475122</t>
  </si>
  <si>
    <t>Podkladní vrstva plastbetonová samonivelační každá další vrstva tl 10 mm</t>
  </si>
  <si>
    <t>-1177251892</t>
  </si>
  <si>
    <t>Podkladní vrstva plastbetonová samonivelační, tloušťky do 10 mm každá další vrstva</t>
  </si>
  <si>
    <t>https://podminky.urs.cz/item/CS_URS_2022_01/451475122</t>
  </si>
  <si>
    <t>451476111</t>
  </si>
  <si>
    <t>Podkladní vrstva pod ložiska z plastbetonu první vrstva tl 10 mm</t>
  </si>
  <si>
    <t>290457187</t>
  </si>
  <si>
    <t>Podkladní vrstva z plastbetonu pod mostními ložisky epoxidová pryskyřice první vrstva tl. 10 mm</t>
  </si>
  <si>
    <t>https://podminky.urs.cz/item/CS_URS_2022_01/451476111</t>
  </si>
  <si>
    <t>14*0,25*0,25</t>
  </si>
  <si>
    <t>452311131</t>
  </si>
  <si>
    <t>Podkladní desky z betonu prostého tř. C 12/15 otevřený výkop</t>
  </si>
  <si>
    <t>-1314247255</t>
  </si>
  <si>
    <t>Podkladní a zajišťovací konstrukce z betonu prostého v otevřeném výkopu desky pod potrubí, stoky a drobné objekty z betonu tř. C 12/15</t>
  </si>
  <si>
    <t>https://podminky.urs.cz/item/CS_URS_2022_01/452311131</t>
  </si>
  <si>
    <t>0,2*0,5*(6,65+6,46)</t>
  </si>
  <si>
    <t>Komunikace pozemní</t>
  </si>
  <si>
    <t>577124111</t>
  </si>
  <si>
    <t>Asfaltový beton vrstva obrusná ACO 11 (ABS) tř. I tl 35 mm š do 3 m z nemodifikovaného asfaltu</t>
  </si>
  <si>
    <t>-2044267876</t>
  </si>
  <si>
    <t>Asfaltový beton vrstva obrusná ACO 11 (ABS) s rozprostřením a se zhutněním z nemodifikovaného asfaltu v pruhu šířky do 3 m tř. I, po zhutnění tl. 35 mm</t>
  </si>
  <si>
    <t>https://podminky.urs.cz/item/CS_URS_2022_01/577124111</t>
  </si>
  <si>
    <t>4,55*6,62</t>
  </si>
  <si>
    <t>Úpravy povrchů, podlahy a osazování výplní</t>
  </si>
  <si>
    <t>628612201-R</t>
  </si>
  <si>
    <t>Nátěr mostního zábradlí polyuretanový jednonásobný vrchní</t>
  </si>
  <si>
    <t>-177225901</t>
  </si>
  <si>
    <t>Nátěr mostního zábradlí polyuretanový 1x vrchní</t>
  </si>
  <si>
    <t>https://podminky.urs.cz/item/CS_URS_2022_01/628612201-R</t>
  </si>
  <si>
    <t>24,85</t>
  </si>
  <si>
    <t>Ostatní konstrukce a práce, bourání</t>
  </si>
  <si>
    <t>911122111_R</t>
  </si>
  <si>
    <t>Výroba dílů ocelového zábradlí do 50 kg při opravách mostů</t>
  </si>
  <si>
    <t>-826730503</t>
  </si>
  <si>
    <t>Oprava částí ocelového zábradlí mostů svařovaného nebo šroubovaného výroba dílů hmotnosti do 50 kg</t>
  </si>
  <si>
    <t>https://podminky.urs.cz/item/CS_URS_2022_01/911122111_R</t>
  </si>
  <si>
    <t>918,07</t>
  </si>
  <si>
    <t>919726124</t>
  </si>
  <si>
    <t>Geotextilie pro ochranu, separaci a filtraci netkaná měrná hm přes 500 do 800 g/m2</t>
  </si>
  <si>
    <t>-1446055100</t>
  </si>
  <si>
    <t>Geotextilie netkaná pro ochranu, separaci nebo filtraci měrná hmotnost přes 500 do 800 g/m2</t>
  </si>
  <si>
    <t>https://podminky.urs.cz/item/CS_URS_2022_01/919726124</t>
  </si>
  <si>
    <t>(0,15+0,34)*(6,65+6,46)</t>
  </si>
  <si>
    <t>953961114</t>
  </si>
  <si>
    <t>Kotvy chemickým tmelem M 16 hl 125 mm do betonu, ŽB nebo kamene s vyvrtáním otvoru</t>
  </si>
  <si>
    <t>1949471174</t>
  </si>
  <si>
    <t>Kotvy chemické s vyvrtáním otvoru do betonu, železobetonu nebo tvrdého kamene tmel, velikost M 16, hloubka 125 mm</t>
  </si>
  <si>
    <t>https://podminky.urs.cz/item/CS_URS_2022_01/953961114</t>
  </si>
  <si>
    <t>14*4</t>
  </si>
  <si>
    <t>963051111</t>
  </si>
  <si>
    <t>Bourání mostní nosné konstrukce z ŽB</t>
  </si>
  <si>
    <t>621592277</t>
  </si>
  <si>
    <t>Bourání mostních konstrukcí nosných konstrukcí ze železového betonu</t>
  </si>
  <si>
    <t>https://podminky.urs.cz/item/CS_URS_2022_01/963051111</t>
  </si>
  <si>
    <t>0,18*0,542*(1,64+6,82)+0,427*0,22*(1,96+6,97)</t>
  </si>
  <si>
    <t>977141118</t>
  </si>
  <si>
    <t>Vrty pro kotvy do betonu průměru 18 mm hloubky 120 mm s vyplněním epoxidovým tmelem</t>
  </si>
  <si>
    <t>858970533</t>
  </si>
  <si>
    <t>Vrty pro kotvy do betonu s vyplněním epoxidovým tmelem, průměru 18 mm, hloubky 120 mm</t>
  </si>
  <si>
    <t>https://podminky.urs.cz/item/CS_URS_2022_01/977141118</t>
  </si>
  <si>
    <t>2*15</t>
  </si>
  <si>
    <t>977151224</t>
  </si>
  <si>
    <t>Jádrové vrty dovrchní diamantovými korunkami do stavebních materiálů D přes 150 do 180 mm</t>
  </si>
  <si>
    <t>-1010529053</t>
  </si>
  <si>
    <t>Jádrové vrty diamantovými korunkami do stavebních materiálů (železobetonu, betonu, cihel, obkladů, dlažeb, kamene) dovrchní (směrem vzhůru), průměru přes 150 do 180 mm</t>
  </si>
  <si>
    <t>https://podminky.urs.cz/item/CS_URS_2022_01/977151224</t>
  </si>
  <si>
    <t>2*0,8</t>
  </si>
  <si>
    <t>985121222</t>
  </si>
  <si>
    <t>Tryskání degradovaného betonu líce kleneb vodou pod tlakem přes 300 do 1250 barů</t>
  </si>
  <si>
    <t>-715916612</t>
  </si>
  <si>
    <t>Tryskání degradovaného betonu líce kleneb a podhledů vodou pod tlakem přes 300 do 1 250 barů</t>
  </si>
  <si>
    <t>https://podminky.urs.cz/item/CS_URS_2022_01/985121222</t>
  </si>
  <si>
    <t>otryskání stáv. konstrukcí</t>
  </si>
  <si>
    <t>dříky</t>
  </si>
  <si>
    <t>1,7*7*2</t>
  </si>
  <si>
    <t>0,7*7*2</t>
  </si>
  <si>
    <t>deska</t>
  </si>
  <si>
    <t>7*4,5*2</t>
  </si>
  <si>
    <t>křídla</t>
  </si>
  <si>
    <t>4*2,5</t>
  </si>
  <si>
    <t>985311112</t>
  </si>
  <si>
    <t>Reprofilace stěn cementovou sanační maltou tl přes 10 do 20 mm</t>
  </si>
  <si>
    <t>-1199093091</t>
  </si>
  <si>
    <t>Reprofilace betonu sanačními maltami na cementové bázi ručně stěn, tloušťky přes 10 do 20 mm</t>
  </si>
  <si>
    <t>https://podminky.urs.cz/item/CS_URS_2022_01/985311112</t>
  </si>
  <si>
    <t>4,*2,5</t>
  </si>
  <si>
    <t>985311212</t>
  </si>
  <si>
    <t>Reprofilace líce kleneb a podhledů cementovou sanační maltou tl přes 10 do 20 mm</t>
  </si>
  <si>
    <t>226755665</t>
  </si>
  <si>
    <t>Reprofilace betonu sanačními maltami na cementové bázi ručně líce kleneb a podhledů, tloušťky přes 10 do 20 mm</t>
  </si>
  <si>
    <t>https://podminky.urs.cz/item/CS_URS_2022_01/985311212</t>
  </si>
  <si>
    <t>985321111</t>
  </si>
  <si>
    <t>Ochranný nátěr výztuže na cementové bázi stěn, líce kleneb a podhledů 1 vrstva tl 1 mm</t>
  </si>
  <si>
    <t>-1535946212</t>
  </si>
  <si>
    <t>Ochranný nátěr betonářské výztuže 1 vrstva tloušťky 1 mm na cementové bázi stěn, líce kleneb a podhledů</t>
  </si>
  <si>
    <t>https://podminky.urs.cz/item/CS_URS_2022_01/985321111</t>
  </si>
  <si>
    <t>viz pol.37,38</t>
  </si>
  <si>
    <t>43,6+63</t>
  </si>
  <si>
    <t>985323112</t>
  </si>
  <si>
    <t>Spojovací můstek reprofilovaného betonu na cementové bázi tl 2 mm</t>
  </si>
  <si>
    <t>-1925304928</t>
  </si>
  <si>
    <t>Spojovací můstek reprofilovaného betonu na cementové bázi, tloušťky 2 mm</t>
  </si>
  <si>
    <t>https://podminky.urs.cz/item/CS_URS_2022_01/985323112</t>
  </si>
  <si>
    <t>985324111</t>
  </si>
  <si>
    <t>Impregnační nátěr betonu dvojnásobný (OS-A)</t>
  </si>
  <si>
    <t>-1561448413</t>
  </si>
  <si>
    <t>Ochranný nátěr betonu na bázi silanu impregnační dvojnásobný (OS-A)</t>
  </si>
  <si>
    <t>https://podminky.urs.cz/item/CS_URS_2022_01/985324111</t>
  </si>
  <si>
    <t>P</t>
  </si>
  <si>
    <t>Poznámka k položce:
Položka zahrn uej ochranný nátěr barevně tonovaný, specifikace dle zhotovitele. Součástí položky je dodávka materiálu</t>
  </si>
  <si>
    <t>ochranný nátěr barevně tonovaný</t>
  </si>
  <si>
    <t>106,6</t>
  </si>
  <si>
    <t>997002511</t>
  </si>
  <si>
    <t>Vodorovné přemístění suti a vybouraných hmot bez naložení ale se složením a urovnáním do 1 km</t>
  </si>
  <si>
    <t>-132410897</t>
  </si>
  <si>
    <t>Vodorovné přemístění suti a vybouraných hmot bez naložení, se složením a hrubým urovnáním na vzdálenost do 1 km</t>
  </si>
  <si>
    <t>https://podminky.urs.cz/item/CS_URS_2022_01/997002511</t>
  </si>
  <si>
    <t>997002519</t>
  </si>
  <si>
    <t>Příplatek ZKD 1 km přemístění suti a vybouraných hmot</t>
  </si>
  <si>
    <t>-1899418477</t>
  </si>
  <si>
    <t>Vodorovné přemístění suti a vybouraných hmot bez naložení, se složením a hrubým urovnáním Příplatek k ceně za každý další i započatý 1 km přes 1 km</t>
  </si>
  <si>
    <t>https://podminky.urs.cz/item/CS_URS_2022_01/997002519</t>
  </si>
  <si>
    <t>19*6,797</t>
  </si>
  <si>
    <t>997002611</t>
  </si>
  <si>
    <t>Nakládání suti a vybouraných hmot</t>
  </si>
  <si>
    <t>573002046</t>
  </si>
  <si>
    <t>Nakládání suti a vybouraných hmot na dopravní prostředek pro vodorovné přemístění</t>
  </si>
  <si>
    <t>https://podminky.urs.cz/item/CS_URS_2022_01/997002611</t>
  </si>
  <si>
    <t>1373249789</t>
  </si>
  <si>
    <t>998212111</t>
  </si>
  <si>
    <t>Přesun hmot pro mosty zděné, monolitické betonové nebo ocelové v do 20 m</t>
  </si>
  <si>
    <t>-1282465224</t>
  </si>
  <si>
    <t>Přesun hmot pro mosty zděné, betonové monolitické, spřažené ocelobetonové nebo kovové vodorovná dopravní vzdálenost do 100 m výška mostu do 20 m</t>
  </si>
  <si>
    <t>https://podminky.urs.cz/item/CS_URS_2022_01/998212111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</si>
  <si>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</si>
  <si>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</si>
  <si>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</si>
  <si>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</si>
  <si>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</si>
  <si>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</si>
  <si>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1517116598</t>
  </si>
  <si>
    <t>Provedení izolace proti zemní vlhkosti natěradly a tmely za studena na ploše svislé S nátěrem penetračním</t>
  </si>
  <si>
    <t>https://podminky.urs.cz/item/CS_URS_2022_01/711112001</t>
  </si>
  <si>
    <t>2*(0,15*6,65+0,15*6,46)</t>
  </si>
  <si>
    <t>24617150</t>
  </si>
  <si>
    <t>nátěr hydroizolační na bázi asfaltu a plastu do spodní stavby</t>
  </si>
  <si>
    <t>-1683441531</t>
  </si>
  <si>
    <t>Poznámka k položce:
Spotřeba 0,3-0,4kg/m2 dle povrchu, ředidlo technický benzín</t>
  </si>
  <si>
    <t>0,4*3,933</t>
  </si>
  <si>
    <t>711112002</t>
  </si>
  <si>
    <t>Provedení izolace proti zemní vlhkosti svislé za studena lakem asfaltovým</t>
  </si>
  <si>
    <t>1633616036</t>
  </si>
  <si>
    <t>Provedení izolace proti zemní vlhkosti natěradly a tmely za studena na ploše svislé S nátěrem lakem asfaltovým</t>
  </si>
  <si>
    <t>https://podminky.urs.cz/item/CS_URS_2022_01/711112002</t>
  </si>
  <si>
    <t>11163152</t>
  </si>
  <si>
    <t>lak hydroizolační asfaltový</t>
  </si>
  <si>
    <t>-814411702</t>
  </si>
  <si>
    <t>Poznámka k položce:
Spotřeba: 0,3-0,5 kg/m2. Pro vytvoření hydroizolační vrstvy, na napenetrovaný podklad jsou nutné nejméně 3 nátěry. Není vhodný na šikmé střechy a tam, kde je předpoklad vysokých teplot.</t>
  </si>
  <si>
    <t>0,4*3,933*0,001</t>
  </si>
  <si>
    <t>711641567</t>
  </si>
  <si>
    <t>Provedení rubové hydroizolace podchodů přitavením pásu NAIP</t>
  </si>
  <si>
    <t>281407689</t>
  </si>
  <si>
    <t>Provedení izolace podchodů a objektů v podzemí, tunelů a štol pásy přitavením NAIP opěr nebo kleneb rubové</t>
  </si>
  <si>
    <t>https://podminky.urs.cz/item/CS_URS_2022_01/711641567</t>
  </si>
  <si>
    <t>2*6,7*6,62</t>
  </si>
  <si>
    <t>62836110</t>
  </si>
  <si>
    <t>pás asfaltový natavitelný oxidovaný tl 4,0mm s vložkou z hliníkové fólie / hliníkové fólie s textilií, se spalitelnou PE folií nebo jemnozrnným minerálním posypem</t>
  </si>
  <si>
    <t>2146798356</t>
  </si>
  <si>
    <t>88,708*1,2 "Přepočtené koeficientem množství</t>
  </si>
  <si>
    <t>998711101</t>
  </si>
  <si>
    <t>Přesun hmot tonážní pro izolace proti vodě, vlhkosti a plynům v objektech v do 6 m</t>
  </si>
  <si>
    <t>-313261508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</si>
  <si>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</si>
  <si>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</si>
  <si>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789</t>
  </si>
  <si>
    <t>Povrchové úpravy ocelových konstrukcí a technologických zařízení</t>
  </si>
  <si>
    <t>789221122</t>
  </si>
  <si>
    <t>Provedení otryskání ocelových konstrukcí třídy I stupeň zarezavění B stupeň přípravy Sa 2 1/2</t>
  </si>
  <si>
    <t>1607775984</t>
  </si>
  <si>
    <t>Provedení otryskání povrchů ocelových konstrukcí suché abrazivní tryskání třídy I stupeň zrezivění B, stupeň přípravy Sa 2½</t>
  </si>
  <si>
    <t>https://podminky.urs.cz/item/CS_URS_2022_01/789221122</t>
  </si>
  <si>
    <t>otryskání zábradlí</t>
  </si>
  <si>
    <t>42118100</t>
  </si>
  <si>
    <t>materiál tryskací z křemičitanu hlinitého</t>
  </si>
  <si>
    <t>-1162606883</t>
  </si>
  <si>
    <t>24,85*0,029 'Přepočtené koeficientem množství</t>
  </si>
  <si>
    <t>789421232</t>
  </si>
  <si>
    <t>Provedení žárového stříkání ocelových konstrukcí třídy II Zn 100 μm</t>
  </si>
  <si>
    <t>1039828477</t>
  </si>
  <si>
    <t>Provedení žárového stříkání ocelových konstrukcí zinkem, tloušťky 100 μm, třídy II (1,560 kg Zn/m2)</t>
  </si>
  <si>
    <t>https://podminky.urs.cz/item/CS_URS_2022_01/789421232</t>
  </si>
  <si>
    <t>pozink zábradlí</t>
  </si>
  <si>
    <t>15625101</t>
  </si>
  <si>
    <t>drát metalizační Zn D 3mm</t>
  </si>
  <si>
    <t>512183244</t>
  </si>
  <si>
    <t>24,85*1,56 'Přepočtené koeficientem množství</t>
  </si>
  <si>
    <t>SO 13 - Rekonstrukce propustí (22,II)</t>
  </si>
  <si>
    <t>22 - Propustek č.22</t>
  </si>
  <si>
    <t>113107112</t>
  </si>
  <si>
    <t>Odstranění podkladu z kameniva těženého tl přes 100 do 200 mm ručně</t>
  </si>
  <si>
    <t>1963335913</t>
  </si>
  <si>
    <t>Odstranění podkladů nebo krytů ručně s přemístěním hmot na skládku na vzdálenost do 3 m nebo s naložením na dopravní prostředek z kameniva těženého, o tl. vrstvy přes 100 do 200 mm</t>
  </si>
  <si>
    <t>https://podminky.urs.cz/item/CS_URS_2022_01/113107112</t>
  </si>
  <si>
    <t>7,02*4,33</t>
  </si>
  <si>
    <t>-176481607</t>
  </si>
  <si>
    <t>10+2</t>
  </si>
  <si>
    <t>-1393737583</t>
  </si>
  <si>
    <t>10*10</t>
  </si>
  <si>
    <t>-17653046</t>
  </si>
  <si>
    <t>131251104</t>
  </si>
  <si>
    <t>Hloubení jam nezapažených v hornině třídy těžitelnosti I skupiny 3 objem do 500 m3 strojně</t>
  </si>
  <si>
    <t>781804882</t>
  </si>
  <si>
    <t>Hloubení nezapažených jam a zářezů strojně s urovnáním dna do předepsaného profilu a spádu v hornině třídy těžitelnosti I skupiny 3 přes 100 do 500 m3</t>
  </si>
  <si>
    <t>https://podminky.urs.cz/item/CS_URS_2022_01/131251104</t>
  </si>
  <si>
    <t>7,0*2,8*0,1+1/2*(2,8+9,17)*3,19*7,0</t>
  </si>
  <si>
    <t>4*1/2*2,3*2,4*1,45</t>
  </si>
  <si>
    <t>-2,025*0,75*4,4-2*1/2*(0,4+0,75)*0,175*4,4</t>
  </si>
  <si>
    <t>-4*0,75*2,025*1,55-4*1/2*(0,4+0,75)*0,175*1,55</t>
  </si>
  <si>
    <t>132251101</t>
  </si>
  <si>
    <t>Hloubení rýh nezapažených š do 800 mm v hornině třídy těžitelnosti I skupiny 3 objem do 20 m3 strojně</t>
  </si>
  <si>
    <t>1679849390</t>
  </si>
  <si>
    <t>Hloubení nezapažených rýh šířky do 800 mm strojně s urovnáním dna do předepsaného profilu a spádu v hornině třídy těžitelnosti I skupiny 3 do 20 m3</t>
  </si>
  <si>
    <t>https://podminky.urs.cz/item/CS_URS_2022_01/132251101</t>
  </si>
  <si>
    <t>"v.č.04,05</t>
  </si>
  <si>
    <t>0,5*0,77*2,0*2</t>
  </si>
  <si>
    <t>"betonový prah</t>
  </si>
  <si>
    <t>(3,67*2+1,5)*0,8*0,4*2</t>
  </si>
  <si>
    <t>-57304865</t>
  </si>
  <si>
    <t>2,5*1,0*1,2</t>
  </si>
  <si>
    <t>1242021017</t>
  </si>
  <si>
    <t>301485727</t>
  </si>
  <si>
    <t>134,005+1,54</t>
  </si>
  <si>
    <t>373540589</t>
  </si>
  <si>
    <t>134,005+7,198</t>
  </si>
  <si>
    <t>-1047322834</t>
  </si>
  <si>
    <t>10*(134,005+7,198)</t>
  </si>
  <si>
    <t>707488196</t>
  </si>
  <si>
    <t>780579380</t>
  </si>
  <si>
    <t>671516672</t>
  </si>
  <si>
    <t>(134,005+7,198)*2</t>
  </si>
  <si>
    <t>174151102</t>
  </si>
  <si>
    <t>Zásyp v uzavřených prostorech sypaninou se zhutněním</t>
  </si>
  <si>
    <t>-644051953</t>
  </si>
  <si>
    <t>Zásyp sypaninou z jakékoliv horniny strojně s uložením výkopku ve vrstvách se zhutněním v uzavřených prostorách s urovnáním povrchu zásypu</t>
  </si>
  <si>
    <t>https://podminky.urs.cz/item/CS_URS_2022_01/174151102</t>
  </si>
  <si>
    <t>2*1/2*(0,1+0,5)*0,4*7,0</t>
  </si>
  <si>
    <t>581232R1</t>
  </si>
  <si>
    <t>zemina jílovinová kameninová surová kusová BH</t>
  </si>
  <si>
    <t>334878343</t>
  </si>
  <si>
    <t>Tuha vločková (PN 73 004) pudr PN zemina jílovinová kameninová surová kusová BH</t>
  </si>
  <si>
    <t>1,68*1,9</t>
  </si>
  <si>
    <t>273354111</t>
  </si>
  <si>
    <t>Bednění základových desek - zřízení</t>
  </si>
  <si>
    <t>-271431691</t>
  </si>
  <si>
    <t>Bednění základových konstrukcí desek zřízení</t>
  </si>
  <si>
    <t>https://podminky.urs.cz/item/CS_URS_2022_01/273354111</t>
  </si>
  <si>
    <t>(2*5,0+4*0,35+4*0,95)*0,4</t>
  </si>
  <si>
    <t>273354211</t>
  </si>
  <si>
    <t>Bednění základových desek - odstranění</t>
  </si>
  <si>
    <t>1629595085</t>
  </si>
  <si>
    <t>Bednění základových konstrukcí desek odstranění bednění</t>
  </si>
  <si>
    <t>https://podminky.urs.cz/item/CS_URS_2022_01/273354211</t>
  </si>
  <si>
    <t>273361412</t>
  </si>
  <si>
    <t>Výztuž základových desek ze svařovaných sítí přes 3,5 do 6 kg/m2</t>
  </si>
  <si>
    <t>506382371</t>
  </si>
  <si>
    <t>Výztuž základových konstrukcí desek ze svařovaných sítí, hmotnosti přes 3,5 do 6 kg/m2</t>
  </si>
  <si>
    <t>https://podminky.urs.cz/item/CS_URS_2022_01/273361412</t>
  </si>
  <si>
    <t>361,30/1000</t>
  </si>
  <si>
    <t>274311127</t>
  </si>
  <si>
    <t>Základové pasy, prahy, věnce a ostruhy z betonu prostého C 25/30</t>
  </si>
  <si>
    <t>133004242</t>
  </si>
  <si>
    <t>Základové konstrukce z betonu prostého pasy, prahy, věnce a ostruhy ve výkopu nebo na hlavách pilot C 25/30</t>
  </si>
  <si>
    <t>https://podminky.urs.cz/item/CS_URS_2022_01/274311127</t>
  </si>
  <si>
    <t>2*1,45*0,9*2,7+2*1,45*0,9*2,6</t>
  </si>
  <si>
    <t>2*2,0*0,77*0,5</t>
  </si>
  <si>
    <t>274354111</t>
  </si>
  <si>
    <t>Bednění základových pasů - zřízení</t>
  </si>
  <si>
    <t>-2123716727</t>
  </si>
  <si>
    <t>Bednění základových konstrukcí pasů, prahů, věnců a ostruh zřízení</t>
  </si>
  <si>
    <t>https://podminky.urs.cz/item/CS_URS_2022_01/274354111</t>
  </si>
  <si>
    <t>4*(2,7+1,45+1,45+2,3)*0,9</t>
  </si>
  <si>
    <t>2*2,0*0,77</t>
  </si>
  <si>
    <t>274354211</t>
  </si>
  <si>
    <t>Bednění základových pasů - odstranění</t>
  </si>
  <si>
    <t>1960626925</t>
  </si>
  <si>
    <t>Bednění základových konstrukcí pasů, prahů, věnců a ostruh odstranění bednění</t>
  </si>
  <si>
    <t>https://podminky.urs.cz/item/CS_URS_2022_01/274354211</t>
  </si>
  <si>
    <t>274361116</t>
  </si>
  <si>
    <t>Výztuž základových pasů, prahů, věnců a ostruh z betonářské oceli 10 505</t>
  </si>
  <si>
    <t>-320204737</t>
  </si>
  <si>
    <t>Výztuž základových konstrukcí pasů, prahů, věnců a ostruh z betonářské oceli 10 505 (R) nebo BSt 500</t>
  </si>
  <si>
    <t>https://podminky.urs.cz/item/CS_URS_2022_01/274361116</t>
  </si>
  <si>
    <t>90,63/1000</t>
  </si>
  <si>
    <t>1800359065</t>
  </si>
  <si>
    <t>13+13</t>
  </si>
  <si>
    <t>548792R1</t>
  </si>
  <si>
    <t>1085627790</t>
  </si>
  <si>
    <t>1190474422</t>
  </si>
  <si>
    <t>0,75*0,54*(7,40+7,20)+1/2*(0,21+0,165)*0,25*(7,40+7,20)</t>
  </si>
  <si>
    <t>1801806201</t>
  </si>
  <si>
    <t>4*0,75*0,75+(0,75+0,25+0,5)*(7,40+7,20)</t>
  </si>
  <si>
    <t>-7140199</t>
  </si>
  <si>
    <t>-1055685771</t>
  </si>
  <si>
    <t>524,0/1000</t>
  </si>
  <si>
    <t>327351211</t>
  </si>
  <si>
    <t>Bednění opěrných zdí a valů svislých i skloněných zřízení</t>
  </si>
  <si>
    <t>-1977296344</t>
  </si>
  <si>
    <t>Bednění opěrných zdí a valů svislých i skloněných, výšky do 20 m zřízení</t>
  </si>
  <si>
    <t>https://podminky.urs.cz/item/CS_URS_2022_01/327351211</t>
  </si>
  <si>
    <t>2*(2,55+2,33)*2,6+2*(2,55+2,33)*2,7+4*0,95*2,55</t>
  </si>
  <si>
    <t>327351221</t>
  </si>
  <si>
    <t>Bednění opěrných zdí a valů svislých i skloněných odstranění</t>
  </si>
  <si>
    <t>-1838765739</t>
  </si>
  <si>
    <t>Bednění opěrných zdí a valů svislých i skloněných, výšky do 20 m odstranění</t>
  </si>
  <si>
    <t>https://podminky.urs.cz/item/CS_URS_2022_01/327351221</t>
  </si>
  <si>
    <t>334313117</t>
  </si>
  <si>
    <t>Mostní opěry z betonu prostého C 25/30</t>
  </si>
  <si>
    <t>470808725</t>
  </si>
  <si>
    <t>Mostní opěry z prostého betonu C 25/30</t>
  </si>
  <si>
    <t>https://podminky.urs.cz/item/CS_URS_2022_01/334313117</t>
  </si>
  <si>
    <t>2*0,95*2,33*2,6+2*0,95*2,33*2,7</t>
  </si>
  <si>
    <t>2*1/2*(0,5+0,95)*2,6+2*1/2*(0,5+0,95)*2,7</t>
  </si>
  <si>
    <t>334323118</t>
  </si>
  <si>
    <t>Mostní opěry a úložné prahy ze ŽB C 30/37</t>
  </si>
  <si>
    <t>1062625183</t>
  </si>
  <si>
    <t>Mostní opěry a úložné prahy z betonu železového C 30/37</t>
  </si>
  <si>
    <t>https://podminky.urs.cz/item/CS_URS_2022_01/334323118</t>
  </si>
  <si>
    <t>2*2,8*7,0</t>
  </si>
  <si>
    <t>-1,9*1,5*7,0-2*1/2*(1,5+1,1)*0,2*7,0</t>
  </si>
  <si>
    <t>334351112</t>
  </si>
  <si>
    <t>Bednění systémové mostních opěr a úložných prahů z překližek pro ŽB - zřízení</t>
  </si>
  <si>
    <t>-1816715731</t>
  </si>
  <si>
    <t>Bednění mostních opěr a úložných prahů ze systémového bednění zřízení z překližek, pro železobeton</t>
  </si>
  <si>
    <t>https://podminky.urs.cz/item/CS_URS_2022_01/334351112</t>
  </si>
  <si>
    <t>7*(2*2,8+2*2,0+2*1,9+2*1,1+4*0,285)</t>
  </si>
  <si>
    <t>7*2*2,8*0,25+7*2*1,5*0,25+7*4*1/2*0,2*0,2</t>
  </si>
  <si>
    <t>334351211</t>
  </si>
  <si>
    <t>Bednění systémové mostních opěr a úložných prahů z překližek - odstranění</t>
  </si>
  <si>
    <t>1024698161</t>
  </si>
  <si>
    <t>Bednění mostních opěr a úložných prahů ze systémového bednění odstranění z překližek</t>
  </si>
  <si>
    <t>https://podminky.urs.cz/item/CS_URS_2022_01/334351211</t>
  </si>
  <si>
    <t>334361226</t>
  </si>
  <si>
    <t>Výztuž křídel, závěrných zdí z betonářské oceli 10 505</t>
  </si>
  <si>
    <t>-1951554894</t>
  </si>
  <si>
    <t>Výztuž betonářská mostních konstrukcí opěr, úložných prahů, křídel, závěrných zídek, bloků ložisek, pilířů a sloupů z oceli 10 505 (R) nebo BSt 500 křídel, závěrných zdí</t>
  </si>
  <si>
    <t>https://podminky.urs.cz/item/CS_URS_2022_01/334361226</t>
  </si>
  <si>
    <t>7*0,250</t>
  </si>
  <si>
    <t>-1961990981</t>
  </si>
  <si>
    <t>7,2+7,4</t>
  </si>
  <si>
    <t>389121111</t>
  </si>
  <si>
    <t>Osazení dílců rámové konstrukce propustků a podchodů hmotnosti do 5 t</t>
  </si>
  <si>
    <t>690559904</t>
  </si>
  <si>
    <t>Osazení dílců rámové konstrukce propustků a podchodů hmotnosti jednotlivě do 5 t</t>
  </si>
  <si>
    <t>https://podminky.urs.cz/item/CS_URS_2022_01/389121111</t>
  </si>
  <si>
    <t>7*1</t>
  </si>
  <si>
    <t>593834R1</t>
  </si>
  <si>
    <t>propust rámová 2,30x1,50x1,00m</t>
  </si>
  <si>
    <t>-1559898863</t>
  </si>
  <si>
    <t>specifikace k pol.389121111</t>
  </si>
  <si>
    <t>-324153469</t>
  </si>
  <si>
    <t>1,5*8,0</t>
  </si>
  <si>
    <t>(1,6+1,5)*0,5*3,67*2+(1,3+0,9)*0,5*3,67*2</t>
  </si>
  <si>
    <t>2092155993</t>
  </si>
  <si>
    <t>10*0,25*0,25</t>
  </si>
  <si>
    <t>451476112</t>
  </si>
  <si>
    <t>Podkladní vrstva pod ložiska z plastbetonu další vrstvy tl 10 mm</t>
  </si>
  <si>
    <t>-644643579</t>
  </si>
  <si>
    <t>Podkladní vrstva z plastbetonu pod mostními ložisky epoxidová pryskyřice každá další vrstva tl. 10 mm</t>
  </si>
  <si>
    <t>https://podminky.urs.cz/item/CS_URS_2022_01/451476112</t>
  </si>
  <si>
    <t>0,625</t>
  </si>
  <si>
    <t>452311121</t>
  </si>
  <si>
    <t>Podkladní desky z betonu prostého tř. C 8/10 otevřený výkop</t>
  </si>
  <si>
    <t>173505610</t>
  </si>
  <si>
    <t>Podkladní a zajišťovací konstrukce z betonu prostého v otevřeném výkopu desky pod potrubí, stoky a drobné objekty z betonu tř. C 8/10</t>
  </si>
  <si>
    <t>https://podminky.urs.cz/item/CS_URS_2022_01/452311121</t>
  </si>
  <si>
    <t>7,0*2,8*0,1</t>
  </si>
  <si>
    <t>451315135</t>
  </si>
  <si>
    <t>Podkladní nebo výplňová vrstva z betonu C 16/20 tl do 200 mm</t>
  </si>
  <si>
    <t>442025825</t>
  </si>
  <si>
    <t>Podkladní a výplňové vrstvy z betonu prostého tloušťky do 200 mm, z betonu C 16/20</t>
  </si>
  <si>
    <t>https://podminky.urs.cz/item/CS_URS_2022_01/451315135</t>
  </si>
  <si>
    <t>505641043</t>
  </si>
  <si>
    <t>"v.č. 04,05</t>
  </si>
  <si>
    <t>458591111</t>
  </si>
  <si>
    <t>Zřízení výplně těsnící vrstvy za opěrou z jílu</t>
  </si>
  <si>
    <t>419741392</t>
  </si>
  <si>
    <t>Zřízení výplně těsnící vrstvy za opěrou z jílu</t>
  </si>
  <si>
    <t>https://podminky.urs.cz/item/CS_URS_2022_01/458591111</t>
  </si>
  <si>
    <t>594511111</t>
  </si>
  <si>
    <t>Dlažba z lomového kamene s provedením lože z betonu</t>
  </si>
  <si>
    <t>2128719785</t>
  </si>
  <si>
    <t>Dlažba nebo přídlažba z lomového kamene lomařsky upraveného rigolového v ploše vodorovné nebo ve sklonu tl. do 250 mm, bez vyplnění spár, s provedením lože tl. 50 mm z betonu</t>
  </si>
  <si>
    <t>https://podminky.urs.cz/item/CS_URS_2022_01/594511111</t>
  </si>
  <si>
    <t>599632111</t>
  </si>
  <si>
    <t>Vyplnění spár dlažby z lomového kamene MC se zatřením</t>
  </si>
  <si>
    <t>1784127700</t>
  </si>
  <si>
    <t>Vyplnění spár dlažby (přídlažby) z lomového kamene v jakémkoliv sklonu plochy a jakékoliv tloušťky cementovou maltou se zatřením</t>
  </si>
  <si>
    <t>https://podminky.urs.cz/item/CS_URS_2022_01/599632111</t>
  </si>
  <si>
    <t>31,451</t>
  </si>
  <si>
    <t>628612201_R</t>
  </si>
  <si>
    <t>1637816274</t>
  </si>
  <si>
    <t>https://podminky.urs.cz/item/CS_URS_2022_01/628612201_R</t>
  </si>
  <si>
    <t>2*9,7</t>
  </si>
  <si>
    <t>1100704032</t>
  </si>
  <si>
    <t>2*357,57</t>
  </si>
  <si>
    <t>931994132</t>
  </si>
  <si>
    <t>Těsnění dilatační spáry betonové konstrukce silikonovým tmelem do pl 4,0 cm2</t>
  </si>
  <si>
    <t>1437087324</t>
  </si>
  <si>
    <t>Těsnění spáry betonové konstrukce pásy, profily, tmely tmelem silikonovým spáry dilatační do 4,0 cm2</t>
  </si>
  <si>
    <t>https://podminky.urs.cz/item/CS_URS_2022_01/931994132</t>
  </si>
  <si>
    <t>1807042568</t>
  </si>
  <si>
    <t>961021311</t>
  </si>
  <si>
    <t>Bourání základů ze zdiva kamenného</t>
  </si>
  <si>
    <t>1987579897</t>
  </si>
  <si>
    <t>Bourání základů ze zdiva kamenného na jakoukoli maltu</t>
  </si>
  <si>
    <t>https://podminky.urs.cz/item/CS_URS_2022_01/961021311</t>
  </si>
  <si>
    <t>0,95*0,9*(4,33+4,33+4+1,55)</t>
  </si>
  <si>
    <t>962021112</t>
  </si>
  <si>
    <t>Bourání mostních zdí a pilířů z kamene</t>
  </si>
  <si>
    <t>701375743</t>
  </si>
  <si>
    <t>Bourání mostních konstrukcí zdiva a pilířů z kamene nebo cihel</t>
  </si>
  <si>
    <t>https://podminky.urs.cz/item/CS_URS_2022_01/962021112</t>
  </si>
  <si>
    <t>2,025*0,75*4,4+2*1/2*(0,4+0,75)*0,175*4,4</t>
  </si>
  <si>
    <t>4*0,75*2,025*1,55+4*1/2*(0,4+0,75)*0,175*1,55</t>
  </si>
  <si>
    <t>1386759635</t>
  </si>
  <si>
    <t>2,31*4,33*0,25+2*0,4*0,15*4,4</t>
  </si>
  <si>
    <t>1665660421</t>
  </si>
  <si>
    <t>354716818</t>
  </si>
  <si>
    <t>-2042866031</t>
  </si>
  <si>
    <t>997221861</t>
  </si>
  <si>
    <t>Poplatek za uložení stavebního odpadu na recyklační skládce (skládkovné) z prostého betonu pod kódem 17 01 01</t>
  </si>
  <si>
    <t>380955398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</si>
  <si>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</si>
  <si>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</si>
  <si>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12,15*2,4</t>
  </si>
  <si>
    <t>-1991956843</t>
  </si>
  <si>
    <t>3,029*2,5</t>
  </si>
  <si>
    <t>61</t>
  </si>
  <si>
    <t>997013867</t>
  </si>
  <si>
    <t>Poplatek za uložení stavebního odpadu na recyklační skládce (skládkovné) z tašek a keramických výrobků kód odpadu  17 01 03</t>
  </si>
  <si>
    <t>-924764269</t>
  </si>
  <si>
    <t>Poplatek za uložení stavebního odpadu na recyklační skládce (skládkovné) z tašek a keramických výrobků zatříděného do Katalogu odpadů pod kódem 17 01 03</t>
  </si>
  <si>
    <t>https://podminky.urs.cz/item/CS_URS_2022_01/997013867</t>
  </si>
  <si>
    <t>17,608*1,8</t>
  </si>
  <si>
    <t>62</t>
  </si>
  <si>
    <t>-477639387</t>
  </si>
  <si>
    <t>63</t>
  </si>
  <si>
    <t>711111001</t>
  </si>
  <si>
    <t>Provedení izolace proti zemní vlhkosti vodorovné za studena nátěrem penetračním</t>
  </si>
  <si>
    <t>1055558999</t>
  </si>
  <si>
    <t>Provedení izolace proti zemní vlhkosti natěradly a tmely za studena na ploše vodorovné V nátěrem penetračním</t>
  </si>
  <si>
    <t>https://podminky.urs.cz/item/CS_URS_2022_01/711111001</t>
  </si>
  <si>
    <t>121,86</t>
  </si>
  <si>
    <t>64</t>
  </si>
  <si>
    <t>1241191929</t>
  </si>
  <si>
    <t>120</t>
  </si>
  <si>
    <t>711111002</t>
  </si>
  <si>
    <t>Provedení izolace proti zemní vlhkosti vodorovné za studena lakem asfaltovým</t>
  </si>
  <si>
    <t>1429520460</t>
  </si>
  <si>
    <t>Provedení izolace proti zemní vlhkosti natěradly a tmely za studena na ploše vodorovné V nátěrem lakem asfaltovým</t>
  </si>
  <si>
    <t>https://podminky.urs.cz/item/CS_URS_2022_01/711111002</t>
  </si>
  <si>
    <t>66</t>
  </si>
  <si>
    <t>-390511352</t>
  </si>
  <si>
    <t>150/1000</t>
  </si>
  <si>
    <t>67</t>
  </si>
  <si>
    <t>-1172996617</t>
  </si>
  <si>
    <t>(2*2,05*2,6+2*2,05*2,7+2*2,8*7,0)*2</t>
  </si>
  <si>
    <t>68</t>
  </si>
  <si>
    <t>412837643</t>
  </si>
  <si>
    <t>67,13</t>
  </si>
  <si>
    <t>69</t>
  </si>
  <si>
    <t>-698169955</t>
  </si>
  <si>
    <t>2*2,0*7,0*2+2*2,8*7,0*2</t>
  </si>
  <si>
    <t>70</t>
  </si>
  <si>
    <t>1455518770</t>
  </si>
  <si>
    <t>134,4*1,2 "Přepočtené koeficientem množství</t>
  </si>
  <si>
    <t>71</t>
  </si>
  <si>
    <t>1909098687</t>
  </si>
  <si>
    <t>72</t>
  </si>
  <si>
    <t>1980421403</t>
  </si>
  <si>
    <t>19,4</t>
  </si>
  <si>
    <t>73</t>
  </si>
  <si>
    <t>-109484670</t>
  </si>
  <si>
    <t>19,4*0,029 'Přepočtené koeficientem množství</t>
  </si>
  <si>
    <t>74</t>
  </si>
  <si>
    <t>208286386</t>
  </si>
  <si>
    <t>75</t>
  </si>
  <si>
    <t>755106715</t>
  </si>
  <si>
    <t>19,4*1,56 'Přepočtené koeficientem množství</t>
  </si>
  <si>
    <t>II - Propustek č.II</t>
  </si>
  <si>
    <t>-1506517096</t>
  </si>
  <si>
    <t>2*1,5+8,4</t>
  </si>
  <si>
    <t>1057721255</t>
  </si>
  <si>
    <t>-1834131419</t>
  </si>
  <si>
    <t>1*10</t>
  </si>
  <si>
    <t>287810862</t>
  </si>
  <si>
    <t>3,3*0,1*8,4+1/2*(3,3+8,58)*7,4</t>
  </si>
  <si>
    <t>2*0,5*0,72*2,5+2*0,9*1,35*2,0</t>
  </si>
  <si>
    <t>-2*1,34*0,5*3,7-2*0,65*0,65*3,7</t>
  </si>
  <si>
    <t>"v.č.13,14</t>
  </si>
  <si>
    <t>1,31*1,75*0,3+1,31*1,75*0,3</t>
  </si>
  <si>
    <t>2,14*1,75*0,3*2</t>
  </si>
  <si>
    <t>1189248280</t>
  </si>
  <si>
    <t>(1,31*2+0,7)*0,8*0,4</t>
  </si>
  <si>
    <t>(2,14*2+0,6)*0,8*0,4</t>
  </si>
  <si>
    <t>-1334741743</t>
  </si>
  <si>
    <t>1/2*(3,3+4,0)*1,0*1,2</t>
  </si>
  <si>
    <t>1792385591</t>
  </si>
  <si>
    <t>4,38</t>
  </si>
  <si>
    <t>-2074095592</t>
  </si>
  <si>
    <t>45,303</t>
  </si>
  <si>
    <t>1909675252</t>
  </si>
  <si>
    <t>48,926+2,624</t>
  </si>
  <si>
    <t>-1362372308</t>
  </si>
  <si>
    <t>51,550*10</t>
  </si>
  <si>
    <t>-1300640347</t>
  </si>
  <si>
    <t>48,926*1,9</t>
  </si>
  <si>
    <t>1544730451</t>
  </si>
  <si>
    <t>2*1/2*(3,02+0,73)*7,4</t>
  </si>
  <si>
    <t>-24684697</t>
  </si>
  <si>
    <t>27,75*2</t>
  </si>
  <si>
    <t>-1403496902</t>
  </si>
  <si>
    <t>2*1/2*(0,45+0,1)*7,4</t>
  </si>
  <si>
    <t>43397393</t>
  </si>
  <si>
    <t>4,07*2,0</t>
  </si>
  <si>
    <t>-846371393</t>
  </si>
  <si>
    <t>(2,5+0,85+0,3+5,7+0,85+2,5+0,85+0,3+5,7+0,3+0,85)*0,35</t>
  </si>
  <si>
    <t>-1705578581</t>
  </si>
  <si>
    <t>7,245</t>
  </si>
  <si>
    <t>1055811083</t>
  </si>
  <si>
    <t>421,87/1000</t>
  </si>
  <si>
    <t>1836936365</t>
  </si>
  <si>
    <t>4*0,9*1,35*1,0</t>
  </si>
  <si>
    <t>2*0,5*0,7*2,5</t>
  </si>
  <si>
    <t>539810919</t>
  </si>
  <si>
    <t>2*0,72*2,5+4*0,5*0,72</t>
  </si>
  <si>
    <t>4*(1,0+0,7+1,35)*0,9</t>
  </si>
  <si>
    <t>304839768</t>
  </si>
  <si>
    <t>16,02</t>
  </si>
  <si>
    <t>-2129852411</t>
  </si>
  <si>
    <t>54,37/1000</t>
  </si>
  <si>
    <t>11078912</t>
  </si>
  <si>
    <t>8+8</t>
  </si>
  <si>
    <t>1125716626</t>
  </si>
  <si>
    <t>-897862621</t>
  </si>
  <si>
    <t>2*0,75*0,54*4,5+2*1/2*(0,16+0,21)*4,5</t>
  </si>
  <si>
    <t>1623929800</t>
  </si>
  <si>
    <t>2*(0,75+0,25+0,5)*4,5+4*0,75*0,75</t>
  </si>
  <si>
    <t>1084723786</t>
  </si>
  <si>
    <t>15,75</t>
  </si>
  <si>
    <t>944398836</t>
  </si>
  <si>
    <t>225,65/1000</t>
  </si>
  <si>
    <t>1145348182</t>
  </si>
  <si>
    <t>4*(1,85+1,65)*1,0+4*0,85*1,85</t>
  </si>
  <si>
    <t>369960469</t>
  </si>
  <si>
    <t>20,290</t>
  </si>
  <si>
    <t>658143107</t>
  </si>
  <si>
    <t>2*1,65*0,85*1,65+2*1,65*0,85*1,85</t>
  </si>
  <si>
    <t>2*1/2*(0,45+0,85)*0,2*(1,65+1,85)</t>
  </si>
  <si>
    <t>795898030</t>
  </si>
  <si>
    <t>2,5*2,1*7,4</t>
  </si>
  <si>
    <t>-1,6*1,6*7,4-4-2*1/2*(2+1,6)*0,2*7,4</t>
  </si>
  <si>
    <t>2042877036</t>
  </si>
  <si>
    <t>2*2,1*7,4+2*2,5*7,4</t>
  </si>
  <si>
    <t>(2*1,6+2*1,2+4*0,283)*7,4</t>
  </si>
  <si>
    <t>8*(2*2,5*0,25+2*1,6*0,45)</t>
  </si>
  <si>
    <t>112889913</t>
  </si>
  <si>
    <t>139,417</t>
  </si>
  <si>
    <t>344843453</t>
  </si>
  <si>
    <t>(6*170+1*180)/1000</t>
  </si>
  <si>
    <t>1727144643</t>
  </si>
  <si>
    <t>2*4,5</t>
  </si>
  <si>
    <t>295736722</t>
  </si>
  <si>
    <t>propust rámová 2,00x1,60x1,00m</t>
  </si>
  <si>
    <t>31337905</t>
  </si>
  <si>
    <t>822440749</t>
  </si>
  <si>
    <t>30,555</t>
  </si>
  <si>
    <t>-890575059</t>
  </si>
  <si>
    <t>2*8,4</t>
  </si>
  <si>
    <t>2049577349</t>
  </si>
  <si>
    <t>7*0,25*0,25</t>
  </si>
  <si>
    <t>-1575812222</t>
  </si>
  <si>
    <t>-785177713</t>
  </si>
  <si>
    <t>3,3*7,4*0,1</t>
  </si>
  <si>
    <t>-863306116</t>
  </si>
  <si>
    <t>-2089947993</t>
  </si>
  <si>
    <t>-1005334397</t>
  </si>
  <si>
    <t>(2*0,6+1,0)*8,4</t>
  </si>
  <si>
    <t>1,31*1,75+1,31*1,75</t>
  </si>
  <si>
    <t>2,14*1,75*2</t>
  </si>
  <si>
    <t>-672452599</t>
  </si>
  <si>
    <t>1121576312</t>
  </si>
  <si>
    <t>2*5,42</t>
  </si>
  <si>
    <t>-1548644110</t>
  </si>
  <si>
    <t>2*237,68</t>
  </si>
  <si>
    <t>2099062367</t>
  </si>
  <si>
    <t>426544875</t>
  </si>
  <si>
    <t>4*6</t>
  </si>
  <si>
    <t>961044111</t>
  </si>
  <si>
    <t>Bourání základů z betonu prostého</t>
  </si>
  <si>
    <t>271183246</t>
  </si>
  <si>
    <t>Bourání základů z betonu prostého</t>
  </si>
  <si>
    <t>https://podminky.urs.cz/item/CS_URS_2022_01/961044111</t>
  </si>
  <si>
    <t>2*0,65*0,65*3,7</t>
  </si>
  <si>
    <t>922528528</t>
  </si>
  <si>
    <t>2*1,34*0,3*3,7</t>
  </si>
  <si>
    <t>227906003</t>
  </si>
  <si>
    <t>2,39*2,9*0,15</t>
  </si>
  <si>
    <t>-674926529</t>
  </si>
  <si>
    <t>-373776887</t>
  </si>
  <si>
    <t>19*15,295</t>
  </si>
  <si>
    <t>1953728482</t>
  </si>
  <si>
    <t>(3,127+2,975)*2,3</t>
  </si>
  <si>
    <t>-1464412018</t>
  </si>
  <si>
    <t>1,04*2,5</t>
  </si>
  <si>
    <t>625742858</t>
  </si>
  <si>
    <t>36281411</t>
  </si>
  <si>
    <t>2*2*2,5*7,4+2*2*0,45*2</t>
  </si>
  <si>
    <t>-1352344817</t>
  </si>
  <si>
    <t>209375269</t>
  </si>
  <si>
    <t>522082715</t>
  </si>
  <si>
    <t>0,18</t>
  </si>
  <si>
    <t>594007088</t>
  </si>
  <si>
    <t>2*2*2,1*7,4+2*2*0,3*2+2*2*1,65*2</t>
  </si>
  <si>
    <t>-157655953</t>
  </si>
  <si>
    <t>-970070134</t>
  </si>
  <si>
    <t>2*2*2,1*7,4+2*2*0,3*2+2*2*2,5*7,4+2*2*0,45*2</t>
  </si>
  <si>
    <t>2048510820</t>
  </si>
  <si>
    <t>885408272</t>
  </si>
  <si>
    <t>-381914389</t>
  </si>
  <si>
    <t>10,84</t>
  </si>
  <si>
    <t>-778495551</t>
  </si>
  <si>
    <t>10,84*0,029 'Přepočtené koeficientem množství</t>
  </si>
  <si>
    <t>927632910</t>
  </si>
  <si>
    <t>667675369</t>
  </si>
  <si>
    <t>10,84*1,56 'Přepočtené koeficientem množství</t>
  </si>
  <si>
    <t>VRN I - Vedlejší a ostatní náklady (část I.)</t>
  </si>
  <si>
    <t>960 -   Kompletační činnost</t>
  </si>
  <si>
    <t>OST -  Ostatní náklady</t>
  </si>
  <si>
    <t>0 -  Vedlejší rozpočtové náklady</t>
  </si>
  <si>
    <t xml:space="preserve">    VRN1 - Průzkumné, geodetické a projektové práce</t>
  </si>
  <si>
    <t>960</t>
  </si>
  <si>
    <t xml:space="preserve">  Kompletační činnost</t>
  </si>
  <si>
    <t>045203001</t>
  </si>
  <si>
    <t>Kompletační a koordinační činnost na řízení subdodavatelů</t>
  </si>
  <si>
    <t>Kč</t>
  </si>
  <si>
    <t>1024</t>
  </si>
  <si>
    <t>-1964079069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</si>
  <si>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</si>
  <si>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OST</t>
  </si>
  <si>
    <t xml:space="preserve"> Ostatní náklady</t>
  </si>
  <si>
    <t>012103101</t>
  </si>
  <si>
    <t>Vytýčení inženýrských sítí</t>
  </si>
  <si>
    <t>-1584606852</t>
  </si>
  <si>
    <t>Poznámka k položce:
Vytýčení inženýrských sítí dotčených nebo souvisejících se stavbou před nebo v průběhu výstavby</t>
  </si>
  <si>
    <t>012203001</t>
  </si>
  <si>
    <t>Geodetické práce při provádění stavby</t>
  </si>
  <si>
    <t>2068047639</t>
  </si>
  <si>
    <t>Průzkumné, geodetické a projektové práce geodetické práce při provádění stavby</t>
  </si>
  <si>
    <t>Poznámka k položce:
Dokumentace zakrývaných konstrukcí a liniových staveb geodetickým zaměřením v papírové a elektronické podobě.</t>
  </si>
  <si>
    <t>012303001</t>
  </si>
  <si>
    <t>Geodetické práce po výstavbě</t>
  </si>
  <si>
    <t>1429506319</t>
  </si>
  <si>
    <t>Průzkumné, geodetické a projektové práce geodetické práce po výstavbě</t>
  </si>
  <si>
    <t>Poznámka k položce:
Dokumentace skutečného stavu geodetickým zaměřením v papírové a elektronické podobě viz VOP</t>
  </si>
  <si>
    <t>013254001</t>
  </si>
  <si>
    <t>Dokumentace skutečného provedení stavby</t>
  </si>
  <si>
    <t>-521465299</t>
  </si>
  <si>
    <t>Průzkumné, geodetické a projektové práce projektové práce dokumentace stavby (výkresová a textová) skutečného provedení stavby</t>
  </si>
  <si>
    <t>Poznámka k položce:
Dokumentace skutečného provedení v rozsahu dle platné vyhlášky na dokumentaci staveb v počtu dle SOD a VOP (5 x papírově a 1 x elektronicky ve formátu DWG a PDF)</t>
  </si>
  <si>
    <t>043103001</t>
  </si>
  <si>
    <t xml:space="preserve">Náklady na provedení zkoušek, revizí a měření </t>
  </si>
  <si>
    <t>1275527320</t>
  </si>
  <si>
    <t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</si>
  <si>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049103001</t>
  </si>
  <si>
    <t>Náklady vzniklé v souvislosti s realizací stavby</t>
  </si>
  <si>
    <t>-19874397</t>
  </si>
  <si>
    <t>Inženýrská činnost zkoušky a ostatní měření inženýrská činnost ostatní náklady vzniklé v souvislosti s realizací stavby</t>
  </si>
  <si>
    <t>Poznámka k položce:
Například:
- vyřízení záborů, žádostí o uzavírky
- vyřízení stanovisek dotčených orgánů ke kolaudaci
- zpracování havarijního a povodňového plánu
- jednání s úřady v zastoupení</t>
  </si>
  <si>
    <t xml:space="preserve"> Vedlejší rozpočtové náklady</t>
  </si>
  <si>
    <t>030001001</t>
  </si>
  <si>
    <t>Náklady na zřízení zařízení staveniště v souladu s ZOV</t>
  </si>
  <si>
    <t>1206673031</t>
  </si>
  <si>
    <t>Základní rozdělení průvodních činností a nákladů zařízení staveniště</t>
  </si>
  <si>
    <t>Poznámka k položce:
Náklady na dokumentaci ZS, příprava území pro ZS včetně odstranění materiálu a konstrukcí, vybudování odběrný míst, zřízení přípojek energií, vlastní vybudování objektů ZS a provizornich komunikací.</t>
  </si>
  <si>
    <t>030001002</t>
  </si>
  <si>
    <t>Náklady na provoz a údržbu zařízení staveniště</t>
  </si>
  <si>
    <t>-374992950</t>
  </si>
  <si>
    <t>Poznámka k položce:
Náklady na vybavení objektů, náklady na energie, úklid, údržba, osvětlení, oplocení, opravy na objektech ZS, čištění ploch, zabezpečení staveniště</t>
  </si>
  <si>
    <t>039001003</t>
  </si>
  <si>
    <t>Zrušení zařízení staveniště</t>
  </si>
  <si>
    <t>-272129360</t>
  </si>
  <si>
    <t>Hlavní tituly průvodních činností a nákladů zařízení staveniště zrušení zařízení staveniště</t>
  </si>
  <si>
    <t>Poznámka k položce:
odstranění objektu ZS včetně přípojek a jejich odvozu, uvedení pozemku do původního stavu včetně nákladů s tím spojených</t>
  </si>
  <si>
    <t>034403001</t>
  </si>
  <si>
    <t>Dopravní značení na staveništi</t>
  </si>
  <si>
    <t>520454247</t>
  </si>
  <si>
    <t>Zařízení staveniště zabezpečení staveniště dopravní značení na staveništi</t>
  </si>
  <si>
    <t>VRN1</t>
  </si>
  <si>
    <t>Průzkumné, geodetické a projektové práce</t>
  </si>
  <si>
    <t>011324000</t>
  </si>
  <si>
    <t>Archeologický průzkum</t>
  </si>
  <si>
    <t>1073513423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</si>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</sst>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001106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15101301" TargetMode="External" /><Relationship Id="rId4" Type="http://schemas.openxmlformats.org/officeDocument/2006/relationships/hyperlink" Target="https://podminky.urs.cz/item/CS_URS_2022_01/131251102" TargetMode="External" /><Relationship Id="rId5" Type="http://schemas.openxmlformats.org/officeDocument/2006/relationships/hyperlink" Target="https://podminky.urs.cz/item/CS_URS_2022_01/132251101" TargetMode="External" /><Relationship Id="rId6" Type="http://schemas.openxmlformats.org/officeDocument/2006/relationships/hyperlink" Target="https://podminky.urs.cz/item/CS_URS_2022_01/153191121" TargetMode="External" /><Relationship Id="rId7" Type="http://schemas.openxmlformats.org/officeDocument/2006/relationships/hyperlink" Target="https://podminky.urs.cz/item/CS_URS_2022_01/153191131" TargetMode="External" /><Relationship Id="rId8" Type="http://schemas.openxmlformats.org/officeDocument/2006/relationships/hyperlink" Target="https://podminky.urs.cz/item/CS_URS_2022_01/162251102" TargetMode="External" /><Relationship Id="rId9" Type="http://schemas.openxmlformats.org/officeDocument/2006/relationships/hyperlink" Target="https://podminky.urs.cz/item/CS_URS_2022_01/162751117" TargetMode="External" /><Relationship Id="rId10" Type="http://schemas.openxmlformats.org/officeDocument/2006/relationships/hyperlink" Target="https://podminky.urs.cz/item/CS_URS_2022_01/162751119" TargetMode="External" /><Relationship Id="rId11" Type="http://schemas.openxmlformats.org/officeDocument/2006/relationships/hyperlink" Target="https://podminky.urs.cz/item/CS_URS_2022_01/171201231" TargetMode="External" /><Relationship Id="rId12" Type="http://schemas.openxmlformats.org/officeDocument/2006/relationships/hyperlink" Target="https://podminky.urs.cz/item/CS_URS_2022_01/174151101" TargetMode="External" /><Relationship Id="rId13" Type="http://schemas.openxmlformats.org/officeDocument/2006/relationships/hyperlink" Target="https://podminky.urs.cz/item/CS_URS_2022_01/174151102" TargetMode="External" /><Relationship Id="rId14" Type="http://schemas.openxmlformats.org/officeDocument/2006/relationships/hyperlink" Target="https://podminky.urs.cz/item/CS_URS_2022_01/273354111" TargetMode="External" /><Relationship Id="rId15" Type="http://schemas.openxmlformats.org/officeDocument/2006/relationships/hyperlink" Target="https://podminky.urs.cz/item/CS_URS_2022_01/273354211" TargetMode="External" /><Relationship Id="rId16" Type="http://schemas.openxmlformats.org/officeDocument/2006/relationships/hyperlink" Target="https://podminky.urs.cz/item/CS_URS_2022_01/273361412" TargetMode="External" /><Relationship Id="rId17" Type="http://schemas.openxmlformats.org/officeDocument/2006/relationships/hyperlink" Target="https://podminky.urs.cz/item/CS_URS_2022_01/274311127" TargetMode="External" /><Relationship Id="rId18" Type="http://schemas.openxmlformats.org/officeDocument/2006/relationships/hyperlink" Target="https://podminky.urs.cz/item/CS_URS_2022_01/274354111" TargetMode="External" /><Relationship Id="rId19" Type="http://schemas.openxmlformats.org/officeDocument/2006/relationships/hyperlink" Target="https://podminky.urs.cz/item/CS_URS_2022_01/274354211" TargetMode="External" /><Relationship Id="rId20" Type="http://schemas.openxmlformats.org/officeDocument/2006/relationships/hyperlink" Target="https://podminky.urs.cz/item/CS_URS_2022_01/274361116" TargetMode="External" /><Relationship Id="rId21" Type="http://schemas.openxmlformats.org/officeDocument/2006/relationships/hyperlink" Target="https://podminky.urs.cz/item/CS_URS_2022_01/317171126" TargetMode="External" /><Relationship Id="rId22" Type="http://schemas.openxmlformats.org/officeDocument/2006/relationships/hyperlink" Target="https://podminky.urs.cz/item/CS_URS_2022_01/317321118" TargetMode="External" /><Relationship Id="rId23" Type="http://schemas.openxmlformats.org/officeDocument/2006/relationships/hyperlink" Target="https://podminky.urs.cz/item/CS_URS_2022_01/317353121" TargetMode="External" /><Relationship Id="rId24" Type="http://schemas.openxmlformats.org/officeDocument/2006/relationships/hyperlink" Target="https://podminky.urs.cz/item/CS_URS_2022_01/317353221" TargetMode="External" /><Relationship Id="rId25" Type="http://schemas.openxmlformats.org/officeDocument/2006/relationships/hyperlink" Target="https://podminky.urs.cz/item/CS_URS_2022_01/317361116" TargetMode="External" /><Relationship Id="rId26" Type="http://schemas.openxmlformats.org/officeDocument/2006/relationships/hyperlink" Target="https://podminky.urs.cz/item/CS_URS_2022_01/327351211" TargetMode="External" /><Relationship Id="rId27" Type="http://schemas.openxmlformats.org/officeDocument/2006/relationships/hyperlink" Target="https://podminky.urs.cz/item/CS_URS_2022_01/327351221" TargetMode="External" /><Relationship Id="rId28" Type="http://schemas.openxmlformats.org/officeDocument/2006/relationships/hyperlink" Target="https://podminky.urs.cz/item/CS_URS_2022_01/334313117" TargetMode="External" /><Relationship Id="rId29" Type="http://schemas.openxmlformats.org/officeDocument/2006/relationships/hyperlink" Target="https://podminky.urs.cz/item/CS_URS_2022_01/334323118" TargetMode="External" /><Relationship Id="rId30" Type="http://schemas.openxmlformats.org/officeDocument/2006/relationships/hyperlink" Target="https://podminky.urs.cz/item/CS_URS_2022_01/334351112" TargetMode="External" /><Relationship Id="rId31" Type="http://schemas.openxmlformats.org/officeDocument/2006/relationships/hyperlink" Target="https://podminky.urs.cz/item/CS_URS_2022_01/334351211" TargetMode="External" /><Relationship Id="rId32" Type="http://schemas.openxmlformats.org/officeDocument/2006/relationships/hyperlink" Target="https://podminky.urs.cz/item/CS_URS_2022_01/334361226" TargetMode="External" /><Relationship Id="rId33" Type="http://schemas.openxmlformats.org/officeDocument/2006/relationships/hyperlink" Target="https://podminky.urs.cz/item/CS_URS_2022_01/348171111" TargetMode="External" /><Relationship Id="rId34" Type="http://schemas.openxmlformats.org/officeDocument/2006/relationships/hyperlink" Target="https://podminky.urs.cz/item/CS_URS_2022_01/389121111" TargetMode="External" /><Relationship Id="rId35" Type="http://schemas.openxmlformats.org/officeDocument/2006/relationships/hyperlink" Target="https://podminky.urs.cz/item/CS_URS_2022_01/451313511" TargetMode="External" /><Relationship Id="rId36" Type="http://schemas.openxmlformats.org/officeDocument/2006/relationships/hyperlink" Target="https://podminky.urs.cz/item/CS_URS_2022_01/451315135" TargetMode="External" /><Relationship Id="rId37" Type="http://schemas.openxmlformats.org/officeDocument/2006/relationships/hyperlink" Target="https://podminky.urs.cz/item/CS_URS_2022_01/451476111" TargetMode="External" /><Relationship Id="rId38" Type="http://schemas.openxmlformats.org/officeDocument/2006/relationships/hyperlink" Target="https://podminky.urs.cz/item/CS_URS_2022_01/451476112" TargetMode="External" /><Relationship Id="rId39" Type="http://schemas.openxmlformats.org/officeDocument/2006/relationships/hyperlink" Target="https://podminky.urs.cz/item/CS_URS_2022_01/452311121" TargetMode="External" /><Relationship Id="rId40" Type="http://schemas.openxmlformats.org/officeDocument/2006/relationships/hyperlink" Target="https://podminky.urs.cz/item/CS_URS_2022_01/452318510" TargetMode="External" /><Relationship Id="rId41" Type="http://schemas.openxmlformats.org/officeDocument/2006/relationships/hyperlink" Target="https://podminky.urs.cz/item/CS_URS_2022_01/458591111" TargetMode="External" /><Relationship Id="rId42" Type="http://schemas.openxmlformats.org/officeDocument/2006/relationships/hyperlink" Target="https://podminky.urs.cz/item/CS_URS_2022_01/594511111" TargetMode="External" /><Relationship Id="rId43" Type="http://schemas.openxmlformats.org/officeDocument/2006/relationships/hyperlink" Target="https://podminky.urs.cz/item/CS_URS_2022_01/599632111" TargetMode="External" /><Relationship Id="rId44" Type="http://schemas.openxmlformats.org/officeDocument/2006/relationships/hyperlink" Target="https://podminky.urs.cz/item/CS_URS_2022_01/628612201_R" TargetMode="External" /><Relationship Id="rId45" Type="http://schemas.openxmlformats.org/officeDocument/2006/relationships/hyperlink" Target="https://podminky.urs.cz/item/CS_URS_2022_01/911122111_R" TargetMode="External" /><Relationship Id="rId46" Type="http://schemas.openxmlformats.org/officeDocument/2006/relationships/hyperlink" Target="https://podminky.urs.cz/item/CS_URS_2022_01/931994132" TargetMode="External" /><Relationship Id="rId47" Type="http://schemas.openxmlformats.org/officeDocument/2006/relationships/hyperlink" Target="https://podminky.urs.cz/item/CS_URS_2022_01/953961114" TargetMode="External" /><Relationship Id="rId48" Type="http://schemas.openxmlformats.org/officeDocument/2006/relationships/hyperlink" Target="https://podminky.urs.cz/item/CS_URS_2022_01/961044111" TargetMode="External" /><Relationship Id="rId49" Type="http://schemas.openxmlformats.org/officeDocument/2006/relationships/hyperlink" Target="https://podminky.urs.cz/item/CS_URS_2022_01/962041211" TargetMode="External" /><Relationship Id="rId50" Type="http://schemas.openxmlformats.org/officeDocument/2006/relationships/hyperlink" Target="https://podminky.urs.cz/item/CS_URS_2022_01/963051111" TargetMode="External" /><Relationship Id="rId51" Type="http://schemas.openxmlformats.org/officeDocument/2006/relationships/hyperlink" Target="https://podminky.urs.cz/item/CS_URS_2022_01/997002511" TargetMode="External" /><Relationship Id="rId52" Type="http://schemas.openxmlformats.org/officeDocument/2006/relationships/hyperlink" Target="https://podminky.urs.cz/item/CS_URS_2022_01/997002519" TargetMode="External" /><Relationship Id="rId53" Type="http://schemas.openxmlformats.org/officeDocument/2006/relationships/hyperlink" Target="https://podminky.urs.cz/item/CS_URS_2022_01/997221861" TargetMode="External" /><Relationship Id="rId54" Type="http://schemas.openxmlformats.org/officeDocument/2006/relationships/hyperlink" Target="https://podminky.urs.cz/item/CS_URS_2022_01/997221625" TargetMode="External" /><Relationship Id="rId55" Type="http://schemas.openxmlformats.org/officeDocument/2006/relationships/hyperlink" Target="https://podminky.urs.cz/item/CS_URS_2022_01/998212111" TargetMode="External" /><Relationship Id="rId56" Type="http://schemas.openxmlformats.org/officeDocument/2006/relationships/hyperlink" Target="https://podminky.urs.cz/item/CS_URS_2022_01/711111001" TargetMode="External" /><Relationship Id="rId57" Type="http://schemas.openxmlformats.org/officeDocument/2006/relationships/hyperlink" Target="https://podminky.urs.cz/item/CS_URS_2022_01/711111002" TargetMode="External" /><Relationship Id="rId58" Type="http://schemas.openxmlformats.org/officeDocument/2006/relationships/hyperlink" Target="https://podminky.urs.cz/item/CS_URS_2022_01/711112001" TargetMode="External" /><Relationship Id="rId59" Type="http://schemas.openxmlformats.org/officeDocument/2006/relationships/hyperlink" Target="https://podminky.urs.cz/item/CS_URS_2022_01/711112002" TargetMode="External" /><Relationship Id="rId60" Type="http://schemas.openxmlformats.org/officeDocument/2006/relationships/hyperlink" Target="https://podminky.urs.cz/item/CS_URS_2022_01/711641567" TargetMode="External" /><Relationship Id="rId61" Type="http://schemas.openxmlformats.org/officeDocument/2006/relationships/hyperlink" Target="https://podminky.urs.cz/item/CS_URS_2022_01/998711101" TargetMode="External" /><Relationship Id="rId62" Type="http://schemas.openxmlformats.org/officeDocument/2006/relationships/hyperlink" Target="https://podminky.urs.cz/item/CS_URS_2022_01/789221122" TargetMode="External" /><Relationship Id="rId63" Type="http://schemas.openxmlformats.org/officeDocument/2006/relationships/hyperlink" Target="https://podminky.urs.cz/item/CS_URS_2022_01/789421232" TargetMode="External" /><Relationship Id="rId6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2" TargetMode="External" /><Relationship Id="rId2" Type="http://schemas.openxmlformats.org/officeDocument/2006/relationships/hyperlink" Target="https://podminky.urs.cz/item/CS_URS_2022_01/122252205" TargetMode="External" /><Relationship Id="rId3" Type="http://schemas.openxmlformats.org/officeDocument/2006/relationships/hyperlink" Target="https://podminky.urs.cz/item/CS_URS_2022_01/131251102" TargetMode="External" /><Relationship Id="rId4" Type="http://schemas.openxmlformats.org/officeDocument/2006/relationships/hyperlink" Target="https://podminky.urs.cz/item/CS_URS_2022_01/132251104" TargetMode="External" /><Relationship Id="rId5" Type="http://schemas.openxmlformats.org/officeDocument/2006/relationships/hyperlink" Target="https://podminky.urs.cz/item/CS_URS_2022_01/132251252" TargetMode="External" /><Relationship Id="rId6" Type="http://schemas.openxmlformats.org/officeDocument/2006/relationships/hyperlink" Target="https://podminky.urs.cz/item/CS_URS_2022_01/132212131" TargetMode="External" /><Relationship Id="rId7" Type="http://schemas.openxmlformats.org/officeDocument/2006/relationships/hyperlink" Target="https://podminky.urs.cz/item/CS_URS_2022_01/162651112" TargetMode="External" /><Relationship Id="rId8" Type="http://schemas.openxmlformats.org/officeDocument/2006/relationships/hyperlink" Target="https://podminky.urs.cz/item/CS_URS_2022_01/174151101" TargetMode="External" /><Relationship Id="rId9" Type="http://schemas.openxmlformats.org/officeDocument/2006/relationships/hyperlink" Target="https://podminky.urs.cz/item/CS_URS_2022_01/181951112" TargetMode="External" /><Relationship Id="rId10" Type="http://schemas.openxmlformats.org/officeDocument/2006/relationships/hyperlink" Target="https://podminky.urs.cz/item/CS_URS_2022_01/162751117" TargetMode="External" /><Relationship Id="rId11" Type="http://schemas.openxmlformats.org/officeDocument/2006/relationships/hyperlink" Target="https://podminky.urs.cz/item/CS_URS_2022_01/162751119" TargetMode="External" /><Relationship Id="rId12" Type="http://schemas.openxmlformats.org/officeDocument/2006/relationships/hyperlink" Target="https://podminky.urs.cz/item/CS_URS_2022_01/182251101" TargetMode="External" /><Relationship Id="rId13" Type="http://schemas.openxmlformats.org/officeDocument/2006/relationships/hyperlink" Target="https://podminky.urs.cz/item/CS_URS_2022_01/181411122" TargetMode="External" /><Relationship Id="rId14" Type="http://schemas.openxmlformats.org/officeDocument/2006/relationships/hyperlink" Target="https://podminky.urs.cz/item/CS_URS_2022_01/182351123" TargetMode="External" /><Relationship Id="rId15" Type="http://schemas.openxmlformats.org/officeDocument/2006/relationships/hyperlink" Target="https://podminky.urs.cz/item/CS_URS_2022_01/185803112" TargetMode="External" /><Relationship Id="rId16" Type="http://schemas.openxmlformats.org/officeDocument/2006/relationships/hyperlink" Target="https://podminky.urs.cz/item/CS_URS_2022_01/171251201" TargetMode="External" /><Relationship Id="rId17" Type="http://schemas.openxmlformats.org/officeDocument/2006/relationships/hyperlink" Target="https://podminky.urs.cz/item/CS_URS_2022_01/171201231" TargetMode="External" /><Relationship Id="rId18" Type="http://schemas.openxmlformats.org/officeDocument/2006/relationships/hyperlink" Target="https://podminky.urs.cz/item/CS_URS_2022_01/113107222" TargetMode="External" /><Relationship Id="rId19" Type="http://schemas.openxmlformats.org/officeDocument/2006/relationships/hyperlink" Target="https://podminky.urs.cz/item/CS_URS_2022_01/211571112" TargetMode="External" /><Relationship Id="rId20" Type="http://schemas.openxmlformats.org/officeDocument/2006/relationships/hyperlink" Target="https://podminky.urs.cz/item/CS_URS_2022_01/212572111" TargetMode="External" /><Relationship Id="rId21" Type="http://schemas.openxmlformats.org/officeDocument/2006/relationships/hyperlink" Target="https://podminky.urs.cz/item/CS_URS_2022_01/212755216" TargetMode="External" /><Relationship Id="rId22" Type="http://schemas.openxmlformats.org/officeDocument/2006/relationships/hyperlink" Target="https://podminky.urs.cz/item/CS_URS_2022_01/451313511" TargetMode="External" /><Relationship Id="rId23" Type="http://schemas.openxmlformats.org/officeDocument/2006/relationships/hyperlink" Target="https://podminky.urs.cz/item/CS_URS_2022_01/451573111" TargetMode="External" /><Relationship Id="rId24" Type="http://schemas.openxmlformats.org/officeDocument/2006/relationships/hyperlink" Target="https://podminky.urs.cz/item/CS_URS_2022_01/452318510" TargetMode="External" /><Relationship Id="rId25" Type="http://schemas.openxmlformats.org/officeDocument/2006/relationships/hyperlink" Target="https://podminky.urs.cz/item/CS_URS_2022_01/463212121" TargetMode="External" /><Relationship Id="rId26" Type="http://schemas.openxmlformats.org/officeDocument/2006/relationships/hyperlink" Target="https://podminky.urs.cz/item/CS_URS_2022_01/463212191" TargetMode="External" /><Relationship Id="rId27" Type="http://schemas.openxmlformats.org/officeDocument/2006/relationships/hyperlink" Target="https://podminky.urs.cz/item/CS_URS_2022_01/451571311" TargetMode="External" /><Relationship Id="rId28" Type="http://schemas.openxmlformats.org/officeDocument/2006/relationships/hyperlink" Target="https://podminky.urs.cz/item/CS_URS_2022_01/465513127" TargetMode="External" /><Relationship Id="rId29" Type="http://schemas.openxmlformats.org/officeDocument/2006/relationships/hyperlink" Target="https://podminky.urs.cz/item/CS_URS_2022_01/565135121" TargetMode="External" /><Relationship Id="rId30" Type="http://schemas.openxmlformats.org/officeDocument/2006/relationships/hyperlink" Target="https://podminky.urs.cz/item/CS_URS_2022_01/573231111" TargetMode="External" /><Relationship Id="rId31" Type="http://schemas.openxmlformats.org/officeDocument/2006/relationships/hyperlink" Target="https://podminky.urs.cz/item/CS_URS_2022_01/577134211" TargetMode="External" /><Relationship Id="rId32" Type="http://schemas.openxmlformats.org/officeDocument/2006/relationships/hyperlink" Target="https://podminky.urs.cz/item/CS_URS_2022_01/561041121" TargetMode="External" /><Relationship Id="rId33" Type="http://schemas.openxmlformats.org/officeDocument/2006/relationships/hyperlink" Target="https://podminky.urs.cz/item/CS_URS_2022_01/564752111" TargetMode="External" /><Relationship Id="rId34" Type="http://schemas.openxmlformats.org/officeDocument/2006/relationships/hyperlink" Target="https://podminky.urs.cz/item/CS_URS_2022_01/564861111" TargetMode="External" /><Relationship Id="rId35" Type="http://schemas.openxmlformats.org/officeDocument/2006/relationships/hyperlink" Target="https://podminky.urs.cz/item/CS_URS_2022_01/584121111" TargetMode="External" /><Relationship Id="rId36" Type="http://schemas.openxmlformats.org/officeDocument/2006/relationships/hyperlink" Target="https://podminky.urs.cz/item/CS_URS_2022_01/962041211" TargetMode="External" /><Relationship Id="rId37" Type="http://schemas.openxmlformats.org/officeDocument/2006/relationships/hyperlink" Target="https://podminky.urs.cz/item/CS_URS_2022_01/966008113" TargetMode="External" /><Relationship Id="rId38" Type="http://schemas.openxmlformats.org/officeDocument/2006/relationships/hyperlink" Target="https://podminky.urs.cz/item/CS_URS_2022_01/914111111" TargetMode="External" /><Relationship Id="rId39" Type="http://schemas.openxmlformats.org/officeDocument/2006/relationships/hyperlink" Target="https://podminky.urs.cz/item/CS_URS_2022_01/919521160" TargetMode="External" /><Relationship Id="rId40" Type="http://schemas.openxmlformats.org/officeDocument/2006/relationships/hyperlink" Target="https://podminky.urs.cz/item/CS_URS_2022_01/919535555" TargetMode="External" /><Relationship Id="rId41" Type="http://schemas.openxmlformats.org/officeDocument/2006/relationships/hyperlink" Target="https://podminky.urs.cz/item/CS_URS_2022_01/977211111" TargetMode="External" /><Relationship Id="rId42" Type="http://schemas.openxmlformats.org/officeDocument/2006/relationships/hyperlink" Target="https://podminky.urs.cz/item/CS_URS_2022_01/997221551" TargetMode="External" /><Relationship Id="rId43" Type="http://schemas.openxmlformats.org/officeDocument/2006/relationships/hyperlink" Target="https://podminky.urs.cz/item/CS_URS_2022_01/997221559" TargetMode="External" /><Relationship Id="rId44" Type="http://schemas.openxmlformats.org/officeDocument/2006/relationships/hyperlink" Target="https://podminky.urs.cz/item/CS_URS_2022_01/997221571" TargetMode="External" /><Relationship Id="rId45" Type="http://schemas.openxmlformats.org/officeDocument/2006/relationships/hyperlink" Target="https://podminky.urs.cz/item/CS_URS_2022_01/997221579" TargetMode="External" /><Relationship Id="rId46" Type="http://schemas.openxmlformats.org/officeDocument/2006/relationships/hyperlink" Target="https://podminky.urs.cz/item/CS_URS_2022_01/997221611" TargetMode="External" /><Relationship Id="rId47" Type="http://schemas.openxmlformats.org/officeDocument/2006/relationships/hyperlink" Target="https://podminky.urs.cz/item/CS_URS_2022_01/997221625" TargetMode="External" /><Relationship Id="rId48" Type="http://schemas.openxmlformats.org/officeDocument/2006/relationships/hyperlink" Target="https://podminky.urs.cz/item/CS_URS_2022_01/997221873" TargetMode="External" /><Relationship Id="rId49" Type="http://schemas.openxmlformats.org/officeDocument/2006/relationships/hyperlink" Target="https://podminky.urs.cz/item/CS_URS_2022_01/998225111" TargetMode="External" /><Relationship Id="rId50" Type="http://schemas.openxmlformats.org/officeDocument/2006/relationships/hyperlink" Target="https://podminky.urs.cz/item/CS_URS_2022_01/998225191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3" TargetMode="External" /><Relationship Id="rId2" Type="http://schemas.openxmlformats.org/officeDocument/2006/relationships/hyperlink" Target="https://podminky.urs.cz/item/CS_URS_2022_01/111111331" TargetMode="External" /><Relationship Id="rId3" Type="http://schemas.openxmlformats.org/officeDocument/2006/relationships/hyperlink" Target="https://podminky.urs.cz/item/CS_URS_2022_01/112101104" TargetMode="External" /><Relationship Id="rId4" Type="http://schemas.openxmlformats.org/officeDocument/2006/relationships/hyperlink" Target="https://podminky.urs.cz/item/CS_URS_2022_01/112101121" TargetMode="External" /><Relationship Id="rId5" Type="http://schemas.openxmlformats.org/officeDocument/2006/relationships/hyperlink" Target="https://podminky.urs.cz/item/CS_URS_2022_01/112251104" TargetMode="External" /><Relationship Id="rId6" Type="http://schemas.openxmlformats.org/officeDocument/2006/relationships/hyperlink" Target="https://podminky.urs.cz/item/CS_URS_2022_01/162201404" TargetMode="External" /><Relationship Id="rId7" Type="http://schemas.openxmlformats.org/officeDocument/2006/relationships/hyperlink" Target="https://podminky.urs.cz/item/CS_URS_2022_01/162201405" TargetMode="External" /><Relationship Id="rId8" Type="http://schemas.openxmlformats.org/officeDocument/2006/relationships/hyperlink" Target="https://podminky.urs.cz/item/CS_URS_2022_01/162201424" TargetMode="External" /><Relationship Id="rId9" Type="http://schemas.openxmlformats.org/officeDocument/2006/relationships/hyperlink" Target="https://podminky.urs.cz/item/CS_URS_2022_01/162301934" TargetMode="External" /><Relationship Id="rId10" Type="http://schemas.openxmlformats.org/officeDocument/2006/relationships/hyperlink" Target="https://podminky.urs.cz/item/CS_URS_2022_01/162301941" TargetMode="External" /><Relationship Id="rId11" Type="http://schemas.openxmlformats.org/officeDocument/2006/relationships/hyperlink" Target="https://podminky.urs.cz/item/CS_URS_2022_01/162301974" TargetMode="External" /><Relationship Id="rId12" Type="http://schemas.openxmlformats.org/officeDocument/2006/relationships/hyperlink" Target="https://podminky.urs.cz/item/CS_URS_2022_01/174251204" TargetMode="External" /><Relationship Id="rId13" Type="http://schemas.openxmlformats.org/officeDocument/2006/relationships/hyperlink" Target="https://podminky.urs.cz/item/CS_URS_2022_01/183101114" TargetMode="External" /><Relationship Id="rId14" Type="http://schemas.openxmlformats.org/officeDocument/2006/relationships/hyperlink" Target="https://podminky.urs.cz/item/CS_URS_2022_01/183101121" TargetMode="External" /><Relationship Id="rId15" Type="http://schemas.openxmlformats.org/officeDocument/2006/relationships/hyperlink" Target="https://podminky.urs.cz/item/CS_URS_2022_01/184102113" TargetMode="External" /><Relationship Id="rId16" Type="http://schemas.openxmlformats.org/officeDocument/2006/relationships/hyperlink" Target="https://podminky.urs.cz/item/CS_URS_2022_01/184215133" TargetMode="External" /><Relationship Id="rId17" Type="http://schemas.openxmlformats.org/officeDocument/2006/relationships/hyperlink" Target="https://podminky.urs.cz/item/CS_URS_2022_01/184851511" TargetMode="External" /><Relationship Id="rId18" Type="http://schemas.openxmlformats.org/officeDocument/2006/relationships/hyperlink" Target="https://podminky.urs.cz/item/CS_URS_2022_01/184911431" TargetMode="External" /><Relationship Id="rId19" Type="http://schemas.openxmlformats.org/officeDocument/2006/relationships/hyperlink" Target="https://podminky.urs.cz/item/CS_URS_2022_01/185804311" TargetMode="External" /><Relationship Id="rId20" Type="http://schemas.openxmlformats.org/officeDocument/2006/relationships/hyperlink" Target="https://podminky.urs.cz/item/CS_URS_2022_01/185851121" TargetMode="External" /><Relationship Id="rId21" Type="http://schemas.openxmlformats.org/officeDocument/2006/relationships/hyperlink" Target="https://podminky.urs.cz/item/CS_URS_2022_01/185851129" TargetMode="External" /><Relationship Id="rId22" Type="http://schemas.openxmlformats.org/officeDocument/2006/relationships/hyperlink" Target="https://podminky.urs.cz/item/CS_URS_2022_01/998231311" TargetMode="External" /><Relationship Id="rId23" Type="http://schemas.openxmlformats.org/officeDocument/2006/relationships/hyperlink" Target="https://podminky.urs.cz/item/CS_URS_2022_01/997013811" TargetMode="External" /><Relationship Id="rId24" Type="http://schemas.openxmlformats.org/officeDocument/2006/relationships/hyperlink" Target="https://podminky.urs.cz/item/CS_URS_2022_01/762342441" TargetMode="External" /><Relationship Id="rId25" Type="http://schemas.openxmlformats.org/officeDocument/2006/relationships/hyperlink" Target="https://podminky.urs.cz/item/CS_URS_2022_01/762395000" TargetMode="External" /><Relationship Id="rId26" Type="http://schemas.openxmlformats.org/officeDocument/2006/relationships/hyperlink" Target="https://podminky.urs.cz/item/CS_URS_2022_01/998762201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3101114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4102113" TargetMode="External" /><Relationship Id="rId4" Type="http://schemas.openxmlformats.org/officeDocument/2006/relationships/hyperlink" Target="https://podminky.urs.cz/item/CS_URS_2022_01/184215133" TargetMode="External" /><Relationship Id="rId5" Type="http://schemas.openxmlformats.org/officeDocument/2006/relationships/hyperlink" Target="https://podminky.urs.cz/item/CS_URS_2022_01/184801121" TargetMode="External" /><Relationship Id="rId6" Type="http://schemas.openxmlformats.org/officeDocument/2006/relationships/hyperlink" Target="https://podminky.urs.cz/item/CS_URS_2022_01/184804116" TargetMode="External" /><Relationship Id="rId7" Type="http://schemas.openxmlformats.org/officeDocument/2006/relationships/hyperlink" Target="https://podminky.urs.cz/item/CS_URS_2022_01/184851511" TargetMode="External" /><Relationship Id="rId8" Type="http://schemas.openxmlformats.org/officeDocument/2006/relationships/hyperlink" Target="https://podminky.urs.cz/item/CS_URS_2022_01/185804311" TargetMode="External" /><Relationship Id="rId9" Type="http://schemas.openxmlformats.org/officeDocument/2006/relationships/hyperlink" Target="https://podminky.urs.cz/item/CS_URS_2022_01/185851121" TargetMode="External" /><Relationship Id="rId10" Type="http://schemas.openxmlformats.org/officeDocument/2006/relationships/hyperlink" Target="https://podminky.urs.cz/item/CS_URS_2022_01/185851129" TargetMode="External" /><Relationship Id="rId11" Type="http://schemas.openxmlformats.org/officeDocument/2006/relationships/hyperlink" Target="https://podminky.urs.cz/item/CS_URS_2022_01/762342441" TargetMode="External" /><Relationship Id="rId12" Type="http://schemas.openxmlformats.org/officeDocument/2006/relationships/hyperlink" Target="https://podminky.urs.cz/item/CS_URS_2022_01/762395000" TargetMode="External" /><Relationship Id="rId13" Type="http://schemas.openxmlformats.org/officeDocument/2006/relationships/hyperlink" Target="https://podminky.urs.cz/item/CS_URS_2022_01/998762201" TargetMode="External" /><Relationship Id="rId14" Type="http://schemas.openxmlformats.org/officeDocument/2006/relationships/hyperlink" Target="https://podminky.urs.cz/item/CS_URS_2022_01/998231311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3101114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4102113" TargetMode="External" /><Relationship Id="rId4" Type="http://schemas.openxmlformats.org/officeDocument/2006/relationships/hyperlink" Target="https://podminky.urs.cz/item/CS_URS_2022_01/184215133" TargetMode="External" /><Relationship Id="rId5" Type="http://schemas.openxmlformats.org/officeDocument/2006/relationships/hyperlink" Target="https://podminky.urs.cz/item/CS_URS_2022_01/184804116" TargetMode="External" /><Relationship Id="rId6" Type="http://schemas.openxmlformats.org/officeDocument/2006/relationships/hyperlink" Target="https://podminky.urs.cz/item/CS_URS_2022_01/185804311" TargetMode="External" /><Relationship Id="rId7" Type="http://schemas.openxmlformats.org/officeDocument/2006/relationships/hyperlink" Target="https://podminky.urs.cz/item/CS_URS_2022_01/185851121" TargetMode="External" /><Relationship Id="rId8" Type="http://schemas.openxmlformats.org/officeDocument/2006/relationships/hyperlink" Target="https://podminky.urs.cz/item/CS_URS_2022_01/185851129" TargetMode="External" /><Relationship Id="rId9" Type="http://schemas.openxmlformats.org/officeDocument/2006/relationships/hyperlink" Target="https://podminky.urs.cz/item/CS_URS_2022_01/762342441" TargetMode="External" /><Relationship Id="rId10" Type="http://schemas.openxmlformats.org/officeDocument/2006/relationships/hyperlink" Target="https://podminky.urs.cz/item/CS_URS_2022_01/762395000" TargetMode="External" /><Relationship Id="rId11" Type="http://schemas.openxmlformats.org/officeDocument/2006/relationships/hyperlink" Target="https://podminky.urs.cz/item/CS_URS_2022_01/998762201" TargetMode="External" /><Relationship Id="rId12" Type="http://schemas.openxmlformats.org/officeDocument/2006/relationships/hyperlink" Target="https://podminky.urs.cz/item/CS_URS_2022_01/998231311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3101114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4102113" TargetMode="External" /><Relationship Id="rId4" Type="http://schemas.openxmlformats.org/officeDocument/2006/relationships/hyperlink" Target="https://podminky.urs.cz/item/CS_URS_2022_01/184215133" TargetMode="External" /><Relationship Id="rId5" Type="http://schemas.openxmlformats.org/officeDocument/2006/relationships/hyperlink" Target="https://podminky.urs.cz/item/CS_URS_2022_01/184804116" TargetMode="External" /><Relationship Id="rId6" Type="http://schemas.openxmlformats.org/officeDocument/2006/relationships/hyperlink" Target="https://podminky.urs.cz/item/CS_URS_2022_01/184806111" TargetMode="External" /><Relationship Id="rId7" Type="http://schemas.openxmlformats.org/officeDocument/2006/relationships/hyperlink" Target="https://podminky.urs.cz/item/CS_URS_2022_01/185804311" TargetMode="External" /><Relationship Id="rId8" Type="http://schemas.openxmlformats.org/officeDocument/2006/relationships/hyperlink" Target="https://podminky.urs.cz/item/CS_URS_2022_01/185851121" TargetMode="External" /><Relationship Id="rId9" Type="http://schemas.openxmlformats.org/officeDocument/2006/relationships/hyperlink" Target="https://podminky.urs.cz/item/CS_URS_2022_01/185851129" TargetMode="External" /><Relationship Id="rId10" Type="http://schemas.openxmlformats.org/officeDocument/2006/relationships/hyperlink" Target="https://podminky.urs.cz/item/CS_URS_2022_01/762342441" TargetMode="External" /><Relationship Id="rId11" Type="http://schemas.openxmlformats.org/officeDocument/2006/relationships/hyperlink" Target="https://podminky.urs.cz/item/CS_URS_2022_01/762395000" TargetMode="External" /><Relationship Id="rId12" Type="http://schemas.openxmlformats.org/officeDocument/2006/relationships/hyperlink" Target="https://podminky.urs.cz/item/CS_URS_2022_01/998762201" TargetMode="External" /><Relationship Id="rId13" Type="http://schemas.openxmlformats.org/officeDocument/2006/relationships/hyperlink" Target="https://podminky.urs.cz/item/CS_URS_2022_01/998231311" TargetMode="External" /><Relationship Id="rId1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23" TargetMode="External" /><Relationship Id="rId2" Type="http://schemas.openxmlformats.org/officeDocument/2006/relationships/hyperlink" Target="https://podminky.urs.cz/item/CS_URS_2022_01/122251103" TargetMode="External" /><Relationship Id="rId3" Type="http://schemas.openxmlformats.org/officeDocument/2006/relationships/hyperlink" Target="https://podminky.urs.cz/item/CS_URS_2022_01/122251104" TargetMode="External" /><Relationship Id="rId4" Type="http://schemas.openxmlformats.org/officeDocument/2006/relationships/hyperlink" Target="https://podminky.urs.cz/item/CS_URS_2022_01/122252205" TargetMode="External" /><Relationship Id="rId5" Type="http://schemas.openxmlformats.org/officeDocument/2006/relationships/hyperlink" Target="https://podminky.urs.cz/item/CS_URS_2022_01/132251104" TargetMode="External" /><Relationship Id="rId6" Type="http://schemas.openxmlformats.org/officeDocument/2006/relationships/hyperlink" Target="https://podminky.urs.cz/item/CS_URS_2022_01/162651112" TargetMode="External" /><Relationship Id="rId7" Type="http://schemas.openxmlformats.org/officeDocument/2006/relationships/hyperlink" Target="https://podminky.urs.cz/item/CS_URS_2022_01/174151101" TargetMode="External" /><Relationship Id="rId8" Type="http://schemas.openxmlformats.org/officeDocument/2006/relationships/hyperlink" Target="https://podminky.urs.cz/item/CS_URS_2022_01/181951112" TargetMode="External" /><Relationship Id="rId9" Type="http://schemas.openxmlformats.org/officeDocument/2006/relationships/hyperlink" Target="https://podminky.urs.cz/item/CS_URS_2022_01/162751117" TargetMode="External" /><Relationship Id="rId10" Type="http://schemas.openxmlformats.org/officeDocument/2006/relationships/hyperlink" Target="https://podminky.urs.cz/item/CS_URS_2022_01/162751119" TargetMode="External" /><Relationship Id="rId11" Type="http://schemas.openxmlformats.org/officeDocument/2006/relationships/hyperlink" Target="https://podminky.urs.cz/item/CS_URS_2022_01/167151111" TargetMode="External" /><Relationship Id="rId12" Type="http://schemas.openxmlformats.org/officeDocument/2006/relationships/hyperlink" Target="https://podminky.urs.cz/item/CS_URS_2022_01/182251101" TargetMode="External" /><Relationship Id="rId13" Type="http://schemas.openxmlformats.org/officeDocument/2006/relationships/hyperlink" Target="https://podminky.urs.cz/item/CS_URS_2022_01/182351133" TargetMode="External" /><Relationship Id="rId14" Type="http://schemas.openxmlformats.org/officeDocument/2006/relationships/hyperlink" Target="https://podminky.urs.cz/item/CS_URS_2022_01/181411122" TargetMode="External" /><Relationship Id="rId15" Type="http://schemas.openxmlformats.org/officeDocument/2006/relationships/hyperlink" Target="https://podminky.urs.cz/item/CS_URS_2022_01/182351135" TargetMode="External" /><Relationship Id="rId16" Type="http://schemas.openxmlformats.org/officeDocument/2006/relationships/hyperlink" Target="https://podminky.urs.cz/item/CS_URS_2022_01/185803112" TargetMode="External" /><Relationship Id="rId17" Type="http://schemas.openxmlformats.org/officeDocument/2006/relationships/hyperlink" Target="https://podminky.urs.cz/item/CS_URS_2022_01/171251201" TargetMode="External" /><Relationship Id="rId18" Type="http://schemas.openxmlformats.org/officeDocument/2006/relationships/hyperlink" Target="https://podminky.urs.cz/item/CS_URS_2022_01/171201231" TargetMode="External" /><Relationship Id="rId19" Type="http://schemas.openxmlformats.org/officeDocument/2006/relationships/hyperlink" Target="https://podminky.urs.cz/item/CS_URS_2022_01/113107222" TargetMode="External" /><Relationship Id="rId20" Type="http://schemas.openxmlformats.org/officeDocument/2006/relationships/hyperlink" Target="https://podminky.urs.cz/item/CS_URS_2022_01/211571112" TargetMode="External" /><Relationship Id="rId21" Type="http://schemas.openxmlformats.org/officeDocument/2006/relationships/hyperlink" Target="https://podminky.urs.cz/item/CS_URS_2022_01/212572111" TargetMode="External" /><Relationship Id="rId22" Type="http://schemas.openxmlformats.org/officeDocument/2006/relationships/hyperlink" Target="https://podminky.urs.cz/item/CS_URS_2022_01/212755216" TargetMode="External" /><Relationship Id="rId23" Type="http://schemas.openxmlformats.org/officeDocument/2006/relationships/hyperlink" Target="https://podminky.urs.cz/item/CS_URS_2022_01/463212121" TargetMode="External" /><Relationship Id="rId24" Type="http://schemas.openxmlformats.org/officeDocument/2006/relationships/hyperlink" Target="https://podminky.urs.cz/item/CS_URS_2022_01/463212191" TargetMode="External" /><Relationship Id="rId25" Type="http://schemas.openxmlformats.org/officeDocument/2006/relationships/hyperlink" Target="https://podminky.urs.cz/item/CS_URS_2022_01/451571311" TargetMode="External" /><Relationship Id="rId26" Type="http://schemas.openxmlformats.org/officeDocument/2006/relationships/hyperlink" Target="https://podminky.urs.cz/item/CS_URS_2022_01/565135121" TargetMode="External" /><Relationship Id="rId27" Type="http://schemas.openxmlformats.org/officeDocument/2006/relationships/hyperlink" Target="https://podminky.urs.cz/item/CS_URS_2022_01/573231111" TargetMode="External" /><Relationship Id="rId28" Type="http://schemas.openxmlformats.org/officeDocument/2006/relationships/hyperlink" Target="https://podminky.urs.cz/item/CS_URS_2022_01/577134211" TargetMode="External" /><Relationship Id="rId29" Type="http://schemas.openxmlformats.org/officeDocument/2006/relationships/hyperlink" Target="https://podminky.urs.cz/item/CS_URS_2022_01/561041121" TargetMode="External" /><Relationship Id="rId30" Type="http://schemas.openxmlformats.org/officeDocument/2006/relationships/hyperlink" Target="https://podminky.urs.cz/item/CS_URS_2022_01/564752111" TargetMode="External" /><Relationship Id="rId31" Type="http://schemas.openxmlformats.org/officeDocument/2006/relationships/hyperlink" Target="https://podminky.urs.cz/item/CS_URS_2022_01/564861111" TargetMode="External" /><Relationship Id="rId32" Type="http://schemas.openxmlformats.org/officeDocument/2006/relationships/hyperlink" Target="https://podminky.urs.cz/item/CS_URS_2022_01/997221551" TargetMode="External" /><Relationship Id="rId33" Type="http://schemas.openxmlformats.org/officeDocument/2006/relationships/hyperlink" Target="https://podminky.urs.cz/item/CS_URS_2022_01/997221559" TargetMode="External" /><Relationship Id="rId34" Type="http://schemas.openxmlformats.org/officeDocument/2006/relationships/hyperlink" Target="https://podminky.urs.cz/item/CS_URS_2022_01/997221611" TargetMode="External" /><Relationship Id="rId35" Type="http://schemas.openxmlformats.org/officeDocument/2006/relationships/hyperlink" Target="https://podminky.urs.cz/item/CS_URS_2022_01/997221873" TargetMode="External" /><Relationship Id="rId36" Type="http://schemas.openxmlformats.org/officeDocument/2006/relationships/hyperlink" Target="https://podminky.urs.cz/item/CS_URS_2022_01/998225111" TargetMode="External" /><Relationship Id="rId37" Type="http://schemas.openxmlformats.org/officeDocument/2006/relationships/hyperlink" Target="https://podminky.urs.cz/item/CS_URS_2022_01/998225191" TargetMode="External" /><Relationship Id="rId3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5001106" TargetMode="External" /><Relationship Id="rId3" Type="http://schemas.openxmlformats.org/officeDocument/2006/relationships/hyperlink" Target="https://podminky.urs.cz/item/CS_URS_2022_01/115101201" TargetMode="External" /><Relationship Id="rId4" Type="http://schemas.openxmlformats.org/officeDocument/2006/relationships/hyperlink" Target="https://podminky.urs.cz/item/CS_URS_2022_01/115101301" TargetMode="External" /><Relationship Id="rId5" Type="http://schemas.openxmlformats.org/officeDocument/2006/relationships/hyperlink" Target="https://podminky.urs.cz/item/CS_URS_2022_01/125703301" TargetMode="External" /><Relationship Id="rId6" Type="http://schemas.openxmlformats.org/officeDocument/2006/relationships/hyperlink" Target="https://podminky.urs.cz/item/CS_URS_2022_01/129253101" TargetMode="External" /><Relationship Id="rId7" Type="http://schemas.openxmlformats.org/officeDocument/2006/relationships/hyperlink" Target="https://podminky.urs.cz/item/CS_URS_2022_01/131251102" TargetMode="External" /><Relationship Id="rId8" Type="http://schemas.openxmlformats.org/officeDocument/2006/relationships/hyperlink" Target="https://podminky.urs.cz/item/CS_URS_2022_01/153191121" TargetMode="External" /><Relationship Id="rId9" Type="http://schemas.openxmlformats.org/officeDocument/2006/relationships/hyperlink" Target="https://podminky.urs.cz/item/CS_URS_2022_01/153191131" TargetMode="External" /><Relationship Id="rId10" Type="http://schemas.openxmlformats.org/officeDocument/2006/relationships/hyperlink" Target="https://podminky.urs.cz/item/CS_URS_2022_01/171201231" TargetMode="External" /><Relationship Id="rId11" Type="http://schemas.openxmlformats.org/officeDocument/2006/relationships/hyperlink" Target="https://podminky.urs.cz/item/CS_URS_2022_01/162251102" TargetMode="External" /><Relationship Id="rId12" Type="http://schemas.openxmlformats.org/officeDocument/2006/relationships/hyperlink" Target="https://podminky.urs.cz/item/CS_URS_2022_01/162751117" TargetMode="External" /><Relationship Id="rId13" Type="http://schemas.openxmlformats.org/officeDocument/2006/relationships/hyperlink" Target="https://podminky.urs.cz/item/CS_URS_2022_01/162751119" TargetMode="External" /><Relationship Id="rId14" Type="http://schemas.openxmlformats.org/officeDocument/2006/relationships/hyperlink" Target="https://podminky.urs.cz/item/CS_URS_2022_01/174151101" TargetMode="External" /><Relationship Id="rId15" Type="http://schemas.openxmlformats.org/officeDocument/2006/relationships/hyperlink" Target="https://podminky.urs.cz/item/CS_URS_2022_01/212752112" TargetMode="External" /><Relationship Id="rId16" Type="http://schemas.openxmlformats.org/officeDocument/2006/relationships/hyperlink" Target="https://podminky.urs.cz/item/CS_URS_2022_01/317171126" TargetMode="External" /><Relationship Id="rId17" Type="http://schemas.openxmlformats.org/officeDocument/2006/relationships/hyperlink" Target="https://podminky.urs.cz/item/CS_URS_2022_01/317321118" TargetMode="External" /><Relationship Id="rId18" Type="http://schemas.openxmlformats.org/officeDocument/2006/relationships/hyperlink" Target="https://podminky.urs.cz/item/CS_URS_2022_01/317353121" TargetMode="External" /><Relationship Id="rId19" Type="http://schemas.openxmlformats.org/officeDocument/2006/relationships/hyperlink" Target="https://podminky.urs.cz/item/CS_URS_2022_01/317353221" TargetMode="External" /><Relationship Id="rId20" Type="http://schemas.openxmlformats.org/officeDocument/2006/relationships/hyperlink" Target="https://podminky.urs.cz/item/CS_URS_2022_01/317361116" TargetMode="External" /><Relationship Id="rId21" Type="http://schemas.openxmlformats.org/officeDocument/2006/relationships/hyperlink" Target="https://podminky.urs.cz/item/CS_URS_2022_01/317661132" TargetMode="External" /><Relationship Id="rId22" Type="http://schemas.openxmlformats.org/officeDocument/2006/relationships/hyperlink" Target="https://podminky.urs.cz/item/CS_URS_2022_01/348171111" TargetMode="External" /><Relationship Id="rId23" Type="http://schemas.openxmlformats.org/officeDocument/2006/relationships/hyperlink" Target="https://podminky.urs.cz/item/CS_URS_2022_01/451475122" TargetMode="External" /><Relationship Id="rId24" Type="http://schemas.openxmlformats.org/officeDocument/2006/relationships/hyperlink" Target="https://podminky.urs.cz/item/CS_URS_2022_01/451476111" TargetMode="External" /><Relationship Id="rId25" Type="http://schemas.openxmlformats.org/officeDocument/2006/relationships/hyperlink" Target="https://podminky.urs.cz/item/CS_URS_2022_01/452311131" TargetMode="External" /><Relationship Id="rId26" Type="http://schemas.openxmlformats.org/officeDocument/2006/relationships/hyperlink" Target="https://podminky.urs.cz/item/CS_URS_2022_01/577124111" TargetMode="External" /><Relationship Id="rId27" Type="http://schemas.openxmlformats.org/officeDocument/2006/relationships/hyperlink" Target="https://podminky.urs.cz/item/CS_URS_2022_01/628612201-R" TargetMode="External" /><Relationship Id="rId28" Type="http://schemas.openxmlformats.org/officeDocument/2006/relationships/hyperlink" Target="https://podminky.urs.cz/item/CS_URS_2022_01/911122111_R" TargetMode="External" /><Relationship Id="rId29" Type="http://schemas.openxmlformats.org/officeDocument/2006/relationships/hyperlink" Target="https://podminky.urs.cz/item/CS_URS_2022_01/919726124" TargetMode="External" /><Relationship Id="rId30" Type="http://schemas.openxmlformats.org/officeDocument/2006/relationships/hyperlink" Target="https://podminky.urs.cz/item/CS_URS_2022_01/953961114" TargetMode="External" /><Relationship Id="rId31" Type="http://schemas.openxmlformats.org/officeDocument/2006/relationships/hyperlink" Target="https://podminky.urs.cz/item/CS_URS_2022_01/963051111" TargetMode="External" /><Relationship Id="rId32" Type="http://schemas.openxmlformats.org/officeDocument/2006/relationships/hyperlink" Target="https://podminky.urs.cz/item/CS_URS_2022_01/977141118" TargetMode="External" /><Relationship Id="rId33" Type="http://schemas.openxmlformats.org/officeDocument/2006/relationships/hyperlink" Target="https://podminky.urs.cz/item/CS_URS_2022_01/977151224" TargetMode="External" /><Relationship Id="rId34" Type="http://schemas.openxmlformats.org/officeDocument/2006/relationships/hyperlink" Target="https://podminky.urs.cz/item/CS_URS_2022_01/985121222" TargetMode="External" /><Relationship Id="rId35" Type="http://schemas.openxmlformats.org/officeDocument/2006/relationships/hyperlink" Target="https://podminky.urs.cz/item/CS_URS_2022_01/985311112" TargetMode="External" /><Relationship Id="rId36" Type="http://schemas.openxmlformats.org/officeDocument/2006/relationships/hyperlink" Target="https://podminky.urs.cz/item/CS_URS_2022_01/985311212" TargetMode="External" /><Relationship Id="rId37" Type="http://schemas.openxmlformats.org/officeDocument/2006/relationships/hyperlink" Target="https://podminky.urs.cz/item/CS_URS_2022_01/985321111" TargetMode="External" /><Relationship Id="rId38" Type="http://schemas.openxmlformats.org/officeDocument/2006/relationships/hyperlink" Target="https://podminky.urs.cz/item/CS_URS_2022_01/985323112" TargetMode="External" /><Relationship Id="rId39" Type="http://schemas.openxmlformats.org/officeDocument/2006/relationships/hyperlink" Target="https://podminky.urs.cz/item/CS_URS_2022_01/985324111" TargetMode="External" /><Relationship Id="rId40" Type="http://schemas.openxmlformats.org/officeDocument/2006/relationships/hyperlink" Target="https://podminky.urs.cz/item/CS_URS_2022_01/997002511" TargetMode="External" /><Relationship Id="rId41" Type="http://schemas.openxmlformats.org/officeDocument/2006/relationships/hyperlink" Target="https://podminky.urs.cz/item/CS_URS_2022_01/997002519" TargetMode="External" /><Relationship Id="rId42" Type="http://schemas.openxmlformats.org/officeDocument/2006/relationships/hyperlink" Target="https://podminky.urs.cz/item/CS_URS_2022_01/997002611" TargetMode="External" /><Relationship Id="rId43" Type="http://schemas.openxmlformats.org/officeDocument/2006/relationships/hyperlink" Target="https://podminky.urs.cz/item/CS_URS_2022_01/997221625" TargetMode="External" /><Relationship Id="rId44" Type="http://schemas.openxmlformats.org/officeDocument/2006/relationships/hyperlink" Target="https://podminky.urs.cz/item/CS_URS_2022_01/998212111" TargetMode="External" /><Relationship Id="rId45" Type="http://schemas.openxmlformats.org/officeDocument/2006/relationships/hyperlink" Target="https://podminky.urs.cz/item/CS_URS_2022_01/711112001" TargetMode="External" /><Relationship Id="rId46" Type="http://schemas.openxmlformats.org/officeDocument/2006/relationships/hyperlink" Target="https://podminky.urs.cz/item/CS_URS_2022_01/711112002" TargetMode="External" /><Relationship Id="rId47" Type="http://schemas.openxmlformats.org/officeDocument/2006/relationships/hyperlink" Target="https://podminky.urs.cz/item/CS_URS_2022_01/711641567" TargetMode="External" /><Relationship Id="rId48" Type="http://schemas.openxmlformats.org/officeDocument/2006/relationships/hyperlink" Target="https://podminky.urs.cz/item/CS_URS_2022_01/998711101" TargetMode="External" /><Relationship Id="rId49" Type="http://schemas.openxmlformats.org/officeDocument/2006/relationships/hyperlink" Target="https://podminky.urs.cz/item/CS_URS_2022_01/789221122" TargetMode="External" /><Relationship Id="rId50" Type="http://schemas.openxmlformats.org/officeDocument/2006/relationships/hyperlink" Target="https://podminky.urs.cz/item/CS_URS_2022_01/789421232" TargetMode="External" /><Relationship Id="rId5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12" TargetMode="External" /><Relationship Id="rId2" Type="http://schemas.openxmlformats.org/officeDocument/2006/relationships/hyperlink" Target="https://podminky.urs.cz/item/CS_URS_2022_01/115001106" TargetMode="External" /><Relationship Id="rId3" Type="http://schemas.openxmlformats.org/officeDocument/2006/relationships/hyperlink" Target="https://podminky.urs.cz/item/CS_URS_2022_01/115101201" TargetMode="External" /><Relationship Id="rId4" Type="http://schemas.openxmlformats.org/officeDocument/2006/relationships/hyperlink" Target="https://podminky.urs.cz/item/CS_URS_2022_01/115101301" TargetMode="External" /><Relationship Id="rId5" Type="http://schemas.openxmlformats.org/officeDocument/2006/relationships/hyperlink" Target="https://podminky.urs.cz/item/CS_URS_2022_01/131251104" TargetMode="External" /><Relationship Id="rId6" Type="http://schemas.openxmlformats.org/officeDocument/2006/relationships/hyperlink" Target="https://podminky.urs.cz/item/CS_URS_2022_01/132251101" TargetMode="External" /><Relationship Id="rId7" Type="http://schemas.openxmlformats.org/officeDocument/2006/relationships/hyperlink" Target="https://podminky.urs.cz/item/CS_URS_2022_01/153191121" TargetMode="External" /><Relationship Id="rId8" Type="http://schemas.openxmlformats.org/officeDocument/2006/relationships/hyperlink" Target="https://podminky.urs.cz/item/CS_URS_2022_01/153191131" TargetMode="External" /><Relationship Id="rId9" Type="http://schemas.openxmlformats.org/officeDocument/2006/relationships/hyperlink" Target="https://podminky.urs.cz/item/CS_URS_2022_01/162251102" TargetMode="External" /><Relationship Id="rId10" Type="http://schemas.openxmlformats.org/officeDocument/2006/relationships/hyperlink" Target="https://podminky.urs.cz/item/CS_URS_2022_01/162751117" TargetMode="External" /><Relationship Id="rId11" Type="http://schemas.openxmlformats.org/officeDocument/2006/relationships/hyperlink" Target="https://podminky.urs.cz/item/CS_URS_2022_01/162751119" TargetMode="External" /><Relationship Id="rId12" Type="http://schemas.openxmlformats.org/officeDocument/2006/relationships/hyperlink" Target="https://podminky.urs.cz/item/CS_URS_2022_01/174151101" TargetMode="External" /><Relationship Id="rId13" Type="http://schemas.openxmlformats.org/officeDocument/2006/relationships/hyperlink" Target="https://podminky.urs.cz/item/CS_URS_2022_01/171201231" TargetMode="External" /><Relationship Id="rId14" Type="http://schemas.openxmlformats.org/officeDocument/2006/relationships/hyperlink" Target="https://podminky.urs.cz/item/CS_URS_2022_01/174151102" TargetMode="External" /><Relationship Id="rId15" Type="http://schemas.openxmlformats.org/officeDocument/2006/relationships/hyperlink" Target="https://podminky.urs.cz/item/CS_URS_2022_01/273354111" TargetMode="External" /><Relationship Id="rId16" Type="http://schemas.openxmlformats.org/officeDocument/2006/relationships/hyperlink" Target="https://podminky.urs.cz/item/CS_URS_2022_01/273354211" TargetMode="External" /><Relationship Id="rId17" Type="http://schemas.openxmlformats.org/officeDocument/2006/relationships/hyperlink" Target="https://podminky.urs.cz/item/CS_URS_2022_01/273361412" TargetMode="External" /><Relationship Id="rId18" Type="http://schemas.openxmlformats.org/officeDocument/2006/relationships/hyperlink" Target="https://podminky.urs.cz/item/CS_URS_2022_01/274311127" TargetMode="External" /><Relationship Id="rId19" Type="http://schemas.openxmlformats.org/officeDocument/2006/relationships/hyperlink" Target="https://podminky.urs.cz/item/CS_URS_2022_01/274354111" TargetMode="External" /><Relationship Id="rId20" Type="http://schemas.openxmlformats.org/officeDocument/2006/relationships/hyperlink" Target="https://podminky.urs.cz/item/CS_URS_2022_01/274354211" TargetMode="External" /><Relationship Id="rId21" Type="http://schemas.openxmlformats.org/officeDocument/2006/relationships/hyperlink" Target="https://podminky.urs.cz/item/CS_URS_2022_01/274361116" TargetMode="External" /><Relationship Id="rId22" Type="http://schemas.openxmlformats.org/officeDocument/2006/relationships/hyperlink" Target="https://podminky.urs.cz/item/CS_URS_2022_01/317171126" TargetMode="External" /><Relationship Id="rId23" Type="http://schemas.openxmlformats.org/officeDocument/2006/relationships/hyperlink" Target="https://podminky.urs.cz/item/CS_URS_2022_01/317321118" TargetMode="External" /><Relationship Id="rId24" Type="http://schemas.openxmlformats.org/officeDocument/2006/relationships/hyperlink" Target="https://podminky.urs.cz/item/CS_URS_2022_01/317353121" TargetMode="External" /><Relationship Id="rId25" Type="http://schemas.openxmlformats.org/officeDocument/2006/relationships/hyperlink" Target="https://podminky.urs.cz/item/CS_URS_2022_01/317353221" TargetMode="External" /><Relationship Id="rId26" Type="http://schemas.openxmlformats.org/officeDocument/2006/relationships/hyperlink" Target="https://podminky.urs.cz/item/CS_URS_2022_01/317361116" TargetMode="External" /><Relationship Id="rId27" Type="http://schemas.openxmlformats.org/officeDocument/2006/relationships/hyperlink" Target="https://podminky.urs.cz/item/CS_URS_2022_01/327351211" TargetMode="External" /><Relationship Id="rId28" Type="http://schemas.openxmlformats.org/officeDocument/2006/relationships/hyperlink" Target="https://podminky.urs.cz/item/CS_URS_2022_01/327351221" TargetMode="External" /><Relationship Id="rId29" Type="http://schemas.openxmlformats.org/officeDocument/2006/relationships/hyperlink" Target="https://podminky.urs.cz/item/CS_URS_2022_01/334313117" TargetMode="External" /><Relationship Id="rId30" Type="http://schemas.openxmlformats.org/officeDocument/2006/relationships/hyperlink" Target="https://podminky.urs.cz/item/CS_URS_2022_01/334323118" TargetMode="External" /><Relationship Id="rId31" Type="http://schemas.openxmlformats.org/officeDocument/2006/relationships/hyperlink" Target="https://podminky.urs.cz/item/CS_URS_2022_01/334351112" TargetMode="External" /><Relationship Id="rId32" Type="http://schemas.openxmlformats.org/officeDocument/2006/relationships/hyperlink" Target="https://podminky.urs.cz/item/CS_URS_2022_01/334351211" TargetMode="External" /><Relationship Id="rId33" Type="http://schemas.openxmlformats.org/officeDocument/2006/relationships/hyperlink" Target="https://podminky.urs.cz/item/CS_URS_2022_01/334361226" TargetMode="External" /><Relationship Id="rId34" Type="http://schemas.openxmlformats.org/officeDocument/2006/relationships/hyperlink" Target="https://podminky.urs.cz/item/CS_URS_2022_01/348171111" TargetMode="External" /><Relationship Id="rId35" Type="http://schemas.openxmlformats.org/officeDocument/2006/relationships/hyperlink" Target="https://podminky.urs.cz/item/CS_URS_2022_01/389121111" TargetMode="External" /><Relationship Id="rId36" Type="http://schemas.openxmlformats.org/officeDocument/2006/relationships/hyperlink" Target="https://podminky.urs.cz/item/CS_URS_2022_01/451313511" TargetMode="External" /><Relationship Id="rId37" Type="http://schemas.openxmlformats.org/officeDocument/2006/relationships/hyperlink" Target="https://podminky.urs.cz/item/CS_URS_2022_01/451476111" TargetMode="External" /><Relationship Id="rId38" Type="http://schemas.openxmlformats.org/officeDocument/2006/relationships/hyperlink" Target="https://podminky.urs.cz/item/CS_URS_2022_01/451476112" TargetMode="External" /><Relationship Id="rId39" Type="http://schemas.openxmlformats.org/officeDocument/2006/relationships/hyperlink" Target="https://podminky.urs.cz/item/CS_URS_2022_01/452311121" TargetMode="External" /><Relationship Id="rId40" Type="http://schemas.openxmlformats.org/officeDocument/2006/relationships/hyperlink" Target="https://podminky.urs.cz/item/CS_URS_2022_01/451315135" TargetMode="External" /><Relationship Id="rId41" Type="http://schemas.openxmlformats.org/officeDocument/2006/relationships/hyperlink" Target="https://podminky.urs.cz/item/CS_URS_2022_01/452318510" TargetMode="External" /><Relationship Id="rId42" Type="http://schemas.openxmlformats.org/officeDocument/2006/relationships/hyperlink" Target="https://podminky.urs.cz/item/CS_URS_2022_01/458591111" TargetMode="External" /><Relationship Id="rId43" Type="http://schemas.openxmlformats.org/officeDocument/2006/relationships/hyperlink" Target="https://podminky.urs.cz/item/CS_URS_2022_01/594511111" TargetMode="External" /><Relationship Id="rId44" Type="http://schemas.openxmlformats.org/officeDocument/2006/relationships/hyperlink" Target="https://podminky.urs.cz/item/CS_URS_2022_01/599632111" TargetMode="External" /><Relationship Id="rId45" Type="http://schemas.openxmlformats.org/officeDocument/2006/relationships/hyperlink" Target="https://podminky.urs.cz/item/CS_URS_2022_01/628612201_R" TargetMode="External" /><Relationship Id="rId46" Type="http://schemas.openxmlformats.org/officeDocument/2006/relationships/hyperlink" Target="https://podminky.urs.cz/item/CS_URS_2022_01/911122111_R" TargetMode="External" /><Relationship Id="rId47" Type="http://schemas.openxmlformats.org/officeDocument/2006/relationships/hyperlink" Target="https://podminky.urs.cz/item/CS_URS_2022_01/931994132" TargetMode="External" /><Relationship Id="rId48" Type="http://schemas.openxmlformats.org/officeDocument/2006/relationships/hyperlink" Target="https://podminky.urs.cz/item/CS_URS_2022_01/953961114" TargetMode="External" /><Relationship Id="rId49" Type="http://schemas.openxmlformats.org/officeDocument/2006/relationships/hyperlink" Target="https://podminky.urs.cz/item/CS_URS_2022_01/961021311" TargetMode="External" /><Relationship Id="rId50" Type="http://schemas.openxmlformats.org/officeDocument/2006/relationships/hyperlink" Target="https://podminky.urs.cz/item/CS_URS_2022_01/962021112" TargetMode="External" /><Relationship Id="rId51" Type="http://schemas.openxmlformats.org/officeDocument/2006/relationships/hyperlink" Target="https://podminky.urs.cz/item/CS_URS_2022_01/963051111" TargetMode="External" /><Relationship Id="rId52" Type="http://schemas.openxmlformats.org/officeDocument/2006/relationships/hyperlink" Target="https://podminky.urs.cz/item/CS_URS_2022_01/997002511" TargetMode="External" /><Relationship Id="rId53" Type="http://schemas.openxmlformats.org/officeDocument/2006/relationships/hyperlink" Target="https://podminky.urs.cz/item/CS_URS_2022_01/997002519" TargetMode="External" /><Relationship Id="rId54" Type="http://schemas.openxmlformats.org/officeDocument/2006/relationships/hyperlink" Target="https://podminky.urs.cz/item/CS_URS_2022_01/997002611" TargetMode="External" /><Relationship Id="rId55" Type="http://schemas.openxmlformats.org/officeDocument/2006/relationships/hyperlink" Target="https://podminky.urs.cz/item/CS_URS_2022_01/997221861" TargetMode="External" /><Relationship Id="rId56" Type="http://schemas.openxmlformats.org/officeDocument/2006/relationships/hyperlink" Target="https://podminky.urs.cz/item/CS_URS_2022_01/997221625" TargetMode="External" /><Relationship Id="rId57" Type="http://schemas.openxmlformats.org/officeDocument/2006/relationships/hyperlink" Target="https://podminky.urs.cz/item/CS_URS_2022_01/997013867" TargetMode="External" /><Relationship Id="rId58" Type="http://schemas.openxmlformats.org/officeDocument/2006/relationships/hyperlink" Target="https://podminky.urs.cz/item/CS_URS_2022_01/998212111" TargetMode="External" /><Relationship Id="rId59" Type="http://schemas.openxmlformats.org/officeDocument/2006/relationships/hyperlink" Target="https://podminky.urs.cz/item/CS_URS_2022_01/711111001" TargetMode="External" /><Relationship Id="rId60" Type="http://schemas.openxmlformats.org/officeDocument/2006/relationships/hyperlink" Target="https://podminky.urs.cz/item/CS_URS_2022_01/711111002" TargetMode="External" /><Relationship Id="rId61" Type="http://schemas.openxmlformats.org/officeDocument/2006/relationships/hyperlink" Target="https://podminky.urs.cz/item/CS_URS_2022_01/711112001" TargetMode="External" /><Relationship Id="rId62" Type="http://schemas.openxmlformats.org/officeDocument/2006/relationships/hyperlink" Target="https://podminky.urs.cz/item/CS_URS_2022_01/711112002" TargetMode="External" /><Relationship Id="rId63" Type="http://schemas.openxmlformats.org/officeDocument/2006/relationships/hyperlink" Target="https://podminky.urs.cz/item/CS_URS_2022_01/711641567" TargetMode="External" /><Relationship Id="rId64" Type="http://schemas.openxmlformats.org/officeDocument/2006/relationships/hyperlink" Target="https://podminky.urs.cz/item/CS_URS_2022_01/998711101" TargetMode="External" /><Relationship Id="rId65" Type="http://schemas.openxmlformats.org/officeDocument/2006/relationships/hyperlink" Target="https://podminky.urs.cz/item/CS_URS_2022_01/789221122" TargetMode="External" /><Relationship Id="rId66" Type="http://schemas.openxmlformats.org/officeDocument/2006/relationships/hyperlink" Target="https://podminky.urs.cz/item/CS_URS_2022_01/789421232" TargetMode="External" /><Relationship Id="rId6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7" t="s">
        <v>14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4"/>
      <c r="AQ5" s="24"/>
      <c r="AR5" s="22"/>
      <c r="BE5" s="354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9" t="s">
        <v>17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4"/>
      <c r="AQ6" s="24"/>
      <c r="AR6" s="22"/>
      <c r="BE6" s="355"/>
      <c r="BS6" s="19" t="s">
        <v>18</v>
      </c>
    </row>
    <row r="7" spans="2:71" s="1" customFormat="1" ht="12" customHeight="1">
      <c r="B7" s="23"/>
      <c r="C7" s="24"/>
      <c r="D7" s="31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21</v>
      </c>
      <c r="AL7" s="24"/>
      <c r="AM7" s="24"/>
      <c r="AN7" s="29" t="s">
        <v>22</v>
      </c>
      <c r="AO7" s="24"/>
      <c r="AP7" s="24"/>
      <c r="AQ7" s="24"/>
      <c r="AR7" s="22"/>
      <c r="BE7" s="355"/>
      <c r="BS7" s="19" t="s">
        <v>23</v>
      </c>
    </row>
    <row r="8" spans="2:71" s="1" customFormat="1" ht="12" customHeight="1">
      <c r="B8" s="23"/>
      <c r="C8" s="24"/>
      <c r="D8" s="31" t="s">
        <v>24</v>
      </c>
      <c r="E8" s="24"/>
      <c r="F8" s="24"/>
      <c r="G8" s="24"/>
      <c r="H8" s="24"/>
      <c r="I8" s="24"/>
      <c r="J8" s="24"/>
      <c r="K8" s="29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26</v>
      </c>
      <c r="AL8" s="24"/>
      <c r="AM8" s="24"/>
      <c r="AN8" s="32" t="s">
        <v>27</v>
      </c>
      <c r="AO8" s="24"/>
      <c r="AP8" s="24"/>
      <c r="AQ8" s="24"/>
      <c r="AR8" s="22"/>
      <c r="BE8" s="355"/>
      <c r="BS8" s="19" t="s">
        <v>28</v>
      </c>
    </row>
    <row r="9" spans="2:71" s="1" customFormat="1" ht="29.25" customHeight="1">
      <c r="B9" s="23"/>
      <c r="C9" s="24"/>
      <c r="D9" s="28" t="s">
        <v>29</v>
      </c>
      <c r="E9" s="24"/>
      <c r="F9" s="24"/>
      <c r="G9" s="24"/>
      <c r="H9" s="24"/>
      <c r="I9" s="24"/>
      <c r="J9" s="24"/>
      <c r="K9" s="33" t="s">
        <v>30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31</v>
      </c>
      <c r="AL9" s="24"/>
      <c r="AM9" s="24"/>
      <c r="AN9" s="33" t="s">
        <v>32</v>
      </c>
      <c r="AO9" s="24"/>
      <c r="AP9" s="24"/>
      <c r="AQ9" s="24"/>
      <c r="AR9" s="22"/>
      <c r="BE9" s="355"/>
      <c r="BS9" s="19" t="s">
        <v>33</v>
      </c>
    </row>
    <row r="10" spans="2:71" s="1" customFormat="1" ht="12" customHeight="1">
      <c r="B10" s="23"/>
      <c r="C10" s="24"/>
      <c r="D10" s="31" t="s">
        <v>34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35</v>
      </c>
      <c r="AL10" s="24"/>
      <c r="AM10" s="24"/>
      <c r="AN10" s="29" t="s">
        <v>36</v>
      </c>
      <c r="AO10" s="24"/>
      <c r="AP10" s="24"/>
      <c r="AQ10" s="24"/>
      <c r="AR10" s="22"/>
      <c r="BE10" s="355"/>
      <c r="BS10" s="19" t="s">
        <v>18</v>
      </c>
    </row>
    <row r="11" spans="2:71" s="1" customFormat="1" ht="18.4" customHeight="1">
      <c r="B11" s="23"/>
      <c r="C11" s="24"/>
      <c r="D11" s="24"/>
      <c r="E11" s="29" t="s">
        <v>37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38</v>
      </c>
      <c r="AL11" s="24"/>
      <c r="AM11" s="24"/>
      <c r="AN11" s="29" t="s">
        <v>36</v>
      </c>
      <c r="AO11" s="24"/>
      <c r="AP11" s="24"/>
      <c r="AQ11" s="24"/>
      <c r="AR11" s="22"/>
      <c r="BE11" s="355"/>
      <c r="BS11" s="19" t="s">
        <v>18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5"/>
      <c r="BS12" s="19" t="s">
        <v>18</v>
      </c>
    </row>
    <row r="13" spans="2:71" s="1" customFormat="1" ht="12" customHeight="1">
      <c r="B13" s="23"/>
      <c r="C13" s="24"/>
      <c r="D13" s="31" t="s">
        <v>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35</v>
      </c>
      <c r="AL13" s="24"/>
      <c r="AM13" s="24"/>
      <c r="AN13" s="34" t="s">
        <v>40</v>
      </c>
      <c r="AO13" s="24"/>
      <c r="AP13" s="24"/>
      <c r="AQ13" s="24"/>
      <c r="AR13" s="22"/>
      <c r="BE13" s="355"/>
      <c r="BS13" s="19" t="s">
        <v>18</v>
      </c>
    </row>
    <row r="14" spans="2:71" ht="12.75">
      <c r="B14" s="23"/>
      <c r="C14" s="24"/>
      <c r="D14" s="24"/>
      <c r="E14" s="360" t="s">
        <v>40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1" t="s">
        <v>38</v>
      </c>
      <c r="AL14" s="24"/>
      <c r="AM14" s="24"/>
      <c r="AN14" s="34" t="s">
        <v>40</v>
      </c>
      <c r="AO14" s="24"/>
      <c r="AP14" s="24"/>
      <c r="AQ14" s="24"/>
      <c r="AR14" s="22"/>
      <c r="BE14" s="355"/>
      <c r="BS14" s="19" t="s">
        <v>18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5"/>
      <c r="BS15" s="19" t="s">
        <v>4</v>
      </c>
    </row>
    <row r="16" spans="2:71" s="1" customFormat="1" ht="12" customHeight="1">
      <c r="B16" s="23"/>
      <c r="C16" s="24"/>
      <c r="D16" s="31" t="s">
        <v>41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35</v>
      </c>
      <c r="AL16" s="24"/>
      <c r="AM16" s="24"/>
      <c r="AN16" s="29" t="s">
        <v>36</v>
      </c>
      <c r="AO16" s="24"/>
      <c r="AP16" s="24"/>
      <c r="AQ16" s="24"/>
      <c r="AR16" s="22"/>
      <c r="BE16" s="355"/>
      <c r="BS16" s="19" t="s">
        <v>4</v>
      </c>
    </row>
    <row r="17" spans="2:71" s="1" customFormat="1" ht="18.4" customHeight="1">
      <c r="B17" s="23"/>
      <c r="C17" s="24"/>
      <c r="D17" s="24"/>
      <c r="E17" s="29" t="s">
        <v>42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38</v>
      </c>
      <c r="AL17" s="24"/>
      <c r="AM17" s="24"/>
      <c r="AN17" s="29" t="s">
        <v>36</v>
      </c>
      <c r="AO17" s="24"/>
      <c r="AP17" s="24"/>
      <c r="AQ17" s="24"/>
      <c r="AR17" s="22"/>
      <c r="BE17" s="355"/>
      <c r="BS17" s="19" t="s">
        <v>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5"/>
      <c r="BS18" s="19" t="s">
        <v>6</v>
      </c>
    </row>
    <row r="19" spans="2:71" s="1" customFormat="1" ht="12" customHeight="1">
      <c r="B19" s="23"/>
      <c r="C19" s="24"/>
      <c r="D19" s="31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35</v>
      </c>
      <c r="AL19" s="24"/>
      <c r="AM19" s="24"/>
      <c r="AN19" s="29" t="s">
        <v>36</v>
      </c>
      <c r="AO19" s="24"/>
      <c r="AP19" s="24"/>
      <c r="AQ19" s="24"/>
      <c r="AR19" s="22"/>
      <c r="BE19" s="355"/>
      <c r="BS19" s="19" t="s">
        <v>6</v>
      </c>
    </row>
    <row r="20" spans="2:71" s="1" customFormat="1" ht="18.4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38</v>
      </c>
      <c r="AL20" s="24"/>
      <c r="AM20" s="24"/>
      <c r="AN20" s="29" t="s">
        <v>36</v>
      </c>
      <c r="AO20" s="24"/>
      <c r="AP20" s="24"/>
      <c r="AQ20" s="24"/>
      <c r="AR20" s="22"/>
      <c r="BE20" s="355"/>
      <c r="BS20" s="19" t="s">
        <v>45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5"/>
    </row>
    <row r="22" spans="2:57" s="1" customFormat="1" ht="12" customHeight="1">
      <c r="B22" s="23"/>
      <c r="C22" s="24"/>
      <c r="D22" s="31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5"/>
    </row>
    <row r="23" spans="2:57" s="1" customFormat="1" ht="59.25" customHeight="1">
      <c r="B23" s="23"/>
      <c r="C23" s="24"/>
      <c r="D23" s="24"/>
      <c r="E23" s="362" t="s">
        <v>47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24"/>
      <c r="AP23" s="24"/>
      <c r="AQ23" s="24"/>
      <c r="AR23" s="22"/>
      <c r="BE23" s="355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5"/>
    </row>
    <row r="25" spans="2:57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55"/>
    </row>
    <row r="26" spans="1:57" s="2" customFormat="1" ht="25.9" customHeight="1">
      <c r="A26" s="37"/>
      <c r="B26" s="38"/>
      <c r="C26" s="39"/>
      <c r="D26" s="40" t="s">
        <v>48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3">
        <f>ROUND(AG54,2)</f>
        <v>0</v>
      </c>
      <c r="AL26" s="364"/>
      <c r="AM26" s="364"/>
      <c r="AN26" s="364"/>
      <c r="AO26" s="364"/>
      <c r="AP26" s="39"/>
      <c r="AQ26" s="39"/>
      <c r="AR26" s="42"/>
      <c r="BE26" s="355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55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65" t="s">
        <v>49</v>
      </c>
      <c r="M28" s="365"/>
      <c r="N28" s="365"/>
      <c r="O28" s="365"/>
      <c r="P28" s="365"/>
      <c r="Q28" s="39"/>
      <c r="R28" s="39"/>
      <c r="S28" s="39"/>
      <c r="T28" s="39"/>
      <c r="U28" s="39"/>
      <c r="V28" s="39"/>
      <c r="W28" s="365" t="s">
        <v>50</v>
      </c>
      <c r="X28" s="365"/>
      <c r="Y28" s="365"/>
      <c r="Z28" s="365"/>
      <c r="AA28" s="365"/>
      <c r="AB28" s="365"/>
      <c r="AC28" s="365"/>
      <c r="AD28" s="365"/>
      <c r="AE28" s="365"/>
      <c r="AF28" s="39"/>
      <c r="AG28" s="39"/>
      <c r="AH28" s="39"/>
      <c r="AI28" s="39"/>
      <c r="AJ28" s="39"/>
      <c r="AK28" s="365" t="s">
        <v>51</v>
      </c>
      <c r="AL28" s="365"/>
      <c r="AM28" s="365"/>
      <c r="AN28" s="365"/>
      <c r="AO28" s="365"/>
      <c r="AP28" s="39"/>
      <c r="AQ28" s="39"/>
      <c r="AR28" s="42"/>
      <c r="BE28" s="355"/>
    </row>
    <row r="29" spans="2:57" s="3" customFormat="1" ht="14.45" customHeight="1">
      <c r="B29" s="43"/>
      <c r="C29" s="44"/>
      <c r="D29" s="31" t="s">
        <v>52</v>
      </c>
      <c r="E29" s="44"/>
      <c r="F29" s="31" t="s">
        <v>53</v>
      </c>
      <c r="G29" s="44"/>
      <c r="H29" s="44"/>
      <c r="I29" s="44"/>
      <c r="J29" s="44"/>
      <c r="K29" s="44"/>
      <c r="L29" s="368">
        <v>0.21</v>
      </c>
      <c r="M29" s="367"/>
      <c r="N29" s="367"/>
      <c r="O29" s="367"/>
      <c r="P29" s="367"/>
      <c r="Q29" s="44"/>
      <c r="R29" s="44"/>
      <c r="S29" s="44"/>
      <c r="T29" s="44"/>
      <c r="U29" s="44"/>
      <c r="V29" s="44"/>
      <c r="W29" s="366">
        <f>ROUND(AZ54,2)</f>
        <v>0</v>
      </c>
      <c r="X29" s="367"/>
      <c r="Y29" s="367"/>
      <c r="Z29" s="367"/>
      <c r="AA29" s="367"/>
      <c r="AB29" s="367"/>
      <c r="AC29" s="367"/>
      <c r="AD29" s="367"/>
      <c r="AE29" s="367"/>
      <c r="AF29" s="44"/>
      <c r="AG29" s="44"/>
      <c r="AH29" s="44"/>
      <c r="AI29" s="44"/>
      <c r="AJ29" s="44"/>
      <c r="AK29" s="366">
        <f>ROUND(AV54,2)</f>
        <v>0</v>
      </c>
      <c r="AL29" s="367"/>
      <c r="AM29" s="367"/>
      <c r="AN29" s="367"/>
      <c r="AO29" s="367"/>
      <c r="AP29" s="44"/>
      <c r="AQ29" s="44"/>
      <c r="AR29" s="45"/>
      <c r="BE29" s="356"/>
    </row>
    <row r="30" spans="2:57" s="3" customFormat="1" ht="14.45" customHeight="1">
      <c r="B30" s="43"/>
      <c r="C30" s="44"/>
      <c r="D30" s="44"/>
      <c r="E30" s="44"/>
      <c r="F30" s="31" t="s">
        <v>54</v>
      </c>
      <c r="G30" s="44"/>
      <c r="H30" s="44"/>
      <c r="I30" s="44"/>
      <c r="J30" s="44"/>
      <c r="K30" s="44"/>
      <c r="L30" s="368">
        <v>0.15</v>
      </c>
      <c r="M30" s="367"/>
      <c r="N30" s="367"/>
      <c r="O30" s="367"/>
      <c r="P30" s="367"/>
      <c r="Q30" s="44"/>
      <c r="R30" s="44"/>
      <c r="S30" s="44"/>
      <c r="T30" s="44"/>
      <c r="U30" s="44"/>
      <c r="V30" s="44"/>
      <c r="W30" s="366">
        <f>ROUND(BA54,2)</f>
        <v>0</v>
      </c>
      <c r="X30" s="367"/>
      <c r="Y30" s="367"/>
      <c r="Z30" s="367"/>
      <c r="AA30" s="367"/>
      <c r="AB30" s="367"/>
      <c r="AC30" s="367"/>
      <c r="AD30" s="367"/>
      <c r="AE30" s="367"/>
      <c r="AF30" s="44"/>
      <c r="AG30" s="44"/>
      <c r="AH30" s="44"/>
      <c r="AI30" s="44"/>
      <c r="AJ30" s="44"/>
      <c r="AK30" s="366">
        <f>ROUND(AW54,2)</f>
        <v>0</v>
      </c>
      <c r="AL30" s="367"/>
      <c r="AM30" s="367"/>
      <c r="AN30" s="367"/>
      <c r="AO30" s="367"/>
      <c r="AP30" s="44"/>
      <c r="AQ30" s="44"/>
      <c r="AR30" s="45"/>
      <c r="BE30" s="356"/>
    </row>
    <row r="31" spans="2:57" s="3" customFormat="1" ht="14.45" customHeight="1" hidden="1">
      <c r="B31" s="43"/>
      <c r="C31" s="44"/>
      <c r="D31" s="44"/>
      <c r="E31" s="44"/>
      <c r="F31" s="31" t="s">
        <v>55</v>
      </c>
      <c r="G31" s="44"/>
      <c r="H31" s="44"/>
      <c r="I31" s="44"/>
      <c r="J31" s="44"/>
      <c r="K31" s="44"/>
      <c r="L31" s="368">
        <v>0.21</v>
      </c>
      <c r="M31" s="367"/>
      <c r="N31" s="367"/>
      <c r="O31" s="367"/>
      <c r="P31" s="367"/>
      <c r="Q31" s="44"/>
      <c r="R31" s="44"/>
      <c r="S31" s="44"/>
      <c r="T31" s="44"/>
      <c r="U31" s="44"/>
      <c r="V31" s="44"/>
      <c r="W31" s="366">
        <f>ROUND(BB54,2)</f>
        <v>0</v>
      </c>
      <c r="X31" s="367"/>
      <c r="Y31" s="367"/>
      <c r="Z31" s="367"/>
      <c r="AA31" s="367"/>
      <c r="AB31" s="367"/>
      <c r="AC31" s="367"/>
      <c r="AD31" s="367"/>
      <c r="AE31" s="367"/>
      <c r="AF31" s="44"/>
      <c r="AG31" s="44"/>
      <c r="AH31" s="44"/>
      <c r="AI31" s="44"/>
      <c r="AJ31" s="44"/>
      <c r="AK31" s="366">
        <v>0</v>
      </c>
      <c r="AL31" s="367"/>
      <c r="AM31" s="367"/>
      <c r="AN31" s="367"/>
      <c r="AO31" s="367"/>
      <c r="AP31" s="44"/>
      <c r="AQ31" s="44"/>
      <c r="AR31" s="45"/>
      <c r="BE31" s="356"/>
    </row>
    <row r="32" spans="2:57" s="3" customFormat="1" ht="14.45" customHeight="1" hidden="1">
      <c r="B32" s="43"/>
      <c r="C32" s="44"/>
      <c r="D32" s="44"/>
      <c r="E32" s="44"/>
      <c r="F32" s="31" t="s">
        <v>56</v>
      </c>
      <c r="G32" s="44"/>
      <c r="H32" s="44"/>
      <c r="I32" s="44"/>
      <c r="J32" s="44"/>
      <c r="K32" s="44"/>
      <c r="L32" s="368">
        <v>0.15</v>
      </c>
      <c r="M32" s="367"/>
      <c r="N32" s="367"/>
      <c r="O32" s="367"/>
      <c r="P32" s="367"/>
      <c r="Q32" s="44"/>
      <c r="R32" s="44"/>
      <c r="S32" s="44"/>
      <c r="T32" s="44"/>
      <c r="U32" s="44"/>
      <c r="V32" s="44"/>
      <c r="W32" s="366">
        <f>ROUND(BC54,2)</f>
        <v>0</v>
      </c>
      <c r="X32" s="367"/>
      <c r="Y32" s="367"/>
      <c r="Z32" s="367"/>
      <c r="AA32" s="367"/>
      <c r="AB32" s="367"/>
      <c r="AC32" s="367"/>
      <c r="AD32" s="367"/>
      <c r="AE32" s="367"/>
      <c r="AF32" s="44"/>
      <c r="AG32" s="44"/>
      <c r="AH32" s="44"/>
      <c r="AI32" s="44"/>
      <c r="AJ32" s="44"/>
      <c r="AK32" s="366">
        <v>0</v>
      </c>
      <c r="AL32" s="367"/>
      <c r="AM32" s="367"/>
      <c r="AN32" s="367"/>
      <c r="AO32" s="367"/>
      <c r="AP32" s="44"/>
      <c r="AQ32" s="44"/>
      <c r="AR32" s="45"/>
      <c r="BE32" s="356"/>
    </row>
    <row r="33" spans="2:44" s="3" customFormat="1" ht="14.45" customHeight="1" hidden="1">
      <c r="B33" s="43"/>
      <c r="C33" s="44"/>
      <c r="D33" s="44"/>
      <c r="E33" s="44"/>
      <c r="F33" s="31" t="s">
        <v>57</v>
      </c>
      <c r="G33" s="44"/>
      <c r="H33" s="44"/>
      <c r="I33" s="44"/>
      <c r="J33" s="44"/>
      <c r="K33" s="44"/>
      <c r="L33" s="368">
        <v>0</v>
      </c>
      <c r="M33" s="367"/>
      <c r="N33" s="367"/>
      <c r="O33" s="367"/>
      <c r="P33" s="367"/>
      <c r="Q33" s="44"/>
      <c r="R33" s="44"/>
      <c r="S33" s="44"/>
      <c r="T33" s="44"/>
      <c r="U33" s="44"/>
      <c r="V33" s="44"/>
      <c r="W33" s="366">
        <f>ROUND(BD54,2)</f>
        <v>0</v>
      </c>
      <c r="X33" s="367"/>
      <c r="Y33" s="367"/>
      <c r="Z33" s="367"/>
      <c r="AA33" s="367"/>
      <c r="AB33" s="367"/>
      <c r="AC33" s="367"/>
      <c r="AD33" s="367"/>
      <c r="AE33" s="367"/>
      <c r="AF33" s="44"/>
      <c r="AG33" s="44"/>
      <c r="AH33" s="44"/>
      <c r="AI33" s="44"/>
      <c r="AJ33" s="44"/>
      <c r="AK33" s="366">
        <v>0</v>
      </c>
      <c r="AL33" s="367"/>
      <c r="AM33" s="367"/>
      <c r="AN33" s="367"/>
      <c r="AO33" s="367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58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59</v>
      </c>
      <c r="U35" s="48"/>
      <c r="V35" s="48"/>
      <c r="W35" s="48"/>
      <c r="X35" s="372" t="s">
        <v>60</v>
      </c>
      <c r="Y35" s="370"/>
      <c r="Z35" s="370"/>
      <c r="AA35" s="370"/>
      <c r="AB35" s="370"/>
      <c r="AC35" s="48"/>
      <c r="AD35" s="48"/>
      <c r="AE35" s="48"/>
      <c r="AF35" s="48"/>
      <c r="AG35" s="48"/>
      <c r="AH35" s="48"/>
      <c r="AI35" s="48"/>
      <c r="AJ35" s="48"/>
      <c r="AK35" s="369">
        <f>SUM(AK26:AK33)</f>
        <v>0</v>
      </c>
      <c r="AL35" s="370"/>
      <c r="AM35" s="370"/>
      <c r="AN35" s="370"/>
      <c r="AO35" s="371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61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2710/040/2022-1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1" t="str">
        <f>K6</f>
        <v>Realizace opatření KoPÚ k.ú. Měrovice nad Hanou</v>
      </c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24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Měrovice nad Hanou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26</v>
      </c>
      <c r="AJ47" s="39"/>
      <c r="AK47" s="39"/>
      <c r="AL47" s="39"/>
      <c r="AM47" s="380" t="str">
        <f>IF(AN8="","",AN8)</f>
        <v>17. 5. 2022</v>
      </c>
      <c r="AN47" s="380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25.7" customHeight="1">
      <c r="A49" s="37"/>
      <c r="B49" s="38"/>
      <c r="C49" s="31" t="s">
        <v>34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ČR-Státní pozemkový úřad,Krajský poz.úřad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41</v>
      </c>
      <c r="AJ49" s="39"/>
      <c r="AK49" s="39"/>
      <c r="AL49" s="39"/>
      <c r="AM49" s="381" t="str">
        <f>IF(E17="","",E17)</f>
        <v>AGPOL  s.r.o.,Jungmanova 153/12,Olomouc</v>
      </c>
      <c r="AN49" s="382"/>
      <c r="AO49" s="382"/>
      <c r="AP49" s="382"/>
      <c r="AQ49" s="39"/>
      <c r="AR49" s="42"/>
      <c r="AS49" s="383" t="s">
        <v>62</v>
      </c>
      <c r="AT49" s="384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1" t="s">
        <v>39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43</v>
      </c>
      <c r="AJ50" s="39"/>
      <c r="AK50" s="39"/>
      <c r="AL50" s="39"/>
      <c r="AM50" s="381" t="str">
        <f>IF(E20="","",E20)</f>
        <v xml:space="preserve"> </v>
      </c>
      <c r="AN50" s="382"/>
      <c r="AO50" s="382"/>
      <c r="AP50" s="382"/>
      <c r="AQ50" s="39"/>
      <c r="AR50" s="42"/>
      <c r="AS50" s="385"/>
      <c r="AT50" s="386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87"/>
      <c r="AT51" s="388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46" t="s">
        <v>63</v>
      </c>
      <c r="D52" s="347"/>
      <c r="E52" s="347"/>
      <c r="F52" s="347"/>
      <c r="G52" s="347"/>
      <c r="H52" s="69"/>
      <c r="I52" s="350" t="s">
        <v>64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78" t="s">
        <v>65</v>
      </c>
      <c r="AH52" s="347"/>
      <c r="AI52" s="347"/>
      <c r="AJ52" s="347"/>
      <c r="AK52" s="347"/>
      <c r="AL52" s="347"/>
      <c r="AM52" s="347"/>
      <c r="AN52" s="350" t="s">
        <v>66</v>
      </c>
      <c r="AO52" s="347"/>
      <c r="AP52" s="347"/>
      <c r="AQ52" s="70" t="s">
        <v>67</v>
      </c>
      <c r="AR52" s="42"/>
      <c r="AS52" s="71" t="s">
        <v>68</v>
      </c>
      <c r="AT52" s="72" t="s">
        <v>69</v>
      </c>
      <c r="AU52" s="72" t="s">
        <v>70</v>
      </c>
      <c r="AV52" s="72" t="s">
        <v>71</v>
      </c>
      <c r="AW52" s="72" t="s">
        <v>72</v>
      </c>
      <c r="AX52" s="72" t="s">
        <v>73</v>
      </c>
      <c r="AY52" s="72" t="s">
        <v>74</v>
      </c>
      <c r="AZ52" s="72" t="s">
        <v>75</v>
      </c>
      <c r="BA52" s="72" t="s">
        <v>76</v>
      </c>
      <c r="BB52" s="72" t="s">
        <v>77</v>
      </c>
      <c r="BC52" s="72" t="s">
        <v>78</v>
      </c>
      <c r="BD52" s="73" t="s">
        <v>79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80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3">
        <f>ROUND(AG55+AG56+AG61+AG62+AG64+AG67,2)</f>
        <v>0</v>
      </c>
      <c r="AH54" s="353"/>
      <c r="AI54" s="353"/>
      <c r="AJ54" s="353"/>
      <c r="AK54" s="353"/>
      <c r="AL54" s="353"/>
      <c r="AM54" s="353"/>
      <c r="AN54" s="389">
        <f aca="true" t="shared" si="0" ref="AN54:AN67">SUM(AG54,AT54)</f>
        <v>0</v>
      </c>
      <c r="AO54" s="389"/>
      <c r="AP54" s="389"/>
      <c r="AQ54" s="81" t="s">
        <v>36</v>
      </c>
      <c r="AR54" s="82"/>
      <c r="AS54" s="83">
        <f>ROUND(AS55+AS56+AS61+AS62+AS64+AS67,2)</f>
        <v>0</v>
      </c>
      <c r="AT54" s="84">
        <f aca="true" t="shared" si="1" ref="AT54:AT67">ROUND(SUM(AV54:AW54),2)</f>
        <v>0</v>
      </c>
      <c r="AU54" s="85">
        <f>ROUND(AU55+AU56+AU61+AU62+AU64+AU67,5)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ROUND(AZ55+AZ56+AZ61+AZ62+AZ64+AZ67,2)</f>
        <v>0</v>
      </c>
      <c r="BA54" s="84">
        <f>ROUND(BA55+BA56+BA61+BA62+BA64+BA67,2)</f>
        <v>0</v>
      </c>
      <c r="BB54" s="84">
        <f>ROUND(BB55+BB56+BB61+BB62+BB64+BB67,2)</f>
        <v>0</v>
      </c>
      <c r="BC54" s="84">
        <f>ROUND(BC55+BC56+BC61+BC62+BC64+BC67,2)</f>
        <v>0</v>
      </c>
      <c r="BD54" s="86">
        <f>ROUND(BD55+BD56+BD61+BD62+BD64+BD67,2)</f>
        <v>0</v>
      </c>
      <c r="BS54" s="87" t="s">
        <v>81</v>
      </c>
      <c r="BT54" s="87" t="s">
        <v>82</v>
      </c>
      <c r="BU54" s="88" t="s">
        <v>83</v>
      </c>
      <c r="BV54" s="87" t="s">
        <v>84</v>
      </c>
      <c r="BW54" s="87" t="s">
        <v>5</v>
      </c>
      <c r="BX54" s="87" t="s">
        <v>85</v>
      </c>
      <c r="CL54" s="87" t="s">
        <v>20</v>
      </c>
    </row>
    <row r="55" spans="1:91" s="7" customFormat="1" ht="16.5" customHeight="1">
      <c r="A55" s="89" t="s">
        <v>86</v>
      </c>
      <c r="B55" s="90"/>
      <c r="C55" s="91"/>
      <c r="D55" s="348" t="s">
        <v>87</v>
      </c>
      <c r="E55" s="348"/>
      <c r="F55" s="348"/>
      <c r="G55" s="348"/>
      <c r="H55" s="348"/>
      <c r="I55" s="92"/>
      <c r="J55" s="348" t="s">
        <v>88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79">
        <f>'SO 04 - Polní cesta VC8'!J30</f>
        <v>0</v>
      </c>
      <c r="AH55" s="377"/>
      <c r="AI55" s="377"/>
      <c r="AJ55" s="377"/>
      <c r="AK55" s="377"/>
      <c r="AL55" s="377"/>
      <c r="AM55" s="377"/>
      <c r="AN55" s="379">
        <f t="shared" si="0"/>
        <v>0</v>
      </c>
      <c r="AO55" s="377"/>
      <c r="AP55" s="377"/>
      <c r="AQ55" s="93" t="s">
        <v>89</v>
      </c>
      <c r="AR55" s="94"/>
      <c r="AS55" s="95">
        <v>0</v>
      </c>
      <c r="AT55" s="96">
        <f t="shared" si="1"/>
        <v>0</v>
      </c>
      <c r="AU55" s="97">
        <f>'SO 04 - Polní cesta VC8'!P89</f>
        <v>0</v>
      </c>
      <c r="AV55" s="96">
        <f>'SO 04 - Polní cesta VC8'!J33</f>
        <v>0</v>
      </c>
      <c r="AW55" s="96">
        <f>'SO 04 - Polní cesta VC8'!J34</f>
        <v>0</v>
      </c>
      <c r="AX55" s="96">
        <f>'SO 04 - Polní cesta VC8'!J35</f>
        <v>0</v>
      </c>
      <c r="AY55" s="96">
        <f>'SO 04 - Polní cesta VC8'!J36</f>
        <v>0</v>
      </c>
      <c r="AZ55" s="96">
        <f>'SO 04 - Polní cesta VC8'!F33</f>
        <v>0</v>
      </c>
      <c r="BA55" s="96">
        <f>'SO 04 - Polní cesta VC8'!F34</f>
        <v>0</v>
      </c>
      <c r="BB55" s="96">
        <f>'SO 04 - Polní cesta VC8'!F35</f>
        <v>0</v>
      </c>
      <c r="BC55" s="96">
        <f>'SO 04 - Polní cesta VC8'!F36</f>
        <v>0</v>
      </c>
      <c r="BD55" s="98">
        <f>'SO 04 - Polní cesta VC8'!F37</f>
        <v>0</v>
      </c>
      <c r="BT55" s="99" t="s">
        <v>23</v>
      </c>
      <c r="BV55" s="99" t="s">
        <v>84</v>
      </c>
      <c r="BW55" s="99" t="s">
        <v>90</v>
      </c>
      <c r="BX55" s="99" t="s">
        <v>5</v>
      </c>
      <c r="CL55" s="99" t="s">
        <v>91</v>
      </c>
      <c r="CM55" s="99" t="s">
        <v>92</v>
      </c>
    </row>
    <row r="56" spans="2:91" s="7" customFormat="1" ht="24.75" customHeight="1">
      <c r="B56" s="90"/>
      <c r="C56" s="91"/>
      <c r="D56" s="348" t="s">
        <v>93</v>
      </c>
      <c r="E56" s="348"/>
      <c r="F56" s="348"/>
      <c r="G56" s="348"/>
      <c r="H56" s="348"/>
      <c r="I56" s="92"/>
      <c r="J56" s="348" t="s">
        <v>94</v>
      </c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76">
        <f>ROUND(SUM(AG57:AG60),2)</f>
        <v>0</v>
      </c>
      <c r="AH56" s="377"/>
      <c r="AI56" s="377"/>
      <c r="AJ56" s="377"/>
      <c r="AK56" s="377"/>
      <c r="AL56" s="377"/>
      <c r="AM56" s="377"/>
      <c r="AN56" s="379">
        <f t="shared" si="0"/>
        <v>0</v>
      </c>
      <c r="AO56" s="377"/>
      <c r="AP56" s="377"/>
      <c r="AQ56" s="93" t="s">
        <v>89</v>
      </c>
      <c r="AR56" s="94"/>
      <c r="AS56" s="95">
        <f>ROUND(SUM(AS57:AS60),2)</f>
        <v>0</v>
      </c>
      <c r="AT56" s="96">
        <f t="shared" si="1"/>
        <v>0</v>
      </c>
      <c r="AU56" s="97">
        <f>ROUND(SUM(AU57:AU60),5)</f>
        <v>0</v>
      </c>
      <c r="AV56" s="96">
        <f>ROUND(AZ56*L29,2)</f>
        <v>0</v>
      </c>
      <c r="AW56" s="96">
        <f>ROUND(BA56*L30,2)</f>
        <v>0</v>
      </c>
      <c r="AX56" s="96">
        <f>ROUND(BB56*L29,2)</f>
        <v>0</v>
      </c>
      <c r="AY56" s="96">
        <f>ROUND(BC56*L30,2)</f>
        <v>0</v>
      </c>
      <c r="AZ56" s="96">
        <f>ROUND(SUM(AZ57:AZ60),2)</f>
        <v>0</v>
      </c>
      <c r="BA56" s="96">
        <f>ROUND(SUM(BA57:BA60),2)</f>
        <v>0</v>
      </c>
      <c r="BB56" s="96">
        <f>ROUND(SUM(BB57:BB60),2)</f>
        <v>0</v>
      </c>
      <c r="BC56" s="96">
        <f>ROUND(SUM(BC57:BC60),2)</f>
        <v>0</v>
      </c>
      <c r="BD56" s="98">
        <f>ROUND(SUM(BD57:BD60),2)</f>
        <v>0</v>
      </c>
      <c r="BS56" s="99" t="s">
        <v>81</v>
      </c>
      <c r="BT56" s="99" t="s">
        <v>23</v>
      </c>
      <c r="BV56" s="99" t="s">
        <v>84</v>
      </c>
      <c r="BW56" s="99" t="s">
        <v>95</v>
      </c>
      <c r="BX56" s="99" t="s">
        <v>5</v>
      </c>
      <c r="CL56" s="99" t="s">
        <v>36</v>
      </c>
      <c r="CM56" s="99" t="s">
        <v>92</v>
      </c>
    </row>
    <row r="57" spans="1:91" s="4" customFormat="1" ht="16.5" customHeight="1">
      <c r="A57" s="89" t="s">
        <v>86</v>
      </c>
      <c r="B57" s="54"/>
      <c r="C57" s="100"/>
      <c r="D57" s="100"/>
      <c r="E57" s="349" t="s">
        <v>93</v>
      </c>
      <c r="F57" s="349"/>
      <c r="G57" s="349"/>
      <c r="H57" s="349"/>
      <c r="I57" s="349"/>
      <c r="J57" s="100"/>
      <c r="K57" s="349" t="s">
        <v>94</v>
      </c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74">
        <f>'SO 04.1 - Doprovodná lini...'!J30</f>
        <v>0</v>
      </c>
      <c r="AH57" s="375"/>
      <c r="AI57" s="375"/>
      <c r="AJ57" s="375"/>
      <c r="AK57" s="375"/>
      <c r="AL57" s="375"/>
      <c r="AM57" s="375"/>
      <c r="AN57" s="374">
        <f t="shared" si="0"/>
        <v>0</v>
      </c>
      <c r="AO57" s="375"/>
      <c r="AP57" s="375"/>
      <c r="AQ57" s="101" t="s">
        <v>96</v>
      </c>
      <c r="AR57" s="56"/>
      <c r="AS57" s="102">
        <v>0</v>
      </c>
      <c r="AT57" s="103">
        <f t="shared" si="1"/>
        <v>0</v>
      </c>
      <c r="AU57" s="104">
        <f>'SO 04.1 - Doprovodná lini...'!P85</f>
        <v>0</v>
      </c>
      <c r="AV57" s="103">
        <f>'SO 04.1 - Doprovodná lini...'!J33</f>
        <v>0</v>
      </c>
      <c r="AW57" s="103">
        <f>'SO 04.1 - Doprovodná lini...'!J34</f>
        <v>0</v>
      </c>
      <c r="AX57" s="103">
        <f>'SO 04.1 - Doprovodná lini...'!J35</f>
        <v>0</v>
      </c>
      <c r="AY57" s="103">
        <f>'SO 04.1 - Doprovodná lini...'!J36</f>
        <v>0</v>
      </c>
      <c r="AZ57" s="103">
        <f>'SO 04.1 - Doprovodná lini...'!F33</f>
        <v>0</v>
      </c>
      <c r="BA57" s="103">
        <f>'SO 04.1 - Doprovodná lini...'!F34</f>
        <v>0</v>
      </c>
      <c r="BB57" s="103">
        <f>'SO 04.1 - Doprovodná lini...'!F35</f>
        <v>0</v>
      </c>
      <c r="BC57" s="103">
        <f>'SO 04.1 - Doprovodná lini...'!F36</f>
        <v>0</v>
      </c>
      <c r="BD57" s="105">
        <f>'SO 04.1 - Doprovodná lini...'!F37</f>
        <v>0</v>
      </c>
      <c r="BT57" s="106" t="s">
        <v>92</v>
      </c>
      <c r="BU57" s="106" t="s">
        <v>97</v>
      </c>
      <c r="BV57" s="106" t="s">
        <v>84</v>
      </c>
      <c r="BW57" s="106" t="s">
        <v>95</v>
      </c>
      <c r="BX57" s="106" t="s">
        <v>5</v>
      </c>
      <c r="CL57" s="106" t="s">
        <v>36</v>
      </c>
      <c r="CM57" s="106" t="s">
        <v>92</v>
      </c>
    </row>
    <row r="58" spans="1:90" s="4" customFormat="1" ht="23.25" customHeight="1">
      <c r="A58" s="89" t="s">
        <v>86</v>
      </c>
      <c r="B58" s="54"/>
      <c r="C58" s="100"/>
      <c r="D58" s="100"/>
      <c r="E58" s="349" t="s">
        <v>98</v>
      </c>
      <c r="F58" s="349"/>
      <c r="G58" s="349"/>
      <c r="H58" s="349"/>
      <c r="I58" s="349"/>
      <c r="J58" s="100"/>
      <c r="K58" s="349" t="s">
        <v>99</v>
      </c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74">
        <f>'SO 04.1.1 - Následná péče...'!J32</f>
        <v>0</v>
      </c>
      <c r="AH58" s="375"/>
      <c r="AI58" s="375"/>
      <c r="AJ58" s="375"/>
      <c r="AK58" s="375"/>
      <c r="AL58" s="375"/>
      <c r="AM58" s="375"/>
      <c r="AN58" s="374">
        <f t="shared" si="0"/>
        <v>0</v>
      </c>
      <c r="AO58" s="375"/>
      <c r="AP58" s="375"/>
      <c r="AQ58" s="101" t="s">
        <v>96</v>
      </c>
      <c r="AR58" s="56"/>
      <c r="AS58" s="102">
        <v>0</v>
      </c>
      <c r="AT58" s="103">
        <f t="shared" si="1"/>
        <v>0</v>
      </c>
      <c r="AU58" s="104">
        <f>'SO 04.1.1 - Následná péče...'!P89</f>
        <v>0</v>
      </c>
      <c r="AV58" s="103">
        <f>'SO 04.1.1 - Následná péče...'!J35</f>
        <v>0</v>
      </c>
      <c r="AW58" s="103">
        <f>'SO 04.1.1 - Následná péče...'!J36</f>
        <v>0</v>
      </c>
      <c r="AX58" s="103">
        <f>'SO 04.1.1 - Následná péče...'!J37</f>
        <v>0</v>
      </c>
      <c r="AY58" s="103">
        <f>'SO 04.1.1 - Následná péče...'!J38</f>
        <v>0</v>
      </c>
      <c r="AZ58" s="103">
        <f>'SO 04.1.1 - Následná péče...'!F35</f>
        <v>0</v>
      </c>
      <c r="BA58" s="103">
        <f>'SO 04.1.1 - Následná péče...'!F36</f>
        <v>0</v>
      </c>
      <c r="BB58" s="103">
        <f>'SO 04.1.1 - Následná péče...'!F37</f>
        <v>0</v>
      </c>
      <c r="BC58" s="103">
        <f>'SO 04.1.1 - Následná péče...'!F38</f>
        <v>0</v>
      </c>
      <c r="BD58" s="105">
        <f>'SO 04.1.1 - Následná péče...'!F39</f>
        <v>0</v>
      </c>
      <c r="BT58" s="106" t="s">
        <v>92</v>
      </c>
      <c r="BV58" s="106" t="s">
        <v>84</v>
      </c>
      <c r="BW58" s="106" t="s">
        <v>100</v>
      </c>
      <c r="BX58" s="106" t="s">
        <v>95</v>
      </c>
      <c r="CL58" s="106" t="s">
        <v>36</v>
      </c>
    </row>
    <row r="59" spans="1:90" s="4" customFormat="1" ht="23.25" customHeight="1">
      <c r="A59" s="89" t="s">
        <v>86</v>
      </c>
      <c r="B59" s="54"/>
      <c r="C59" s="100"/>
      <c r="D59" s="100"/>
      <c r="E59" s="349" t="s">
        <v>101</v>
      </c>
      <c r="F59" s="349"/>
      <c r="G59" s="349"/>
      <c r="H59" s="349"/>
      <c r="I59" s="349"/>
      <c r="J59" s="100"/>
      <c r="K59" s="349" t="s">
        <v>102</v>
      </c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74">
        <f>'SO 04.1.2 - Následná péče...'!J32</f>
        <v>0</v>
      </c>
      <c r="AH59" s="375"/>
      <c r="AI59" s="375"/>
      <c r="AJ59" s="375"/>
      <c r="AK59" s="375"/>
      <c r="AL59" s="375"/>
      <c r="AM59" s="375"/>
      <c r="AN59" s="374">
        <f t="shared" si="0"/>
        <v>0</v>
      </c>
      <c r="AO59" s="375"/>
      <c r="AP59" s="375"/>
      <c r="AQ59" s="101" t="s">
        <v>96</v>
      </c>
      <c r="AR59" s="56"/>
      <c r="AS59" s="102">
        <v>0</v>
      </c>
      <c r="AT59" s="103">
        <f t="shared" si="1"/>
        <v>0</v>
      </c>
      <c r="AU59" s="104">
        <f>'SO 04.1.2 - Následná péče...'!P89</f>
        <v>0</v>
      </c>
      <c r="AV59" s="103">
        <f>'SO 04.1.2 - Následná péče...'!J35</f>
        <v>0</v>
      </c>
      <c r="AW59" s="103">
        <f>'SO 04.1.2 - Následná péče...'!J36</f>
        <v>0</v>
      </c>
      <c r="AX59" s="103">
        <f>'SO 04.1.2 - Následná péče...'!J37</f>
        <v>0</v>
      </c>
      <c r="AY59" s="103">
        <f>'SO 04.1.2 - Následná péče...'!J38</f>
        <v>0</v>
      </c>
      <c r="AZ59" s="103">
        <f>'SO 04.1.2 - Následná péče...'!F35</f>
        <v>0</v>
      </c>
      <c r="BA59" s="103">
        <f>'SO 04.1.2 - Následná péče...'!F36</f>
        <v>0</v>
      </c>
      <c r="BB59" s="103">
        <f>'SO 04.1.2 - Následná péče...'!F37</f>
        <v>0</v>
      </c>
      <c r="BC59" s="103">
        <f>'SO 04.1.2 - Následná péče...'!F38</f>
        <v>0</v>
      </c>
      <c r="BD59" s="105">
        <f>'SO 04.1.2 - Následná péče...'!F39</f>
        <v>0</v>
      </c>
      <c r="BT59" s="106" t="s">
        <v>92</v>
      </c>
      <c r="BV59" s="106" t="s">
        <v>84</v>
      </c>
      <c r="BW59" s="106" t="s">
        <v>103</v>
      </c>
      <c r="BX59" s="106" t="s">
        <v>95</v>
      </c>
      <c r="CL59" s="106" t="s">
        <v>36</v>
      </c>
    </row>
    <row r="60" spans="1:90" s="4" customFormat="1" ht="23.25" customHeight="1">
      <c r="A60" s="89" t="s">
        <v>86</v>
      </c>
      <c r="B60" s="54"/>
      <c r="C60" s="100"/>
      <c r="D60" s="100"/>
      <c r="E60" s="349" t="s">
        <v>104</v>
      </c>
      <c r="F60" s="349"/>
      <c r="G60" s="349"/>
      <c r="H60" s="349"/>
      <c r="I60" s="349"/>
      <c r="J60" s="100"/>
      <c r="K60" s="349" t="s">
        <v>105</v>
      </c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74">
        <f>'SO 04.1.3 - Následná péče...'!J32</f>
        <v>0</v>
      </c>
      <c r="AH60" s="375"/>
      <c r="AI60" s="375"/>
      <c r="AJ60" s="375"/>
      <c r="AK60" s="375"/>
      <c r="AL60" s="375"/>
      <c r="AM60" s="375"/>
      <c r="AN60" s="374">
        <f t="shared" si="0"/>
        <v>0</v>
      </c>
      <c r="AO60" s="375"/>
      <c r="AP60" s="375"/>
      <c r="AQ60" s="101" t="s">
        <v>96</v>
      </c>
      <c r="AR60" s="56"/>
      <c r="AS60" s="102">
        <v>0</v>
      </c>
      <c r="AT60" s="103">
        <f t="shared" si="1"/>
        <v>0</v>
      </c>
      <c r="AU60" s="104">
        <f>'SO 04.1.3 - Následná péče...'!P89</f>
        <v>0</v>
      </c>
      <c r="AV60" s="103">
        <f>'SO 04.1.3 - Následná péče...'!J35</f>
        <v>0</v>
      </c>
      <c r="AW60" s="103">
        <f>'SO 04.1.3 - Následná péče...'!J36</f>
        <v>0</v>
      </c>
      <c r="AX60" s="103">
        <f>'SO 04.1.3 - Následná péče...'!J37</f>
        <v>0</v>
      </c>
      <c r="AY60" s="103">
        <f>'SO 04.1.3 - Následná péče...'!J38</f>
        <v>0</v>
      </c>
      <c r="AZ60" s="103">
        <f>'SO 04.1.3 - Následná péče...'!F35</f>
        <v>0</v>
      </c>
      <c r="BA60" s="103">
        <f>'SO 04.1.3 - Následná péče...'!F36</f>
        <v>0</v>
      </c>
      <c r="BB60" s="103">
        <f>'SO 04.1.3 - Následná péče...'!F37</f>
        <v>0</v>
      </c>
      <c r="BC60" s="103">
        <f>'SO 04.1.3 - Následná péče...'!F38</f>
        <v>0</v>
      </c>
      <c r="BD60" s="105">
        <f>'SO 04.1.3 - Následná péče...'!F39</f>
        <v>0</v>
      </c>
      <c r="BT60" s="106" t="s">
        <v>92</v>
      </c>
      <c r="BV60" s="106" t="s">
        <v>84</v>
      </c>
      <c r="BW60" s="106" t="s">
        <v>106</v>
      </c>
      <c r="BX60" s="106" t="s">
        <v>95</v>
      </c>
      <c r="CL60" s="106" t="s">
        <v>36</v>
      </c>
    </row>
    <row r="61" spans="1:91" s="7" customFormat="1" ht="16.5" customHeight="1">
      <c r="A61" s="89" t="s">
        <v>86</v>
      </c>
      <c r="B61" s="90"/>
      <c r="C61" s="91"/>
      <c r="D61" s="348" t="s">
        <v>107</v>
      </c>
      <c r="E61" s="348"/>
      <c r="F61" s="348"/>
      <c r="G61" s="348"/>
      <c r="H61" s="348"/>
      <c r="I61" s="92"/>
      <c r="J61" s="348" t="s">
        <v>108</v>
      </c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79">
        <f>'SO 06 - Polní cesta VC9'!J30</f>
        <v>0</v>
      </c>
      <c r="AH61" s="377"/>
      <c r="AI61" s="377"/>
      <c r="AJ61" s="377"/>
      <c r="AK61" s="377"/>
      <c r="AL61" s="377"/>
      <c r="AM61" s="377"/>
      <c r="AN61" s="379">
        <f t="shared" si="0"/>
        <v>0</v>
      </c>
      <c r="AO61" s="377"/>
      <c r="AP61" s="377"/>
      <c r="AQ61" s="93" t="s">
        <v>89</v>
      </c>
      <c r="AR61" s="94"/>
      <c r="AS61" s="95">
        <v>0</v>
      </c>
      <c r="AT61" s="96">
        <f t="shared" si="1"/>
        <v>0</v>
      </c>
      <c r="AU61" s="97">
        <f>'SO 06 - Polní cesta VC9'!P88</f>
        <v>0</v>
      </c>
      <c r="AV61" s="96">
        <f>'SO 06 - Polní cesta VC9'!J33</f>
        <v>0</v>
      </c>
      <c r="AW61" s="96">
        <f>'SO 06 - Polní cesta VC9'!J34</f>
        <v>0</v>
      </c>
      <c r="AX61" s="96">
        <f>'SO 06 - Polní cesta VC9'!J35</f>
        <v>0</v>
      </c>
      <c r="AY61" s="96">
        <f>'SO 06 - Polní cesta VC9'!J36</f>
        <v>0</v>
      </c>
      <c r="AZ61" s="96">
        <f>'SO 06 - Polní cesta VC9'!F33</f>
        <v>0</v>
      </c>
      <c r="BA61" s="96">
        <f>'SO 06 - Polní cesta VC9'!F34</f>
        <v>0</v>
      </c>
      <c r="BB61" s="96">
        <f>'SO 06 - Polní cesta VC9'!F35</f>
        <v>0</v>
      </c>
      <c r="BC61" s="96">
        <f>'SO 06 - Polní cesta VC9'!F36</f>
        <v>0</v>
      </c>
      <c r="BD61" s="98">
        <f>'SO 06 - Polní cesta VC9'!F37</f>
        <v>0</v>
      </c>
      <c r="BT61" s="99" t="s">
        <v>23</v>
      </c>
      <c r="BV61" s="99" t="s">
        <v>84</v>
      </c>
      <c r="BW61" s="99" t="s">
        <v>109</v>
      </c>
      <c r="BX61" s="99" t="s">
        <v>5</v>
      </c>
      <c r="CL61" s="99" t="s">
        <v>91</v>
      </c>
      <c r="CM61" s="99" t="s">
        <v>92</v>
      </c>
    </row>
    <row r="62" spans="2:91" s="7" customFormat="1" ht="16.5" customHeight="1">
      <c r="B62" s="90"/>
      <c r="C62" s="91"/>
      <c r="D62" s="348" t="s">
        <v>110</v>
      </c>
      <c r="E62" s="348"/>
      <c r="F62" s="348"/>
      <c r="G62" s="348"/>
      <c r="H62" s="348"/>
      <c r="I62" s="92"/>
      <c r="J62" s="348" t="s">
        <v>111</v>
      </c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76">
        <f>ROUND(AG63,2)</f>
        <v>0</v>
      </c>
      <c r="AH62" s="377"/>
      <c r="AI62" s="377"/>
      <c r="AJ62" s="377"/>
      <c r="AK62" s="377"/>
      <c r="AL62" s="377"/>
      <c r="AM62" s="377"/>
      <c r="AN62" s="379">
        <f t="shared" si="0"/>
        <v>0</v>
      </c>
      <c r="AO62" s="377"/>
      <c r="AP62" s="377"/>
      <c r="AQ62" s="93" t="s">
        <v>89</v>
      </c>
      <c r="AR62" s="94"/>
      <c r="AS62" s="95">
        <f>ROUND(AS63,2)</f>
        <v>0</v>
      </c>
      <c r="AT62" s="96">
        <f t="shared" si="1"/>
        <v>0</v>
      </c>
      <c r="AU62" s="97">
        <f>ROUND(AU63,5)</f>
        <v>0</v>
      </c>
      <c r="AV62" s="96">
        <f>ROUND(AZ62*L29,2)</f>
        <v>0</v>
      </c>
      <c r="AW62" s="96">
        <f>ROUND(BA62*L30,2)</f>
        <v>0</v>
      </c>
      <c r="AX62" s="96">
        <f>ROUND(BB62*L29,2)</f>
        <v>0</v>
      </c>
      <c r="AY62" s="96">
        <f>ROUND(BC62*L30,2)</f>
        <v>0</v>
      </c>
      <c r="AZ62" s="96">
        <f>ROUND(AZ63,2)</f>
        <v>0</v>
      </c>
      <c r="BA62" s="96">
        <f>ROUND(BA63,2)</f>
        <v>0</v>
      </c>
      <c r="BB62" s="96">
        <f>ROUND(BB63,2)</f>
        <v>0</v>
      </c>
      <c r="BC62" s="96">
        <f>ROUND(BC63,2)</f>
        <v>0</v>
      </c>
      <c r="BD62" s="98">
        <f>ROUND(BD63,2)</f>
        <v>0</v>
      </c>
      <c r="BS62" s="99" t="s">
        <v>81</v>
      </c>
      <c r="BT62" s="99" t="s">
        <v>23</v>
      </c>
      <c r="BU62" s="99" t="s">
        <v>83</v>
      </c>
      <c r="BV62" s="99" t="s">
        <v>84</v>
      </c>
      <c r="BW62" s="99" t="s">
        <v>112</v>
      </c>
      <c r="BX62" s="99" t="s">
        <v>5</v>
      </c>
      <c r="CL62" s="99" t="s">
        <v>113</v>
      </c>
      <c r="CM62" s="99" t="s">
        <v>92</v>
      </c>
    </row>
    <row r="63" spans="1:90" s="4" customFormat="1" ht="16.5" customHeight="1">
      <c r="A63" s="89" t="s">
        <v>86</v>
      </c>
      <c r="B63" s="54"/>
      <c r="C63" s="100"/>
      <c r="D63" s="100"/>
      <c r="E63" s="349" t="s">
        <v>114</v>
      </c>
      <c r="F63" s="349"/>
      <c r="G63" s="349"/>
      <c r="H63" s="349"/>
      <c r="I63" s="349"/>
      <c r="J63" s="100"/>
      <c r="K63" s="349" t="s">
        <v>115</v>
      </c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74">
        <f>'11 - Oprava mostu č.11'!J32</f>
        <v>0</v>
      </c>
      <c r="AH63" s="375"/>
      <c r="AI63" s="375"/>
      <c r="AJ63" s="375"/>
      <c r="AK63" s="375"/>
      <c r="AL63" s="375"/>
      <c r="AM63" s="375"/>
      <c r="AN63" s="374">
        <f t="shared" si="0"/>
        <v>0</v>
      </c>
      <c r="AO63" s="375"/>
      <c r="AP63" s="375"/>
      <c r="AQ63" s="101" t="s">
        <v>96</v>
      </c>
      <c r="AR63" s="56"/>
      <c r="AS63" s="102">
        <v>0</v>
      </c>
      <c r="AT63" s="103">
        <f t="shared" si="1"/>
        <v>0</v>
      </c>
      <c r="AU63" s="104">
        <f>'11 - Oprava mostu č.11'!P98</f>
        <v>0</v>
      </c>
      <c r="AV63" s="103">
        <f>'11 - Oprava mostu č.11'!J35</f>
        <v>0</v>
      </c>
      <c r="AW63" s="103">
        <f>'11 - Oprava mostu č.11'!J36</f>
        <v>0</v>
      </c>
      <c r="AX63" s="103">
        <f>'11 - Oprava mostu č.11'!J37</f>
        <v>0</v>
      </c>
      <c r="AY63" s="103">
        <f>'11 - Oprava mostu č.11'!J38</f>
        <v>0</v>
      </c>
      <c r="AZ63" s="103">
        <f>'11 - Oprava mostu č.11'!F35</f>
        <v>0</v>
      </c>
      <c r="BA63" s="103">
        <f>'11 - Oprava mostu č.11'!F36</f>
        <v>0</v>
      </c>
      <c r="BB63" s="103">
        <f>'11 - Oprava mostu č.11'!F37</f>
        <v>0</v>
      </c>
      <c r="BC63" s="103">
        <f>'11 - Oprava mostu č.11'!F38</f>
        <v>0</v>
      </c>
      <c r="BD63" s="105">
        <f>'11 - Oprava mostu č.11'!F39</f>
        <v>0</v>
      </c>
      <c r="BT63" s="106" t="s">
        <v>92</v>
      </c>
      <c r="BV63" s="106" t="s">
        <v>84</v>
      </c>
      <c r="BW63" s="106" t="s">
        <v>116</v>
      </c>
      <c r="BX63" s="106" t="s">
        <v>112</v>
      </c>
      <c r="CL63" s="106" t="s">
        <v>113</v>
      </c>
    </row>
    <row r="64" spans="2:91" s="7" customFormat="1" ht="16.5" customHeight="1">
      <c r="B64" s="90"/>
      <c r="C64" s="91"/>
      <c r="D64" s="348" t="s">
        <v>117</v>
      </c>
      <c r="E64" s="348"/>
      <c r="F64" s="348"/>
      <c r="G64" s="348"/>
      <c r="H64" s="348"/>
      <c r="I64" s="92"/>
      <c r="J64" s="348" t="s">
        <v>118</v>
      </c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76">
        <f>ROUND(SUM(AG65:AG66),2)</f>
        <v>0</v>
      </c>
      <c r="AH64" s="377"/>
      <c r="AI64" s="377"/>
      <c r="AJ64" s="377"/>
      <c r="AK64" s="377"/>
      <c r="AL64" s="377"/>
      <c r="AM64" s="377"/>
      <c r="AN64" s="379">
        <f t="shared" si="0"/>
        <v>0</v>
      </c>
      <c r="AO64" s="377"/>
      <c r="AP64" s="377"/>
      <c r="AQ64" s="93" t="s">
        <v>89</v>
      </c>
      <c r="AR64" s="94"/>
      <c r="AS64" s="95">
        <f>ROUND(SUM(AS65:AS66),2)</f>
        <v>0</v>
      </c>
      <c r="AT64" s="96">
        <f t="shared" si="1"/>
        <v>0</v>
      </c>
      <c r="AU64" s="97">
        <f>ROUND(SUM(AU65:AU66),5)</f>
        <v>0</v>
      </c>
      <c r="AV64" s="96">
        <f>ROUND(AZ64*L29,2)</f>
        <v>0</v>
      </c>
      <c r="AW64" s="96">
        <f>ROUND(BA64*L30,2)</f>
        <v>0</v>
      </c>
      <c r="AX64" s="96">
        <f>ROUND(BB64*L29,2)</f>
        <v>0</v>
      </c>
      <c r="AY64" s="96">
        <f>ROUND(BC64*L30,2)</f>
        <v>0</v>
      </c>
      <c r="AZ64" s="96">
        <f>ROUND(SUM(AZ65:AZ66),2)</f>
        <v>0</v>
      </c>
      <c r="BA64" s="96">
        <f>ROUND(SUM(BA65:BA66),2)</f>
        <v>0</v>
      </c>
      <c r="BB64" s="96">
        <f>ROUND(SUM(BB65:BB66),2)</f>
        <v>0</v>
      </c>
      <c r="BC64" s="96">
        <f>ROUND(SUM(BC65:BC66),2)</f>
        <v>0</v>
      </c>
      <c r="BD64" s="98">
        <f>ROUND(SUM(BD65:BD66),2)</f>
        <v>0</v>
      </c>
      <c r="BS64" s="99" t="s">
        <v>81</v>
      </c>
      <c r="BT64" s="99" t="s">
        <v>23</v>
      </c>
      <c r="BU64" s="99" t="s">
        <v>83</v>
      </c>
      <c r="BV64" s="99" t="s">
        <v>84</v>
      </c>
      <c r="BW64" s="99" t="s">
        <v>119</v>
      </c>
      <c r="BX64" s="99" t="s">
        <v>5</v>
      </c>
      <c r="CL64" s="99" t="s">
        <v>113</v>
      </c>
      <c r="CM64" s="99" t="s">
        <v>92</v>
      </c>
    </row>
    <row r="65" spans="1:90" s="4" customFormat="1" ht="16.5" customHeight="1">
      <c r="A65" s="89" t="s">
        <v>86</v>
      </c>
      <c r="B65" s="54"/>
      <c r="C65" s="100"/>
      <c r="D65" s="100"/>
      <c r="E65" s="349" t="s">
        <v>120</v>
      </c>
      <c r="F65" s="349"/>
      <c r="G65" s="349"/>
      <c r="H65" s="349"/>
      <c r="I65" s="349"/>
      <c r="J65" s="100"/>
      <c r="K65" s="349" t="s">
        <v>121</v>
      </c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74">
        <f>'22 - Propustek č.22'!J32</f>
        <v>0</v>
      </c>
      <c r="AH65" s="375"/>
      <c r="AI65" s="375"/>
      <c r="AJ65" s="375"/>
      <c r="AK65" s="375"/>
      <c r="AL65" s="375"/>
      <c r="AM65" s="375"/>
      <c r="AN65" s="374">
        <f t="shared" si="0"/>
        <v>0</v>
      </c>
      <c r="AO65" s="375"/>
      <c r="AP65" s="375"/>
      <c r="AQ65" s="101" t="s">
        <v>96</v>
      </c>
      <c r="AR65" s="56"/>
      <c r="AS65" s="102">
        <v>0</v>
      </c>
      <c r="AT65" s="103">
        <f t="shared" si="1"/>
        <v>0</v>
      </c>
      <c r="AU65" s="104">
        <f>'22 - Propustek č.22'!P98</f>
        <v>0</v>
      </c>
      <c r="AV65" s="103">
        <f>'22 - Propustek č.22'!J35</f>
        <v>0</v>
      </c>
      <c r="AW65" s="103">
        <f>'22 - Propustek č.22'!J36</f>
        <v>0</v>
      </c>
      <c r="AX65" s="103">
        <f>'22 - Propustek č.22'!J37</f>
        <v>0</v>
      </c>
      <c r="AY65" s="103">
        <f>'22 - Propustek č.22'!J38</f>
        <v>0</v>
      </c>
      <c r="AZ65" s="103">
        <f>'22 - Propustek č.22'!F35</f>
        <v>0</v>
      </c>
      <c r="BA65" s="103">
        <f>'22 - Propustek č.22'!F36</f>
        <v>0</v>
      </c>
      <c r="BB65" s="103">
        <f>'22 - Propustek č.22'!F37</f>
        <v>0</v>
      </c>
      <c r="BC65" s="103">
        <f>'22 - Propustek č.22'!F38</f>
        <v>0</v>
      </c>
      <c r="BD65" s="105">
        <f>'22 - Propustek č.22'!F39</f>
        <v>0</v>
      </c>
      <c r="BT65" s="106" t="s">
        <v>92</v>
      </c>
      <c r="BV65" s="106" t="s">
        <v>84</v>
      </c>
      <c r="BW65" s="106" t="s">
        <v>122</v>
      </c>
      <c r="BX65" s="106" t="s">
        <v>119</v>
      </c>
      <c r="CL65" s="106" t="s">
        <v>113</v>
      </c>
    </row>
    <row r="66" spans="1:90" s="4" customFormat="1" ht="16.5" customHeight="1">
      <c r="A66" s="89" t="s">
        <v>86</v>
      </c>
      <c r="B66" s="54"/>
      <c r="C66" s="100"/>
      <c r="D66" s="100"/>
      <c r="E66" s="349" t="s">
        <v>123</v>
      </c>
      <c r="F66" s="349"/>
      <c r="G66" s="349"/>
      <c r="H66" s="349"/>
      <c r="I66" s="349"/>
      <c r="J66" s="100"/>
      <c r="K66" s="349" t="s">
        <v>124</v>
      </c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74">
        <f>'II - Propustek č.II'!J32</f>
        <v>0</v>
      </c>
      <c r="AH66" s="375"/>
      <c r="AI66" s="375"/>
      <c r="AJ66" s="375"/>
      <c r="AK66" s="375"/>
      <c r="AL66" s="375"/>
      <c r="AM66" s="375"/>
      <c r="AN66" s="374">
        <f t="shared" si="0"/>
        <v>0</v>
      </c>
      <c r="AO66" s="375"/>
      <c r="AP66" s="375"/>
      <c r="AQ66" s="101" t="s">
        <v>96</v>
      </c>
      <c r="AR66" s="56"/>
      <c r="AS66" s="102">
        <v>0</v>
      </c>
      <c r="AT66" s="103">
        <f t="shared" si="1"/>
        <v>0</v>
      </c>
      <c r="AU66" s="104">
        <f>'II - Propustek č.II'!P98</f>
        <v>0</v>
      </c>
      <c r="AV66" s="103">
        <f>'II - Propustek č.II'!J35</f>
        <v>0</v>
      </c>
      <c r="AW66" s="103">
        <f>'II - Propustek č.II'!J36</f>
        <v>0</v>
      </c>
      <c r="AX66" s="103">
        <f>'II - Propustek č.II'!J37</f>
        <v>0</v>
      </c>
      <c r="AY66" s="103">
        <f>'II - Propustek č.II'!J38</f>
        <v>0</v>
      </c>
      <c r="AZ66" s="103">
        <f>'II - Propustek č.II'!F35</f>
        <v>0</v>
      </c>
      <c r="BA66" s="103">
        <f>'II - Propustek č.II'!F36</f>
        <v>0</v>
      </c>
      <c r="BB66" s="103">
        <f>'II - Propustek č.II'!F37</f>
        <v>0</v>
      </c>
      <c r="BC66" s="103">
        <f>'II - Propustek č.II'!F38</f>
        <v>0</v>
      </c>
      <c r="BD66" s="105">
        <f>'II - Propustek č.II'!F39</f>
        <v>0</v>
      </c>
      <c r="BT66" s="106" t="s">
        <v>92</v>
      </c>
      <c r="BV66" s="106" t="s">
        <v>84</v>
      </c>
      <c r="BW66" s="106" t="s">
        <v>125</v>
      </c>
      <c r="BX66" s="106" t="s">
        <v>119</v>
      </c>
      <c r="CL66" s="106" t="s">
        <v>113</v>
      </c>
    </row>
    <row r="67" spans="1:91" s="7" customFormat="1" ht="16.5" customHeight="1">
      <c r="A67" s="89" t="s">
        <v>86</v>
      </c>
      <c r="B67" s="90"/>
      <c r="C67" s="91"/>
      <c r="D67" s="348" t="s">
        <v>126</v>
      </c>
      <c r="E67" s="348"/>
      <c r="F67" s="348"/>
      <c r="G67" s="348"/>
      <c r="H67" s="348"/>
      <c r="I67" s="92"/>
      <c r="J67" s="348" t="s">
        <v>127</v>
      </c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79">
        <f>'VRN I - Vedlejší a ostatn...'!J30</f>
        <v>0</v>
      </c>
      <c r="AH67" s="377"/>
      <c r="AI67" s="377"/>
      <c r="AJ67" s="377"/>
      <c r="AK67" s="377"/>
      <c r="AL67" s="377"/>
      <c r="AM67" s="377"/>
      <c r="AN67" s="379">
        <f t="shared" si="0"/>
        <v>0</v>
      </c>
      <c r="AO67" s="377"/>
      <c r="AP67" s="377"/>
      <c r="AQ67" s="93" t="s">
        <v>128</v>
      </c>
      <c r="AR67" s="94"/>
      <c r="AS67" s="107">
        <v>0</v>
      </c>
      <c r="AT67" s="108">
        <f t="shared" si="1"/>
        <v>0</v>
      </c>
      <c r="AU67" s="109">
        <f>'VRN I - Vedlejší a ostatn...'!P83</f>
        <v>0</v>
      </c>
      <c r="AV67" s="108">
        <f>'VRN I - Vedlejší a ostatn...'!J33</f>
        <v>0</v>
      </c>
      <c r="AW67" s="108">
        <f>'VRN I - Vedlejší a ostatn...'!J34</f>
        <v>0</v>
      </c>
      <c r="AX67" s="108">
        <f>'VRN I - Vedlejší a ostatn...'!J35</f>
        <v>0</v>
      </c>
      <c r="AY67" s="108">
        <f>'VRN I - Vedlejší a ostatn...'!J36</f>
        <v>0</v>
      </c>
      <c r="AZ67" s="108">
        <f>'VRN I - Vedlejší a ostatn...'!F33</f>
        <v>0</v>
      </c>
      <c r="BA67" s="108">
        <f>'VRN I - Vedlejší a ostatn...'!F34</f>
        <v>0</v>
      </c>
      <c r="BB67" s="108">
        <f>'VRN I - Vedlejší a ostatn...'!F35</f>
        <v>0</v>
      </c>
      <c r="BC67" s="108">
        <f>'VRN I - Vedlejší a ostatn...'!F36</f>
        <v>0</v>
      </c>
      <c r="BD67" s="110">
        <f>'VRN I - Vedlejší a ostatn...'!F37</f>
        <v>0</v>
      </c>
      <c r="BT67" s="99" t="s">
        <v>23</v>
      </c>
      <c r="BV67" s="99" t="s">
        <v>84</v>
      </c>
      <c r="BW67" s="99" t="s">
        <v>129</v>
      </c>
      <c r="BX67" s="99" t="s">
        <v>5</v>
      </c>
      <c r="CL67" s="99" t="s">
        <v>36</v>
      </c>
      <c r="CM67" s="99" t="s">
        <v>92</v>
      </c>
    </row>
    <row r="68" spans="1:57" s="2" customFormat="1" ht="30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2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s="2" customFormat="1" ht="6.95" customHeight="1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42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</sheetData>
  <sheetProtection algorithmName="SHA-512" hashValue="RBhvAWa+vI5VIqKct9bH+GT/J6x/f2t9uxf5uL4XZfmSXcdR3ILHqplgyg8lZZXQSF45J0ImGu7UhS5sH+3xwA==" saltValue="+onHN0ASJgftSKak+QEZ1wcRUfNbkpq99P1MG2jSxUrBchPO5OYi465NHKnnX/fx3SVlGuzhYHu/AlDnhja4dw==" spinCount="100000" sheet="1" objects="1" scenarios="1" formatColumns="0" formatRows="0"/>
  <mergeCells count="90">
    <mergeCell ref="AN66:AP66"/>
    <mergeCell ref="AG66:AM66"/>
    <mergeCell ref="AN67:AP67"/>
    <mergeCell ref="AG67:AM67"/>
    <mergeCell ref="AN54:AP54"/>
    <mergeCell ref="AN62:AP62"/>
    <mergeCell ref="AN64:AP64"/>
    <mergeCell ref="AS49:AT51"/>
    <mergeCell ref="AN65:AP65"/>
    <mergeCell ref="AG65:AM65"/>
    <mergeCell ref="AK35:AO35"/>
    <mergeCell ref="X35:AB35"/>
    <mergeCell ref="AR2:BE2"/>
    <mergeCell ref="AG60:AM60"/>
    <mergeCell ref="AG64:AM64"/>
    <mergeCell ref="AG58:AM58"/>
    <mergeCell ref="AG59:AM59"/>
    <mergeCell ref="AG52:AM52"/>
    <mergeCell ref="AG56:AM56"/>
    <mergeCell ref="AG63:AM63"/>
    <mergeCell ref="AG62:AM62"/>
    <mergeCell ref="AG55:AM55"/>
    <mergeCell ref="AG61:AM61"/>
    <mergeCell ref="AG57:AM57"/>
    <mergeCell ref="AM47:AN47"/>
    <mergeCell ref="AM49:AP49"/>
    <mergeCell ref="L32:P32"/>
    <mergeCell ref="W32:AE32"/>
    <mergeCell ref="AK32:AO32"/>
    <mergeCell ref="L33:P33"/>
    <mergeCell ref="W33:AE33"/>
    <mergeCell ref="AK33:AO33"/>
    <mergeCell ref="AK30:AO30"/>
    <mergeCell ref="L30:P30"/>
    <mergeCell ref="W31:AE31"/>
    <mergeCell ref="L31:P31"/>
    <mergeCell ref="AK31:AO31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K57:AF57"/>
    <mergeCell ref="L45:AO45"/>
    <mergeCell ref="E65:I65"/>
    <mergeCell ref="K65:AF65"/>
    <mergeCell ref="E66:I66"/>
    <mergeCell ref="K66:AF66"/>
    <mergeCell ref="AM50:AP50"/>
    <mergeCell ref="AN58:AP58"/>
    <mergeCell ref="AN63:AP63"/>
    <mergeCell ref="AN52:AP52"/>
    <mergeCell ref="AN61:AP61"/>
    <mergeCell ref="AN60:AP60"/>
    <mergeCell ref="AN55:AP55"/>
    <mergeCell ref="AN59:AP59"/>
    <mergeCell ref="AN56:AP56"/>
    <mergeCell ref="AN57:AP57"/>
    <mergeCell ref="J64:AF64"/>
    <mergeCell ref="K60:AF60"/>
    <mergeCell ref="K59:AF59"/>
    <mergeCell ref="K63:AF63"/>
    <mergeCell ref="K58:AF58"/>
    <mergeCell ref="C52:G52"/>
    <mergeCell ref="D64:H64"/>
    <mergeCell ref="D56:H56"/>
    <mergeCell ref="D62:H62"/>
    <mergeCell ref="D55:H55"/>
    <mergeCell ref="D61:H61"/>
    <mergeCell ref="E58:I58"/>
    <mergeCell ref="E59:I59"/>
    <mergeCell ref="E57:I57"/>
    <mergeCell ref="E60:I60"/>
    <mergeCell ref="E63:I63"/>
    <mergeCell ref="I52:AF52"/>
    <mergeCell ref="J61:AF61"/>
    <mergeCell ref="J55:AF55"/>
    <mergeCell ref="J62:AF62"/>
    <mergeCell ref="J56:AF56"/>
  </mergeCells>
  <hyperlinks>
    <hyperlink ref="A55" location="'SO 04 - Polní cesta VC8'!C2" display="/"/>
    <hyperlink ref="A57" location="'SO 04.1 - Doprovodná lini...'!C2" display="/"/>
    <hyperlink ref="A58" location="'SO 04.1.1 - Následná péče...'!C2" display="/"/>
    <hyperlink ref="A59" location="'SO 04.1.2 - Následná péče...'!C2" display="/"/>
    <hyperlink ref="A60" location="'SO 04.1.3 - Následná péče...'!C2" display="/"/>
    <hyperlink ref="A61" location="'SO 06 - Polní cesta VC9'!C2" display="/"/>
    <hyperlink ref="A63" location="'11 - Oprava mostu č.11'!C2" display="/"/>
    <hyperlink ref="A65" location="'22 - Propustek č.22'!C2" display="/"/>
    <hyperlink ref="A66" location="'II - Propustek č.II'!C2" display="/"/>
    <hyperlink ref="A67" location="'VRN I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4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125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2:12" s="1" customFormat="1" ht="12" customHeight="1">
      <c r="B8" s="22"/>
      <c r="D8" s="115" t="s">
        <v>131</v>
      </c>
      <c r="L8" s="22"/>
    </row>
    <row r="9" spans="1:31" s="2" customFormat="1" ht="16.5" customHeight="1">
      <c r="A9" s="37"/>
      <c r="B9" s="42"/>
      <c r="C9" s="37"/>
      <c r="D9" s="37"/>
      <c r="E9" s="390" t="s">
        <v>1520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883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2" t="s">
        <v>1813</v>
      </c>
      <c r="F11" s="393"/>
      <c r="G11" s="393"/>
      <c r="H11" s="393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19</v>
      </c>
      <c r="E13" s="37"/>
      <c r="F13" s="106" t="s">
        <v>113</v>
      </c>
      <c r="G13" s="37"/>
      <c r="H13" s="37"/>
      <c r="I13" s="115" t="s">
        <v>21</v>
      </c>
      <c r="J13" s="106" t="s">
        <v>36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24</v>
      </c>
      <c r="E14" s="37"/>
      <c r="F14" s="106" t="s">
        <v>25</v>
      </c>
      <c r="G14" s="37"/>
      <c r="H14" s="37"/>
      <c r="I14" s="115" t="s">
        <v>26</v>
      </c>
      <c r="J14" s="117" t="str">
        <f>'Rekapitulace stavby'!AN8</f>
        <v>17. 5. 2022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34</v>
      </c>
      <c r="E16" s="37"/>
      <c r="F16" s="37"/>
      <c r="G16" s="37"/>
      <c r="H16" s="37"/>
      <c r="I16" s="115" t="s">
        <v>35</v>
      </c>
      <c r="J16" s="106" t="s">
        <v>36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37</v>
      </c>
      <c r="F17" s="37"/>
      <c r="G17" s="37"/>
      <c r="H17" s="37"/>
      <c r="I17" s="115" t="s">
        <v>38</v>
      </c>
      <c r="J17" s="106" t="s">
        <v>36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39</v>
      </c>
      <c r="E19" s="37"/>
      <c r="F19" s="37"/>
      <c r="G19" s="37"/>
      <c r="H19" s="37"/>
      <c r="I19" s="115" t="s">
        <v>35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4" t="str">
        <f>'Rekapitulace stavby'!E14</f>
        <v>Vyplň údaj</v>
      </c>
      <c r="F20" s="395"/>
      <c r="G20" s="395"/>
      <c r="H20" s="395"/>
      <c r="I20" s="115" t="s">
        <v>38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41</v>
      </c>
      <c r="E22" s="37"/>
      <c r="F22" s="37"/>
      <c r="G22" s="37"/>
      <c r="H22" s="37"/>
      <c r="I22" s="115" t="s">
        <v>35</v>
      </c>
      <c r="J22" s="106" t="s">
        <v>36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42</v>
      </c>
      <c r="F23" s="37"/>
      <c r="G23" s="37"/>
      <c r="H23" s="37"/>
      <c r="I23" s="115" t="s">
        <v>38</v>
      </c>
      <c r="J23" s="106" t="s">
        <v>36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43</v>
      </c>
      <c r="E25" s="37"/>
      <c r="F25" s="37"/>
      <c r="G25" s="37"/>
      <c r="H25" s="37"/>
      <c r="I25" s="115" t="s">
        <v>35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38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20"/>
      <c r="B29" s="121"/>
      <c r="C29" s="120"/>
      <c r="D29" s="120"/>
      <c r="E29" s="396" t="s">
        <v>134</v>
      </c>
      <c r="F29" s="396"/>
      <c r="G29" s="396"/>
      <c r="H29" s="396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4" t="s">
        <v>48</v>
      </c>
      <c r="E32" s="37"/>
      <c r="F32" s="37"/>
      <c r="G32" s="37"/>
      <c r="H32" s="37"/>
      <c r="I32" s="37"/>
      <c r="J32" s="125">
        <f>ROUND(J98,2)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3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6" t="s">
        <v>50</v>
      </c>
      <c r="G34" s="37"/>
      <c r="H34" s="37"/>
      <c r="I34" s="126" t="s">
        <v>49</v>
      </c>
      <c r="J34" s="126" t="s">
        <v>51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7" t="s">
        <v>52</v>
      </c>
      <c r="E35" s="115" t="s">
        <v>53</v>
      </c>
      <c r="F35" s="128">
        <f>ROUND((SUM(BE98:BE467)),2)</f>
        <v>0</v>
      </c>
      <c r="G35" s="37"/>
      <c r="H35" s="37"/>
      <c r="I35" s="129">
        <v>0.21</v>
      </c>
      <c r="J35" s="128">
        <f>ROUND(((SUM(BE98:BE467))*I35),2)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54</v>
      </c>
      <c r="F36" s="128">
        <f>ROUND((SUM(BF98:BF467)),2)</f>
        <v>0</v>
      </c>
      <c r="G36" s="37"/>
      <c r="H36" s="37"/>
      <c r="I36" s="129">
        <v>0.15</v>
      </c>
      <c r="J36" s="128">
        <f>ROUND(((SUM(BF98:BF467))*I36),2)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8">
        <f>ROUND((SUM(BG98:BG467)),2)</f>
        <v>0</v>
      </c>
      <c r="G37" s="37"/>
      <c r="H37" s="37"/>
      <c r="I37" s="129">
        <v>0.21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56</v>
      </c>
      <c r="F38" s="128">
        <f>ROUND((SUM(BH98:BH467)),2)</f>
        <v>0</v>
      </c>
      <c r="G38" s="37"/>
      <c r="H38" s="37"/>
      <c r="I38" s="129">
        <v>0.15</v>
      </c>
      <c r="J38" s="128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57</v>
      </c>
      <c r="F39" s="128">
        <f>ROUND((SUM(BI98:BI467)),2)</f>
        <v>0</v>
      </c>
      <c r="G39" s="37"/>
      <c r="H39" s="37"/>
      <c r="I39" s="129">
        <v>0</v>
      </c>
      <c r="J39" s="128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0"/>
      <c r="D41" s="131" t="s">
        <v>58</v>
      </c>
      <c r="E41" s="132"/>
      <c r="F41" s="132"/>
      <c r="G41" s="133" t="s">
        <v>59</v>
      </c>
      <c r="H41" s="134" t="s">
        <v>60</v>
      </c>
      <c r="I41" s="132"/>
      <c r="J41" s="135">
        <f>SUM(J32:J39)</f>
        <v>0</v>
      </c>
      <c r="K41" s="136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135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7" t="str">
        <f>E7</f>
        <v>Realizace opatření KoPÚ k.ú. Měrovice nad Hanou</v>
      </c>
      <c r="F50" s="398"/>
      <c r="G50" s="398"/>
      <c r="H50" s="398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131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7" t="s">
        <v>1520</v>
      </c>
      <c r="F52" s="399"/>
      <c r="G52" s="399"/>
      <c r="H52" s="399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883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1" t="str">
        <f>E11</f>
        <v>II - Propustek č.II</v>
      </c>
      <c r="F54" s="399"/>
      <c r="G54" s="399"/>
      <c r="H54" s="399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24</v>
      </c>
      <c r="D56" s="39"/>
      <c r="E56" s="39"/>
      <c r="F56" s="29" t="str">
        <f>F14</f>
        <v>Měrovice nad Hanou</v>
      </c>
      <c r="G56" s="39"/>
      <c r="H56" s="39"/>
      <c r="I56" s="31" t="s">
        <v>26</v>
      </c>
      <c r="J56" s="62" t="str">
        <f>IF(J14="","",J14)</f>
        <v>17. 5. 2022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1" t="s">
        <v>34</v>
      </c>
      <c r="D58" s="39"/>
      <c r="E58" s="39"/>
      <c r="F58" s="29" t="str">
        <f>E17</f>
        <v>ČR-Státní pozemkový úřad,Krajský poz.úřad</v>
      </c>
      <c r="G58" s="39"/>
      <c r="H58" s="39"/>
      <c r="I58" s="31" t="s">
        <v>41</v>
      </c>
      <c r="J58" s="35" t="str">
        <f>E23</f>
        <v>AGPOL  s.r.o.,Jungmanova 153/12,Olomouc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1" t="s">
        <v>39</v>
      </c>
      <c r="D59" s="39"/>
      <c r="E59" s="39"/>
      <c r="F59" s="29" t="str">
        <f>IF(E20="","",E20)</f>
        <v>Vyplň údaj</v>
      </c>
      <c r="G59" s="39"/>
      <c r="H59" s="39"/>
      <c r="I59" s="31" t="s">
        <v>43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1" t="s">
        <v>136</v>
      </c>
      <c r="D61" s="142"/>
      <c r="E61" s="142"/>
      <c r="F61" s="142"/>
      <c r="G61" s="142"/>
      <c r="H61" s="142"/>
      <c r="I61" s="142"/>
      <c r="J61" s="143" t="s">
        <v>137</v>
      </c>
      <c r="K61" s="142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4" t="s">
        <v>80</v>
      </c>
      <c r="D63" s="39"/>
      <c r="E63" s="39"/>
      <c r="F63" s="39"/>
      <c r="G63" s="39"/>
      <c r="H63" s="39"/>
      <c r="I63" s="39"/>
      <c r="J63" s="80">
        <f>J98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138</v>
      </c>
    </row>
    <row r="64" spans="2:12" s="9" customFormat="1" ht="24.95" customHeight="1">
      <c r="B64" s="145"/>
      <c r="C64" s="146"/>
      <c r="D64" s="147" t="s">
        <v>139</v>
      </c>
      <c r="E64" s="148"/>
      <c r="F64" s="148"/>
      <c r="G64" s="148"/>
      <c r="H64" s="148"/>
      <c r="I64" s="148"/>
      <c r="J64" s="149">
        <f>J99</f>
        <v>0</v>
      </c>
      <c r="K64" s="146"/>
      <c r="L64" s="150"/>
    </row>
    <row r="65" spans="2:12" s="10" customFormat="1" ht="19.9" customHeight="1">
      <c r="B65" s="151"/>
      <c r="C65" s="100"/>
      <c r="D65" s="152" t="s">
        <v>140</v>
      </c>
      <c r="E65" s="153"/>
      <c r="F65" s="153"/>
      <c r="G65" s="153"/>
      <c r="H65" s="153"/>
      <c r="I65" s="153"/>
      <c r="J65" s="154">
        <f>J100</f>
        <v>0</v>
      </c>
      <c r="K65" s="100"/>
      <c r="L65" s="155"/>
    </row>
    <row r="66" spans="2:12" s="10" customFormat="1" ht="19.9" customHeight="1">
      <c r="B66" s="151"/>
      <c r="C66" s="100"/>
      <c r="D66" s="152" t="s">
        <v>1197</v>
      </c>
      <c r="E66" s="153"/>
      <c r="F66" s="153"/>
      <c r="G66" s="153"/>
      <c r="H66" s="153"/>
      <c r="I66" s="153"/>
      <c r="J66" s="154">
        <f>J179</f>
        <v>0</v>
      </c>
      <c r="K66" s="100"/>
      <c r="L66" s="155"/>
    </row>
    <row r="67" spans="2:12" s="10" customFormat="1" ht="19.9" customHeight="1">
      <c r="B67" s="151"/>
      <c r="C67" s="100"/>
      <c r="D67" s="152" t="s">
        <v>1198</v>
      </c>
      <c r="E67" s="153"/>
      <c r="F67" s="153"/>
      <c r="G67" s="153"/>
      <c r="H67" s="153"/>
      <c r="I67" s="153"/>
      <c r="J67" s="154">
        <f>J217</f>
        <v>0</v>
      </c>
      <c r="K67" s="100"/>
      <c r="L67" s="155"/>
    </row>
    <row r="68" spans="2:12" s="10" customFormat="1" ht="19.9" customHeight="1">
      <c r="B68" s="151"/>
      <c r="C68" s="100"/>
      <c r="D68" s="152" t="s">
        <v>143</v>
      </c>
      <c r="E68" s="153"/>
      <c r="F68" s="153"/>
      <c r="G68" s="153"/>
      <c r="H68" s="153"/>
      <c r="I68" s="153"/>
      <c r="J68" s="154">
        <f>J298</f>
        <v>0</v>
      </c>
      <c r="K68" s="100"/>
      <c r="L68" s="155"/>
    </row>
    <row r="69" spans="2:12" s="10" customFormat="1" ht="19.9" customHeight="1">
      <c r="B69" s="151"/>
      <c r="C69" s="100"/>
      <c r="D69" s="152" t="s">
        <v>1199</v>
      </c>
      <c r="E69" s="153"/>
      <c r="F69" s="153"/>
      <c r="G69" s="153"/>
      <c r="H69" s="153"/>
      <c r="I69" s="153"/>
      <c r="J69" s="154">
        <f>J337</f>
        <v>0</v>
      </c>
      <c r="K69" s="100"/>
      <c r="L69" s="155"/>
    </row>
    <row r="70" spans="2:12" s="10" customFormat="1" ht="19.9" customHeight="1">
      <c r="B70" s="151"/>
      <c r="C70" s="100"/>
      <c r="D70" s="152" t="s">
        <v>1200</v>
      </c>
      <c r="E70" s="153"/>
      <c r="F70" s="153"/>
      <c r="G70" s="153"/>
      <c r="H70" s="153"/>
      <c r="I70" s="153"/>
      <c r="J70" s="154">
        <f>J351</f>
        <v>0</v>
      </c>
      <c r="K70" s="100"/>
      <c r="L70" s="155"/>
    </row>
    <row r="71" spans="2:12" s="10" customFormat="1" ht="19.9" customHeight="1">
      <c r="B71" s="151"/>
      <c r="C71" s="100"/>
      <c r="D71" s="152" t="s">
        <v>1201</v>
      </c>
      <c r="E71" s="153"/>
      <c r="F71" s="153"/>
      <c r="G71" s="153"/>
      <c r="H71" s="153"/>
      <c r="I71" s="153"/>
      <c r="J71" s="154">
        <f>J356</f>
        <v>0</v>
      </c>
      <c r="K71" s="100"/>
      <c r="L71" s="155"/>
    </row>
    <row r="72" spans="2:12" s="10" customFormat="1" ht="19.9" customHeight="1">
      <c r="B72" s="151"/>
      <c r="C72" s="100"/>
      <c r="D72" s="152" t="s">
        <v>147</v>
      </c>
      <c r="E72" s="153"/>
      <c r="F72" s="153"/>
      <c r="G72" s="153"/>
      <c r="H72" s="153"/>
      <c r="I72" s="153"/>
      <c r="J72" s="154">
        <f>J387</f>
        <v>0</v>
      </c>
      <c r="K72" s="100"/>
      <c r="L72" s="155"/>
    </row>
    <row r="73" spans="2:12" s="10" customFormat="1" ht="19.9" customHeight="1">
      <c r="B73" s="151"/>
      <c r="C73" s="100"/>
      <c r="D73" s="152" t="s">
        <v>148</v>
      </c>
      <c r="E73" s="153"/>
      <c r="F73" s="153"/>
      <c r="G73" s="153"/>
      <c r="H73" s="153"/>
      <c r="I73" s="153"/>
      <c r="J73" s="154">
        <f>J406</f>
        <v>0</v>
      </c>
      <c r="K73" s="100"/>
      <c r="L73" s="155"/>
    </row>
    <row r="74" spans="2:12" s="9" customFormat="1" ht="24.95" customHeight="1">
      <c r="B74" s="145"/>
      <c r="C74" s="146"/>
      <c r="D74" s="147" t="s">
        <v>1202</v>
      </c>
      <c r="E74" s="148"/>
      <c r="F74" s="148"/>
      <c r="G74" s="148"/>
      <c r="H74" s="148"/>
      <c r="I74" s="148"/>
      <c r="J74" s="149">
        <f>J410</f>
        <v>0</v>
      </c>
      <c r="K74" s="146"/>
      <c r="L74" s="150"/>
    </row>
    <row r="75" spans="2:12" s="10" customFormat="1" ht="19.9" customHeight="1">
      <c r="B75" s="151"/>
      <c r="C75" s="100"/>
      <c r="D75" s="152" t="s">
        <v>1203</v>
      </c>
      <c r="E75" s="153"/>
      <c r="F75" s="153"/>
      <c r="G75" s="153"/>
      <c r="H75" s="153"/>
      <c r="I75" s="153"/>
      <c r="J75" s="154">
        <f>J411</f>
        <v>0</v>
      </c>
      <c r="K75" s="100"/>
      <c r="L75" s="155"/>
    </row>
    <row r="76" spans="2:12" s="10" customFormat="1" ht="19.9" customHeight="1">
      <c r="B76" s="151"/>
      <c r="C76" s="100"/>
      <c r="D76" s="152" t="s">
        <v>1204</v>
      </c>
      <c r="E76" s="153"/>
      <c r="F76" s="153"/>
      <c r="G76" s="153"/>
      <c r="H76" s="153"/>
      <c r="I76" s="153"/>
      <c r="J76" s="154">
        <f>J451</f>
        <v>0</v>
      </c>
      <c r="K76" s="100"/>
      <c r="L76" s="155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5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5" customHeight="1">
      <c r="A83" s="37"/>
      <c r="B83" s="38"/>
      <c r="C83" s="25" t="s">
        <v>149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16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97" t="str">
        <f>E7</f>
        <v>Realizace opatření KoPÚ k.ú. Měrovice nad Hanou</v>
      </c>
      <c r="F86" s="398"/>
      <c r="G86" s="398"/>
      <c r="H86" s="398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2:12" s="1" customFormat="1" ht="12" customHeight="1">
      <c r="B87" s="23"/>
      <c r="C87" s="31" t="s">
        <v>131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37"/>
      <c r="B88" s="38"/>
      <c r="C88" s="39"/>
      <c r="D88" s="39"/>
      <c r="E88" s="397" t="s">
        <v>1520</v>
      </c>
      <c r="F88" s="399"/>
      <c r="G88" s="399"/>
      <c r="H88" s="39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883</v>
      </c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51" t="str">
        <f>E11</f>
        <v>II - Propustek č.II</v>
      </c>
      <c r="F90" s="399"/>
      <c r="G90" s="399"/>
      <c r="H90" s="39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1" t="s">
        <v>24</v>
      </c>
      <c r="D92" s="39"/>
      <c r="E92" s="39"/>
      <c r="F92" s="29" t="str">
        <f>F14</f>
        <v>Měrovice nad Hanou</v>
      </c>
      <c r="G92" s="39"/>
      <c r="H92" s="39"/>
      <c r="I92" s="31" t="s">
        <v>26</v>
      </c>
      <c r="J92" s="62" t="str">
        <f>IF(J14="","",J14)</f>
        <v>17. 5. 2022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40.15" customHeight="1">
      <c r="A94" s="37"/>
      <c r="B94" s="38"/>
      <c r="C94" s="31" t="s">
        <v>34</v>
      </c>
      <c r="D94" s="39"/>
      <c r="E94" s="39"/>
      <c r="F94" s="29" t="str">
        <f>E17</f>
        <v>ČR-Státní pozemkový úřad,Krajský poz.úřad</v>
      </c>
      <c r="G94" s="39"/>
      <c r="H94" s="39"/>
      <c r="I94" s="31" t="s">
        <v>41</v>
      </c>
      <c r="J94" s="35" t="str">
        <f>E23</f>
        <v>AGPOL  s.r.o.,Jungmanova 153/12,Olomouc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1" t="s">
        <v>39</v>
      </c>
      <c r="D95" s="39"/>
      <c r="E95" s="39"/>
      <c r="F95" s="29" t="str">
        <f>IF(E20="","",E20)</f>
        <v>Vyplň údaj</v>
      </c>
      <c r="G95" s="39"/>
      <c r="H95" s="39"/>
      <c r="I95" s="31" t="s">
        <v>43</v>
      </c>
      <c r="J95" s="35" t="str">
        <f>E26</f>
        <v xml:space="preserve"> 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56"/>
      <c r="B97" s="157"/>
      <c r="C97" s="158" t="s">
        <v>150</v>
      </c>
      <c r="D97" s="159" t="s">
        <v>67</v>
      </c>
      <c r="E97" s="159" t="s">
        <v>63</v>
      </c>
      <c r="F97" s="159" t="s">
        <v>64</v>
      </c>
      <c r="G97" s="159" t="s">
        <v>151</v>
      </c>
      <c r="H97" s="159" t="s">
        <v>152</v>
      </c>
      <c r="I97" s="159" t="s">
        <v>153</v>
      </c>
      <c r="J97" s="159" t="s">
        <v>137</v>
      </c>
      <c r="K97" s="160" t="s">
        <v>154</v>
      </c>
      <c r="L97" s="161"/>
      <c r="M97" s="71" t="s">
        <v>36</v>
      </c>
      <c r="N97" s="72" t="s">
        <v>52</v>
      </c>
      <c r="O97" s="72" t="s">
        <v>155</v>
      </c>
      <c r="P97" s="72" t="s">
        <v>156</v>
      </c>
      <c r="Q97" s="72" t="s">
        <v>157</v>
      </c>
      <c r="R97" s="72" t="s">
        <v>158</v>
      </c>
      <c r="S97" s="72" t="s">
        <v>159</v>
      </c>
      <c r="T97" s="73" t="s">
        <v>160</v>
      </c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</row>
    <row r="98" spans="1:63" s="2" customFormat="1" ht="22.9" customHeight="1">
      <c r="A98" s="37"/>
      <c r="B98" s="38"/>
      <c r="C98" s="78" t="s">
        <v>161</v>
      </c>
      <c r="D98" s="39"/>
      <c r="E98" s="39"/>
      <c r="F98" s="39"/>
      <c r="G98" s="39"/>
      <c r="H98" s="39"/>
      <c r="I98" s="39"/>
      <c r="J98" s="162">
        <f>BK98</f>
        <v>0</v>
      </c>
      <c r="K98" s="39"/>
      <c r="L98" s="42"/>
      <c r="M98" s="74"/>
      <c r="N98" s="163"/>
      <c r="O98" s="75"/>
      <c r="P98" s="164">
        <f>P99+P410</f>
        <v>0</v>
      </c>
      <c r="Q98" s="75"/>
      <c r="R98" s="164">
        <f>R99+R410</f>
        <v>212.43622892000002</v>
      </c>
      <c r="S98" s="75"/>
      <c r="T98" s="165">
        <f>T99+T410</f>
        <v>15.295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81</v>
      </c>
      <c r="AU98" s="19" t="s">
        <v>138</v>
      </c>
      <c r="BK98" s="166">
        <f>BK99+BK410</f>
        <v>0</v>
      </c>
    </row>
    <row r="99" spans="2:63" s="12" customFormat="1" ht="25.9" customHeight="1">
      <c r="B99" s="167"/>
      <c r="C99" s="168"/>
      <c r="D99" s="169" t="s">
        <v>81</v>
      </c>
      <c r="E99" s="170" t="s">
        <v>162</v>
      </c>
      <c r="F99" s="170" t="s">
        <v>163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P100+P179+P217+P298+P337+P351+P356+P387+P406</f>
        <v>0</v>
      </c>
      <c r="Q99" s="175"/>
      <c r="R99" s="176">
        <f>R100+R179+R217+R298+R337+R351+R356+R387+R406</f>
        <v>210.90219252000003</v>
      </c>
      <c r="S99" s="175"/>
      <c r="T99" s="177">
        <f>T100+T179+T217+T298+T337+T351+T356+T387+T406</f>
        <v>15.295</v>
      </c>
      <c r="AR99" s="178" t="s">
        <v>23</v>
      </c>
      <c r="AT99" s="179" t="s">
        <v>81</v>
      </c>
      <c r="AU99" s="179" t="s">
        <v>82</v>
      </c>
      <c r="AY99" s="178" t="s">
        <v>164</v>
      </c>
      <c r="BK99" s="180">
        <f>BK100+BK179+BK217+BK298+BK337+BK351+BK356+BK387+BK406</f>
        <v>0</v>
      </c>
    </row>
    <row r="100" spans="2:63" s="12" customFormat="1" ht="22.9" customHeight="1">
      <c r="B100" s="167"/>
      <c r="C100" s="168"/>
      <c r="D100" s="169" t="s">
        <v>81</v>
      </c>
      <c r="E100" s="181" t="s">
        <v>23</v>
      </c>
      <c r="F100" s="181" t="s">
        <v>165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SUM(P101:P178)</f>
        <v>0</v>
      </c>
      <c r="Q100" s="175"/>
      <c r="R100" s="176">
        <f>SUM(R101:R178)</f>
        <v>63.950572</v>
      </c>
      <c r="S100" s="175"/>
      <c r="T100" s="177">
        <f>SUM(T101:T178)</f>
        <v>0</v>
      </c>
      <c r="AR100" s="178" t="s">
        <v>23</v>
      </c>
      <c r="AT100" s="179" t="s">
        <v>81</v>
      </c>
      <c r="AU100" s="179" t="s">
        <v>23</v>
      </c>
      <c r="AY100" s="178" t="s">
        <v>164</v>
      </c>
      <c r="BK100" s="180">
        <f>SUM(BK101:BK178)</f>
        <v>0</v>
      </c>
    </row>
    <row r="101" spans="1:65" s="2" customFormat="1" ht="16.5" customHeight="1">
      <c r="A101" s="37"/>
      <c r="B101" s="38"/>
      <c r="C101" s="183" t="s">
        <v>23</v>
      </c>
      <c r="D101" s="183" t="s">
        <v>166</v>
      </c>
      <c r="E101" s="184" t="s">
        <v>1211</v>
      </c>
      <c r="F101" s="185" t="s">
        <v>1212</v>
      </c>
      <c r="G101" s="186" t="s">
        <v>364</v>
      </c>
      <c r="H101" s="187">
        <v>11.4</v>
      </c>
      <c r="I101" s="188"/>
      <c r="J101" s="189">
        <f>ROUND(I101*H101,2)</f>
        <v>0</v>
      </c>
      <c r="K101" s="185" t="s">
        <v>186</v>
      </c>
      <c r="L101" s="42"/>
      <c r="M101" s="190" t="s">
        <v>36</v>
      </c>
      <c r="N101" s="191" t="s">
        <v>53</v>
      </c>
      <c r="O101" s="67"/>
      <c r="P101" s="192">
        <f>O101*H101</f>
        <v>0</v>
      </c>
      <c r="Q101" s="192">
        <v>0.02698</v>
      </c>
      <c r="R101" s="192">
        <f>Q101*H101</f>
        <v>0.307572</v>
      </c>
      <c r="S101" s="192">
        <v>0</v>
      </c>
      <c r="T101" s="19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4" t="s">
        <v>170</v>
      </c>
      <c r="AT101" s="194" t="s">
        <v>166</v>
      </c>
      <c r="AU101" s="194" t="s">
        <v>92</v>
      </c>
      <c r="AY101" s="19" t="s">
        <v>164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9" t="s">
        <v>23</v>
      </c>
      <c r="BK101" s="195">
        <f>ROUND(I101*H101,2)</f>
        <v>0</v>
      </c>
      <c r="BL101" s="19" t="s">
        <v>170</v>
      </c>
      <c r="BM101" s="194" t="s">
        <v>1814</v>
      </c>
    </row>
    <row r="102" spans="1:47" s="2" customFormat="1" ht="11.25">
      <c r="A102" s="37"/>
      <c r="B102" s="38"/>
      <c r="C102" s="39"/>
      <c r="D102" s="196" t="s">
        <v>172</v>
      </c>
      <c r="E102" s="39"/>
      <c r="F102" s="197" t="s">
        <v>1214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172</v>
      </c>
      <c r="AU102" s="19" t="s">
        <v>92</v>
      </c>
    </row>
    <row r="103" spans="1:47" s="2" customFormat="1" ht="11.25">
      <c r="A103" s="37"/>
      <c r="B103" s="38"/>
      <c r="C103" s="39"/>
      <c r="D103" s="233" t="s">
        <v>189</v>
      </c>
      <c r="E103" s="39"/>
      <c r="F103" s="234" t="s">
        <v>1215</v>
      </c>
      <c r="G103" s="39"/>
      <c r="H103" s="39"/>
      <c r="I103" s="198"/>
      <c r="J103" s="39"/>
      <c r="K103" s="39"/>
      <c r="L103" s="42"/>
      <c r="M103" s="199"/>
      <c r="N103" s="200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189</v>
      </c>
      <c r="AU103" s="19" t="s">
        <v>92</v>
      </c>
    </row>
    <row r="104" spans="2:51" s="14" customFormat="1" ht="11.25">
      <c r="B104" s="211"/>
      <c r="C104" s="212"/>
      <c r="D104" s="196" t="s">
        <v>173</v>
      </c>
      <c r="E104" s="213" t="s">
        <v>36</v>
      </c>
      <c r="F104" s="214" t="s">
        <v>1815</v>
      </c>
      <c r="G104" s="212"/>
      <c r="H104" s="215">
        <v>11.4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173</v>
      </c>
      <c r="AU104" s="221" t="s">
        <v>92</v>
      </c>
      <c r="AV104" s="14" t="s">
        <v>92</v>
      </c>
      <c r="AW104" s="14" t="s">
        <v>45</v>
      </c>
      <c r="AX104" s="14" t="s">
        <v>82</v>
      </c>
      <c r="AY104" s="221" t="s">
        <v>164</v>
      </c>
    </row>
    <row r="105" spans="2:51" s="15" customFormat="1" ht="11.25">
      <c r="B105" s="222"/>
      <c r="C105" s="223"/>
      <c r="D105" s="196" t="s">
        <v>173</v>
      </c>
      <c r="E105" s="224" t="s">
        <v>36</v>
      </c>
      <c r="F105" s="225" t="s">
        <v>181</v>
      </c>
      <c r="G105" s="223"/>
      <c r="H105" s="226">
        <v>11.4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173</v>
      </c>
      <c r="AU105" s="232" t="s">
        <v>92</v>
      </c>
      <c r="AV105" s="15" t="s">
        <v>170</v>
      </c>
      <c r="AW105" s="15" t="s">
        <v>45</v>
      </c>
      <c r="AX105" s="15" t="s">
        <v>23</v>
      </c>
      <c r="AY105" s="232" t="s">
        <v>164</v>
      </c>
    </row>
    <row r="106" spans="1:65" s="2" customFormat="1" ht="16.5" customHeight="1">
      <c r="A106" s="37"/>
      <c r="B106" s="38"/>
      <c r="C106" s="183" t="s">
        <v>92</v>
      </c>
      <c r="D106" s="183" t="s">
        <v>166</v>
      </c>
      <c r="E106" s="184" t="s">
        <v>1216</v>
      </c>
      <c r="F106" s="185" t="s">
        <v>1217</v>
      </c>
      <c r="G106" s="186" t="s">
        <v>1218</v>
      </c>
      <c r="H106" s="187">
        <v>100</v>
      </c>
      <c r="I106" s="188"/>
      <c r="J106" s="189">
        <f>ROUND(I106*H106,2)</f>
        <v>0</v>
      </c>
      <c r="K106" s="185" t="s">
        <v>186</v>
      </c>
      <c r="L106" s="42"/>
      <c r="M106" s="190" t="s">
        <v>36</v>
      </c>
      <c r="N106" s="191" t="s">
        <v>53</v>
      </c>
      <c r="O106" s="67"/>
      <c r="P106" s="192">
        <f>O106*H106</f>
        <v>0</v>
      </c>
      <c r="Q106" s="192">
        <v>3E-05</v>
      </c>
      <c r="R106" s="192">
        <f>Q106*H106</f>
        <v>0.003</v>
      </c>
      <c r="S106" s="192">
        <v>0</v>
      </c>
      <c r="T106" s="19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4" t="s">
        <v>170</v>
      </c>
      <c r="AT106" s="194" t="s">
        <v>166</v>
      </c>
      <c r="AU106" s="194" t="s">
        <v>92</v>
      </c>
      <c r="AY106" s="19" t="s">
        <v>164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9" t="s">
        <v>23</v>
      </c>
      <c r="BK106" s="195">
        <f>ROUND(I106*H106,2)</f>
        <v>0</v>
      </c>
      <c r="BL106" s="19" t="s">
        <v>170</v>
      </c>
      <c r="BM106" s="194" t="s">
        <v>1816</v>
      </c>
    </row>
    <row r="107" spans="1:47" s="2" customFormat="1" ht="11.25">
      <c r="A107" s="37"/>
      <c r="B107" s="38"/>
      <c r="C107" s="39"/>
      <c r="D107" s="196" t="s">
        <v>172</v>
      </c>
      <c r="E107" s="39"/>
      <c r="F107" s="197" t="s">
        <v>1220</v>
      </c>
      <c r="G107" s="39"/>
      <c r="H107" s="39"/>
      <c r="I107" s="198"/>
      <c r="J107" s="39"/>
      <c r="K107" s="39"/>
      <c r="L107" s="42"/>
      <c r="M107" s="199"/>
      <c r="N107" s="200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172</v>
      </c>
      <c r="AU107" s="19" t="s">
        <v>92</v>
      </c>
    </row>
    <row r="108" spans="1:47" s="2" customFormat="1" ht="11.25">
      <c r="A108" s="37"/>
      <c r="B108" s="38"/>
      <c r="C108" s="39"/>
      <c r="D108" s="233" t="s">
        <v>189</v>
      </c>
      <c r="E108" s="39"/>
      <c r="F108" s="234" t="s">
        <v>1221</v>
      </c>
      <c r="G108" s="39"/>
      <c r="H108" s="39"/>
      <c r="I108" s="198"/>
      <c r="J108" s="39"/>
      <c r="K108" s="39"/>
      <c r="L108" s="42"/>
      <c r="M108" s="199"/>
      <c r="N108" s="200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189</v>
      </c>
      <c r="AU108" s="19" t="s">
        <v>92</v>
      </c>
    </row>
    <row r="109" spans="2:51" s="14" customFormat="1" ht="11.25">
      <c r="B109" s="211"/>
      <c r="C109" s="212"/>
      <c r="D109" s="196" t="s">
        <v>173</v>
      </c>
      <c r="E109" s="213" t="s">
        <v>36</v>
      </c>
      <c r="F109" s="214" t="s">
        <v>1531</v>
      </c>
      <c r="G109" s="212"/>
      <c r="H109" s="215">
        <v>100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173</v>
      </c>
      <c r="AU109" s="221" t="s">
        <v>92</v>
      </c>
      <c r="AV109" s="14" t="s">
        <v>92</v>
      </c>
      <c r="AW109" s="14" t="s">
        <v>45</v>
      </c>
      <c r="AX109" s="14" t="s">
        <v>23</v>
      </c>
      <c r="AY109" s="221" t="s">
        <v>164</v>
      </c>
    </row>
    <row r="110" spans="1:65" s="2" customFormat="1" ht="16.5" customHeight="1">
      <c r="A110" s="37"/>
      <c r="B110" s="38"/>
      <c r="C110" s="183" t="s">
        <v>182</v>
      </c>
      <c r="D110" s="183" t="s">
        <v>166</v>
      </c>
      <c r="E110" s="184" t="s">
        <v>1223</v>
      </c>
      <c r="F110" s="185" t="s">
        <v>1224</v>
      </c>
      <c r="G110" s="186" t="s">
        <v>1225</v>
      </c>
      <c r="H110" s="187">
        <v>10</v>
      </c>
      <c r="I110" s="188"/>
      <c r="J110" s="189">
        <f>ROUND(I110*H110,2)</f>
        <v>0</v>
      </c>
      <c r="K110" s="185" t="s">
        <v>186</v>
      </c>
      <c r="L110" s="42"/>
      <c r="M110" s="190" t="s">
        <v>36</v>
      </c>
      <c r="N110" s="191" t="s">
        <v>53</v>
      </c>
      <c r="O110" s="67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4" t="s">
        <v>170</v>
      </c>
      <c r="AT110" s="194" t="s">
        <v>166</v>
      </c>
      <c r="AU110" s="194" t="s">
        <v>92</v>
      </c>
      <c r="AY110" s="19" t="s">
        <v>164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9" t="s">
        <v>23</v>
      </c>
      <c r="BK110" s="195">
        <f>ROUND(I110*H110,2)</f>
        <v>0</v>
      </c>
      <c r="BL110" s="19" t="s">
        <v>170</v>
      </c>
      <c r="BM110" s="194" t="s">
        <v>1817</v>
      </c>
    </row>
    <row r="111" spans="1:47" s="2" customFormat="1" ht="11.25">
      <c r="A111" s="37"/>
      <c r="B111" s="38"/>
      <c r="C111" s="39"/>
      <c r="D111" s="196" t="s">
        <v>172</v>
      </c>
      <c r="E111" s="39"/>
      <c r="F111" s="197" t="s">
        <v>1227</v>
      </c>
      <c r="G111" s="39"/>
      <c r="H111" s="39"/>
      <c r="I111" s="198"/>
      <c r="J111" s="39"/>
      <c r="K111" s="39"/>
      <c r="L111" s="42"/>
      <c r="M111" s="199"/>
      <c r="N111" s="200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9" t="s">
        <v>172</v>
      </c>
      <c r="AU111" s="19" t="s">
        <v>92</v>
      </c>
    </row>
    <row r="112" spans="1:47" s="2" customFormat="1" ht="11.25">
      <c r="A112" s="37"/>
      <c r="B112" s="38"/>
      <c r="C112" s="39"/>
      <c r="D112" s="233" t="s">
        <v>189</v>
      </c>
      <c r="E112" s="39"/>
      <c r="F112" s="234" t="s">
        <v>1228</v>
      </c>
      <c r="G112" s="39"/>
      <c r="H112" s="39"/>
      <c r="I112" s="198"/>
      <c r="J112" s="39"/>
      <c r="K112" s="39"/>
      <c r="L112" s="42"/>
      <c r="M112" s="199"/>
      <c r="N112" s="200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189</v>
      </c>
      <c r="AU112" s="19" t="s">
        <v>92</v>
      </c>
    </row>
    <row r="113" spans="2:51" s="14" customFormat="1" ht="11.25">
      <c r="B113" s="211"/>
      <c r="C113" s="212"/>
      <c r="D113" s="196" t="s">
        <v>173</v>
      </c>
      <c r="E113" s="213" t="s">
        <v>36</v>
      </c>
      <c r="F113" s="214" t="s">
        <v>1818</v>
      </c>
      <c r="G113" s="212"/>
      <c r="H113" s="215">
        <v>10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173</v>
      </c>
      <c r="AU113" s="221" t="s">
        <v>92</v>
      </c>
      <c r="AV113" s="14" t="s">
        <v>92</v>
      </c>
      <c r="AW113" s="14" t="s">
        <v>45</v>
      </c>
      <c r="AX113" s="14" t="s">
        <v>23</v>
      </c>
      <c r="AY113" s="221" t="s">
        <v>164</v>
      </c>
    </row>
    <row r="114" spans="1:65" s="2" customFormat="1" ht="16.5" customHeight="1">
      <c r="A114" s="37"/>
      <c r="B114" s="38"/>
      <c r="C114" s="183" t="s">
        <v>170</v>
      </c>
      <c r="D114" s="183" t="s">
        <v>166</v>
      </c>
      <c r="E114" s="184" t="s">
        <v>205</v>
      </c>
      <c r="F114" s="185" t="s">
        <v>206</v>
      </c>
      <c r="G114" s="186" t="s">
        <v>185</v>
      </c>
      <c r="H114" s="187">
        <v>48.926</v>
      </c>
      <c r="I114" s="188"/>
      <c r="J114" s="189">
        <f>ROUND(I114*H114,2)</f>
        <v>0</v>
      </c>
      <c r="K114" s="185" t="s">
        <v>186</v>
      </c>
      <c r="L114" s="42"/>
      <c r="M114" s="190" t="s">
        <v>36</v>
      </c>
      <c r="N114" s="191" t="s">
        <v>53</v>
      </c>
      <c r="O114" s="67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4" t="s">
        <v>170</v>
      </c>
      <c r="AT114" s="194" t="s">
        <v>166</v>
      </c>
      <c r="AU114" s="194" t="s">
        <v>92</v>
      </c>
      <c r="AY114" s="19" t="s">
        <v>164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19" t="s">
        <v>23</v>
      </c>
      <c r="BK114" s="195">
        <f>ROUND(I114*H114,2)</f>
        <v>0</v>
      </c>
      <c r="BL114" s="19" t="s">
        <v>170</v>
      </c>
      <c r="BM114" s="194" t="s">
        <v>1819</v>
      </c>
    </row>
    <row r="115" spans="1:47" s="2" customFormat="1" ht="19.5">
      <c r="A115" s="37"/>
      <c r="B115" s="38"/>
      <c r="C115" s="39"/>
      <c r="D115" s="196" t="s">
        <v>172</v>
      </c>
      <c r="E115" s="39"/>
      <c r="F115" s="197" t="s">
        <v>208</v>
      </c>
      <c r="G115" s="39"/>
      <c r="H115" s="39"/>
      <c r="I115" s="198"/>
      <c r="J115" s="39"/>
      <c r="K115" s="39"/>
      <c r="L115" s="42"/>
      <c r="M115" s="199"/>
      <c r="N115" s="200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172</v>
      </c>
      <c r="AU115" s="19" t="s">
        <v>92</v>
      </c>
    </row>
    <row r="116" spans="1:47" s="2" customFormat="1" ht="11.25">
      <c r="A116" s="37"/>
      <c r="B116" s="38"/>
      <c r="C116" s="39"/>
      <c r="D116" s="233" t="s">
        <v>189</v>
      </c>
      <c r="E116" s="39"/>
      <c r="F116" s="234" t="s">
        <v>209</v>
      </c>
      <c r="G116" s="39"/>
      <c r="H116" s="39"/>
      <c r="I116" s="198"/>
      <c r="J116" s="39"/>
      <c r="K116" s="39"/>
      <c r="L116" s="42"/>
      <c r="M116" s="199"/>
      <c r="N116" s="200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189</v>
      </c>
      <c r="AU116" s="19" t="s">
        <v>92</v>
      </c>
    </row>
    <row r="117" spans="2:51" s="14" customFormat="1" ht="11.25">
      <c r="B117" s="211"/>
      <c r="C117" s="212"/>
      <c r="D117" s="196" t="s">
        <v>173</v>
      </c>
      <c r="E117" s="213" t="s">
        <v>36</v>
      </c>
      <c r="F117" s="214" t="s">
        <v>1820</v>
      </c>
      <c r="G117" s="212"/>
      <c r="H117" s="215">
        <v>46.728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173</v>
      </c>
      <c r="AU117" s="221" t="s">
        <v>92</v>
      </c>
      <c r="AV117" s="14" t="s">
        <v>92</v>
      </c>
      <c r="AW117" s="14" t="s">
        <v>45</v>
      </c>
      <c r="AX117" s="14" t="s">
        <v>82</v>
      </c>
      <c r="AY117" s="221" t="s">
        <v>164</v>
      </c>
    </row>
    <row r="118" spans="2:51" s="14" customFormat="1" ht="11.25">
      <c r="B118" s="211"/>
      <c r="C118" s="212"/>
      <c r="D118" s="196" t="s">
        <v>173</v>
      </c>
      <c r="E118" s="213" t="s">
        <v>36</v>
      </c>
      <c r="F118" s="214" t="s">
        <v>1821</v>
      </c>
      <c r="G118" s="212"/>
      <c r="H118" s="215">
        <v>6.66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173</v>
      </c>
      <c r="AU118" s="221" t="s">
        <v>92</v>
      </c>
      <c r="AV118" s="14" t="s">
        <v>92</v>
      </c>
      <c r="AW118" s="14" t="s">
        <v>45</v>
      </c>
      <c r="AX118" s="14" t="s">
        <v>82</v>
      </c>
      <c r="AY118" s="221" t="s">
        <v>164</v>
      </c>
    </row>
    <row r="119" spans="2:51" s="14" customFormat="1" ht="11.25">
      <c r="B119" s="211"/>
      <c r="C119" s="212"/>
      <c r="D119" s="196" t="s">
        <v>173</v>
      </c>
      <c r="E119" s="213" t="s">
        <v>36</v>
      </c>
      <c r="F119" s="214" t="s">
        <v>1822</v>
      </c>
      <c r="G119" s="212"/>
      <c r="H119" s="215">
        <v>-8.0845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173</v>
      </c>
      <c r="AU119" s="221" t="s">
        <v>92</v>
      </c>
      <c r="AV119" s="14" t="s">
        <v>92</v>
      </c>
      <c r="AW119" s="14" t="s">
        <v>45</v>
      </c>
      <c r="AX119" s="14" t="s">
        <v>82</v>
      </c>
      <c r="AY119" s="221" t="s">
        <v>164</v>
      </c>
    </row>
    <row r="120" spans="2:51" s="13" customFormat="1" ht="11.25">
      <c r="B120" s="201"/>
      <c r="C120" s="202"/>
      <c r="D120" s="196" t="s">
        <v>173</v>
      </c>
      <c r="E120" s="203" t="s">
        <v>36</v>
      </c>
      <c r="F120" s="204" t="s">
        <v>1823</v>
      </c>
      <c r="G120" s="202"/>
      <c r="H120" s="203" t="s">
        <v>36</v>
      </c>
      <c r="I120" s="205"/>
      <c r="J120" s="202"/>
      <c r="K120" s="202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173</v>
      </c>
      <c r="AU120" s="210" t="s">
        <v>92</v>
      </c>
      <c r="AV120" s="13" t="s">
        <v>23</v>
      </c>
      <c r="AW120" s="13" t="s">
        <v>45</v>
      </c>
      <c r="AX120" s="13" t="s">
        <v>82</v>
      </c>
      <c r="AY120" s="210" t="s">
        <v>164</v>
      </c>
    </row>
    <row r="121" spans="2:51" s="13" customFormat="1" ht="11.25">
      <c r="B121" s="201"/>
      <c r="C121" s="202"/>
      <c r="D121" s="196" t="s">
        <v>173</v>
      </c>
      <c r="E121" s="203" t="s">
        <v>36</v>
      </c>
      <c r="F121" s="204" t="s">
        <v>215</v>
      </c>
      <c r="G121" s="202"/>
      <c r="H121" s="203" t="s">
        <v>36</v>
      </c>
      <c r="I121" s="205"/>
      <c r="J121" s="202"/>
      <c r="K121" s="202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173</v>
      </c>
      <c r="AU121" s="210" t="s">
        <v>92</v>
      </c>
      <c r="AV121" s="13" t="s">
        <v>23</v>
      </c>
      <c r="AW121" s="13" t="s">
        <v>45</v>
      </c>
      <c r="AX121" s="13" t="s">
        <v>82</v>
      </c>
      <c r="AY121" s="210" t="s">
        <v>164</v>
      </c>
    </row>
    <row r="122" spans="2:51" s="14" customFormat="1" ht="11.25">
      <c r="B122" s="211"/>
      <c r="C122" s="212"/>
      <c r="D122" s="196" t="s">
        <v>173</v>
      </c>
      <c r="E122" s="213" t="s">
        <v>36</v>
      </c>
      <c r="F122" s="214" t="s">
        <v>1824</v>
      </c>
      <c r="G122" s="212"/>
      <c r="H122" s="215">
        <v>1.3755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173</v>
      </c>
      <c r="AU122" s="221" t="s">
        <v>92</v>
      </c>
      <c r="AV122" s="14" t="s">
        <v>92</v>
      </c>
      <c r="AW122" s="14" t="s">
        <v>45</v>
      </c>
      <c r="AX122" s="14" t="s">
        <v>82</v>
      </c>
      <c r="AY122" s="221" t="s">
        <v>164</v>
      </c>
    </row>
    <row r="123" spans="2:51" s="14" customFormat="1" ht="11.25">
      <c r="B123" s="211"/>
      <c r="C123" s="212"/>
      <c r="D123" s="196" t="s">
        <v>173</v>
      </c>
      <c r="E123" s="213" t="s">
        <v>36</v>
      </c>
      <c r="F123" s="214" t="s">
        <v>1825</v>
      </c>
      <c r="G123" s="212"/>
      <c r="H123" s="215">
        <v>2.247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173</v>
      </c>
      <c r="AU123" s="221" t="s">
        <v>92</v>
      </c>
      <c r="AV123" s="14" t="s">
        <v>92</v>
      </c>
      <c r="AW123" s="14" t="s">
        <v>45</v>
      </c>
      <c r="AX123" s="14" t="s">
        <v>82</v>
      </c>
      <c r="AY123" s="221" t="s">
        <v>164</v>
      </c>
    </row>
    <row r="124" spans="2:51" s="15" customFormat="1" ht="11.25">
      <c r="B124" s="222"/>
      <c r="C124" s="223"/>
      <c r="D124" s="196" t="s">
        <v>173</v>
      </c>
      <c r="E124" s="224" t="s">
        <v>36</v>
      </c>
      <c r="F124" s="225" t="s">
        <v>181</v>
      </c>
      <c r="G124" s="223"/>
      <c r="H124" s="226">
        <v>48.926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173</v>
      </c>
      <c r="AU124" s="232" t="s">
        <v>92</v>
      </c>
      <c r="AV124" s="15" t="s">
        <v>170</v>
      </c>
      <c r="AW124" s="15" t="s">
        <v>45</v>
      </c>
      <c r="AX124" s="15" t="s">
        <v>23</v>
      </c>
      <c r="AY124" s="232" t="s">
        <v>164</v>
      </c>
    </row>
    <row r="125" spans="1:65" s="2" customFormat="1" ht="21.75" customHeight="1">
      <c r="A125" s="37"/>
      <c r="B125" s="38"/>
      <c r="C125" s="183" t="s">
        <v>204</v>
      </c>
      <c r="D125" s="183" t="s">
        <v>166</v>
      </c>
      <c r="E125" s="184" t="s">
        <v>1542</v>
      </c>
      <c r="F125" s="185" t="s">
        <v>1543</v>
      </c>
      <c r="G125" s="186" t="s">
        <v>185</v>
      </c>
      <c r="H125" s="187">
        <v>2.624</v>
      </c>
      <c r="I125" s="188"/>
      <c r="J125" s="189">
        <f>ROUND(I125*H125,2)</f>
        <v>0</v>
      </c>
      <c r="K125" s="185" t="s">
        <v>186</v>
      </c>
      <c r="L125" s="42"/>
      <c r="M125" s="190" t="s">
        <v>36</v>
      </c>
      <c r="N125" s="191" t="s">
        <v>53</v>
      </c>
      <c r="O125" s="67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4" t="s">
        <v>170</v>
      </c>
      <c r="AT125" s="194" t="s">
        <v>166</v>
      </c>
      <c r="AU125" s="194" t="s">
        <v>92</v>
      </c>
      <c r="AY125" s="19" t="s">
        <v>164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9" t="s">
        <v>23</v>
      </c>
      <c r="BK125" s="195">
        <f>ROUND(I125*H125,2)</f>
        <v>0</v>
      </c>
      <c r="BL125" s="19" t="s">
        <v>170</v>
      </c>
      <c r="BM125" s="194" t="s">
        <v>1826</v>
      </c>
    </row>
    <row r="126" spans="1:47" s="2" customFormat="1" ht="19.5">
      <c r="A126" s="37"/>
      <c r="B126" s="38"/>
      <c r="C126" s="39"/>
      <c r="D126" s="196" t="s">
        <v>172</v>
      </c>
      <c r="E126" s="39"/>
      <c r="F126" s="197" t="s">
        <v>1545</v>
      </c>
      <c r="G126" s="39"/>
      <c r="H126" s="39"/>
      <c r="I126" s="198"/>
      <c r="J126" s="39"/>
      <c r="K126" s="39"/>
      <c r="L126" s="42"/>
      <c r="M126" s="199"/>
      <c r="N126" s="200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9" t="s">
        <v>172</v>
      </c>
      <c r="AU126" s="19" t="s">
        <v>92</v>
      </c>
    </row>
    <row r="127" spans="1:47" s="2" customFormat="1" ht="11.25">
      <c r="A127" s="37"/>
      <c r="B127" s="38"/>
      <c r="C127" s="39"/>
      <c r="D127" s="233" t="s">
        <v>189</v>
      </c>
      <c r="E127" s="39"/>
      <c r="F127" s="234" t="s">
        <v>1546</v>
      </c>
      <c r="G127" s="39"/>
      <c r="H127" s="39"/>
      <c r="I127" s="198"/>
      <c r="J127" s="39"/>
      <c r="K127" s="39"/>
      <c r="L127" s="42"/>
      <c r="M127" s="199"/>
      <c r="N127" s="200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189</v>
      </c>
      <c r="AU127" s="19" t="s">
        <v>92</v>
      </c>
    </row>
    <row r="128" spans="2:51" s="13" customFormat="1" ht="11.25">
      <c r="B128" s="201"/>
      <c r="C128" s="202"/>
      <c r="D128" s="196" t="s">
        <v>173</v>
      </c>
      <c r="E128" s="203" t="s">
        <v>36</v>
      </c>
      <c r="F128" s="204" t="s">
        <v>1823</v>
      </c>
      <c r="G128" s="202"/>
      <c r="H128" s="203" t="s">
        <v>36</v>
      </c>
      <c r="I128" s="205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173</v>
      </c>
      <c r="AU128" s="210" t="s">
        <v>92</v>
      </c>
      <c r="AV128" s="13" t="s">
        <v>23</v>
      </c>
      <c r="AW128" s="13" t="s">
        <v>45</v>
      </c>
      <c r="AX128" s="13" t="s">
        <v>82</v>
      </c>
      <c r="AY128" s="210" t="s">
        <v>164</v>
      </c>
    </row>
    <row r="129" spans="2:51" s="13" customFormat="1" ht="11.25">
      <c r="B129" s="201"/>
      <c r="C129" s="202"/>
      <c r="D129" s="196" t="s">
        <v>173</v>
      </c>
      <c r="E129" s="203" t="s">
        <v>36</v>
      </c>
      <c r="F129" s="204" t="s">
        <v>1549</v>
      </c>
      <c r="G129" s="202"/>
      <c r="H129" s="203" t="s">
        <v>36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173</v>
      </c>
      <c r="AU129" s="210" t="s">
        <v>92</v>
      </c>
      <c r="AV129" s="13" t="s">
        <v>23</v>
      </c>
      <c r="AW129" s="13" t="s">
        <v>45</v>
      </c>
      <c r="AX129" s="13" t="s">
        <v>82</v>
      </c>
      <c r="AY129" s="210" t="s">
        <v>164</v>
      </c>
    </row>
    <row r="130" spans="2:51" s="14" customFormat="1" ht="11.25">
      <c r="B130" s="211"/>
      <c r="C130" s="212"/>
      <c r="D130" s="196" t="s">
        <v>173</v>
      </c>
      <c r="E130" s="213" t="s">
        <v>36</v>
      </c>
      <c r="F130" s="214" t="s">
        <v>1827</v>
      </c>
      <c r="G130" s="212"/>
      <c r="H130" s="215">
        <v>1.0624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173</v>
      </c>
      <c r="AU130" s="221" t="s">
        <v>92</v>
      </c>
      <c r="AV130" s="14" t="s">
        <v>92</v>
      </c>
      <c r="AW130" s="14" t="s">
        <v>45</v>
      </c>
      <c r="AX130" s="14" t="s">
        <v>82</v>
      </c>
      <c r="AY130" s="221" t="s">
        <v>164</v>
      </c>
    </row>
    <row r="131" spans="2:51" s="14" customFormat="1" ht="11.25">
      <c r="B131" s="211"/>
      <c r="C131" s="212"/>
      <c r="D131" s="196" t="s">
        <v>173</v>
      </c>
      <c r="E131" s="213" t="s">
        <v>36</v>
      </c>
      <c r="F131" s="214" t="s">
        <v>1828</v>
      </c>
      <c r="G131" s="212"/>
      <c r="H131" s="215">
        <v>1.5616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173</v>
      </c>
      <c r="AU131" s="221" t="s">
        <v>92</v>
      </c>
      <c r="AV131" s="14" t="s">
        <v>92</v>
      </c>
      <c r="AW131" s="14" t="s">
        <v>45</v>
      </c>
      <c r="AX131" s="14" t="s">
        <v>82</v>
      </c>
      <c r="AY131" s="221" t="s">
        <v>164</v>
      </c>
    </row>
    <row r="132" spans="2:51" s="15" customFormat="1" ht="11.25">
      <c r="B132" s="222"/>
      <c r="C132" s="223"/>
      <c r="D132" s="196" t="s">
        <v>173</v>
      </c>
      <c r="E132" s="224" t="s">
        <v>36</v>
      </c>
      <c r="F132" s="225" t="s">
        <v>181</v>
      </c>
      <c r="G132" s="223"/>
      <c r="H132" s="226">
        <v>2.624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173</v>
      </c>
      <c r="AU132" s="232" t="s">
        <v>92</v>
      </c>
      <c r="AV132" s="15" t="s">
        <v>170</v>
      </c>
      <c r="AW132" s="15" t="s">
        <v>45</v>
      </c>
      <c r="AX132" s="15" t="s">
        <v>23</v>
      </c>
      <c r="AY132" s="232" t="s">
        <v>164</v>
      </c>
    </row>
    <row r="133" spans="1:65" s="2" customFormat="1" ht="16.5" customHeight="1">
      <c r="A133" s="37"/>
      <c r="B133" s="38"/>
      <c r="C133" s="183" t="s">
        <v>217</v>
      </c>
      <c r="D133" s="183" t="s">
        <v>166</v>
      </c>
      <c r="E133" s="184" t="s">
        <v>1245</v>
      </c>
      <c r="F133" s="185" t="s">
        <v>1246</v>
      </c>
      <c r="G133" s="186" t="s">
        <v>185</v>
      </c>
      <c r="H133" s="187">
        <v>4.38</v>
      </c>
      <c r="I133" s="188"/>
      <c r="J133" s="189">
        <f>ROUND(I133*H133,2)</f>
        <v>0</v>
      </c>
      <c r="K133" s="185" t="s">
        <v>186</v>
      </c>
      <c r="L133" s="42"/>
      <c r="M133" s="190" t="s">
        <v>36</v>
      </c>
      <c r="N133" s="191" t="s">
        <v>53</v>
      </c>
      <c r="O133" s="67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4" t="s">
        <v>170</v>
      </c>
      <c r="AT133" s="194" t="s">
        <v>166</v>
      </c>
      <c r="AU133" s="194" t="s">
        <v>92</v>
      </c>
      <c r="AY133" s="19" t="s">
        <v>164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9" t="s">
        <v>23</v>
      </c>
      <c r="BK133" s="195">
        <f>ROUND(I133*H133,2)</f>
        <v>0</v>
      </c>
      <c r="BL133" s="19" t="s">
        <v>170</v>
      </c>
      <c r="BM133" s="194" t="s">
        <v>1829</v>
      </c>
    </row>
    <row r="134" spans="1:47" s="2" customFormat="1" ht="19.5">
      <c r="A134" s="37"/>
      <c r="B134" s="38"/>
      <c r="C134" s="39"/>
      <c r="D134" s="196" t="s">
        <v>172</v>
      </c>
      <c r="E134" s="39"/>
      <c r="F134" s="197" t="s">
        <v>1248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172</v>
      </c>
      <c r="AU134" s="19" t="s">
        <v>92</v>
      </c>
    </row>
    <row r="135" spans="1:47" s="2" customFormat="1" ht="11.25">
      <c r="A135" s="37"/>
      <c r="B135" s="38"/>
      <c r="C135" s="39"/>
      <c r="D135" s="233" t="s">
        <v>189</v>
      </c>
      <c r="E135" s="39"/>
      <c r="F135" s="234" t="s">
        <v>1249</v>
      </c>
      <c r="G135" s="39"/>
      <c r="H135" s="39"/>
      <c r="I135" s="198"/>
      <c r="J135" s="39"/>
      <c r="K135" s="39"/>
      <c r="L135" s="42"/>
      <c r="M135" s="199"/>
      <c r="N135" s="200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189</v>
      </c>
      <c r="AU135" s="19" t="s">
        <v>92</v>
      </c>
    </row>
    <row r="136" spans="2:51" s="14" customFormat="1" ht="11.25">
      <c r="B136" s="211"/>
      <c r="C136" s="212"/>
      <c r="D136" s="196" t="s">
        <v>173</v>
      </c>
      <c r="E136" s="213" t="s">
        <v>36</v>
      </c>
      <c r="F136" s="214" t="s">
        <v>1830</v>
      </c>
      <c r="G136" s="212"/>
      <c r="H136" s="215">
        <v>4.38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173</v>
      </c>
      <c r="AU136" s="221" t="s">
        <v>92</v>
      </c>
      <c r="AV136" s="14" t="s">
        <v>92</v>
      </c>
      <c r="AW136" s="14" t="s">
        <v>45</v>
      </c>
      <c r="AX136" s="14" t="s">
        <v>82</v>
      </c>
      <c r="AY136" s="221" t="s">
        <v>164</v>
      </c>
    </row>
    <row r="137" spans="2:51" s="15" customFormat="1" ht="11.25">
      <c r="B137" s="222"/>
      <c r="C137" s="223"/>
      <c r="D137" s="196" t="s">
        <v>173</v>
      </c>
      <c r="E137" s="224" t="s">
        <v>36</v>
      </c>
      <c r="F137" s="225" t="s">
        <v>181</v>
      </c>
      <c r="G137" s="223"/>
      <c r="H137" s="226">
        <v>4.38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173</v>
      </c>
      <c r="AU137" s="232" t="s">
        <v>92</v>
      </c>
      <c r="AV137" s="15" t="s">
        <v>170</v>
      </c>
      <c r="AW137" s="15" t="s">
        <v>45</v>
      </c>
      <c r="AX137" s="15" t="s">
        <v>23</v>
      </c>
      <c r="AY137" s="232" t="s">
        <v>164</v>
      </c>
    </row>
    <row r="138" spans="1:65" s="2" customFormat="1" ht="16.5" customHeight="1">
      <c r="A138" s="37"/>
      <c r="B138" s="38"/>
      <c r="C138" s="183" t="s">
        <v>229</v>
      </c>
      <c r="D138" s="183" t="s">
        <v>166</v>
      </c>
      <c r="E138" s="184" t="s">
        <v>1251</v>
      </c>
      <c r="F138" s="185" t="s">
        <v>1252</v>
      </c>
      <c r="G138" s="186" t="s">
        <v>185</v>
      </c>
      <c r="H138" s="187">
        <v>4.38</v>
      </c>
      <c r="I138" s="188"/>
      <c r="J138" s="189">
        <f>ROUND(I138*H138,2)</f>
        <v>0</v>
      </c>
      <c r="K138" s="185" t="s">
        <v>186</v>
      </c>
      <c r="L138" s="42"/>
      <c r="M138" s="190" t="s">
        <v>36</v>
      </c>
      <c r="N138" s="191" t="s">
        <v>53</v>
      </c>
      <c r="O138" s="67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4" t="s">
        <v>170</v>
      </c>
      <c r="AT138" s="194" t="s">
        <v>166</v>
      </c>
      <c r="AU138" s="194" t="s">
        <v>92</v>
      </c>
      <c r="AY138" s="19" t="s">
        <v>164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9" t="s">
        <v>23</v>
      </c>
      <c r="BK138" s="195">
        <f>ROUND(I138*H138,2)</f>
        <v>0</v>
      </c>
      <c r="BL138" s="19" t="s">
        <v>170</v>
      </c>
      <c r="BM138" s="194" t="s">
        <v>1831</v>
      </c>
    </row>
    <row r="139" spans="1:47" s="2" customFormat="1" ht="19.5">
      <c r="A139" s="37"/>
      <c r="B139" s="38"/>
      <c r="C139" s="39"/>
      <c r="D139" s="196" t="s">
        <v>172</v>
      </c>
      <c r="E139" s="39"/>
      <c r="F139" s="197" t="s">
        <v>1254</v>
      </c>
      <c r="G139" s="39"/>
      <c r="H139" s="39"/>
      <c r="I139" s="198"/>
      <c r="J139" s="39"/>
      <c r="K139" s="39"/>
      <c r="L139" s="42"/>
      <c r="M139" s="199"/>
      <c r="N139" s="200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9" t="s">
        <v>172</v>
      </c>
      <c r="AU139" s="19" t="s">
        <v>92</v>
      </c>
    </row>
    <row r="140" spans="1:47" s="2" customFormat="1" ht="11.25">
      <c r="A140" s="37"/>
      <c r="B140" s="38"/>
      <c r="C140" s="39"/>
      <c r="D140" s="233" t="s">
        <v>189</v>
      </c>
      <c r="E140" s="39"/>
      <c r="F140" s="234" t="s">
        <v>1255</v>
      </c>
      <c r="G140" s="39"/>
      <c r="H140" s="39"/>
      <c r="I140" s="198"/>
      <c r="J140" s="39"/>
      <c r="K140" s="39"/>
      <c r="L140" s="42"/>
      <c r="M140" s="199"/>
      <c r="N140" s="200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189</v>
      </c>
      <c r="AU140" s="19" t="s">
        <v>92</v>
      </c>
    </row>
    <row r="141" spans="2:51" s="14" customFormat="1" ht="11.25">
      <c r="B141" s="211"/>
      <c r="C141" s="212"/>
      <c r="D141" s="196" t="s">
        <v>173</v>
      </c>
      <c r="E141" s="213" t="s">
        <v>36</v>
      </c>
      <c r="F141" s="214" t="s">
        <v>1832</v>
      </c>
      <c r="G141" s="212"/>
      <c r="H141" s="215">
        <v>4.38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173</v>
      </c>
      <c r="AU141" s="221" t="s">
        <v>92</v>
      </c>
      <c r="AV141" s="14" t="s">
        <v>92</v>
      </c>
      <c r="AW141" s="14" t="s">
        <v>45</v>
      </c>
      <c r="AX141" s="14" t="s">
        <v>82</v>
      </c>
      <c r="AY141" s="221" t="s">
        <v>164</v>
      </c>
    </row>
    <row r="142" spans="2:51" s="15" customFormat="1" ht="11.25">
      <c r="B142" s="222"/>
      <c r="C142" s="223"/>
      <c r="D142" s="196" t="s">
        <v>173</v>
      </c>
      <c r="E142" s="224" t="s">
        <v>36</v>
      </c>
      <c r="F142" s="225" t="s">
        <v>181</v>
      </c>
      <c r="G142" s="223"/>
      <c r="H142" s="226">
        <v>4.38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173</v>
      </c>
      <c r="AU142" s="232" t="s">
        <v>92</v>
      </c>
      <c r="AV142" s="15" t="s">
        <v>170</v>
      </c>
      <c r="AW142" s="15" t="s">
        <v>45</v>
      </c>
      <c r="AX142" s="15" t="s">
        <v>23</v>
      </c>
      <c r="AY142" s="232" t="s">
        <v>164</v>
      </c>
    </row>
    <row r="143" spans="1:65" s="2" customFormat="1" ht="21.75" customHeight="1">
      <c r="A143" s="37"/>
      <c r="B143" s="38"/>
      <c r="C143" s="183" t="s">
        <v>238</v>
      </c>
      <c r="D143" s="183" t="s">
        <v>166</v>
      </c>
      <c r="E143" s="184" t="s">
        <v>1258</v>
      </c>
      <c r="F143" s="185" t="s">
        <v>1259</v>
      </c>
      <c r="G143" s="186" t="s">
        <v>185</v>
      </c>
      <c r="H143" s="187">
        <v>45.303</v>
      </c>
      <c r="I143" s="188"/>
      <c r="J143" s="189">
        <f>ROUND(I143*H143,2)</f>
        <v>0</v>
      </c>
      <c r="K143" s="185" t="s">
        <v>186</v>
      </c>
      <c r="L143" s="42"/>
      <c r="M143" s="190" t="s">
        <v>36</v>
      </c>
      <c r="N143" s="191" t="s">
        <v>53</v>
      </c>
      <c r="O143" s="67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4" t="s">
        <v>170</v>
      </c>
      <c r="AT143" s="194" t="s">
        <v>166</v>
      </c>
      <c r="AU143" s="194" t="s">
        <v>92</v>
      </c>
      <c r="AY143" s="19" t="s">
        <v>164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19" t="s">
        <v>23</v>
      </c>
      <c r="BK143" s="195">
        <f>ROUND(I143*H143,2)</f>
        <v>0</v>
      </c>
      <c r="BL143" s="19" t="s">
        <v>170</v>
      </c>
      <c r="BM143" s="194" t="s">
        <v>1833</v>
      </c>
    </row>
    <row r="144" spans="1:47" s="2" customFormat="1" ht="19.5">
      <c r="A144" s="37"/>
      <c r="B144" s="38"/>
      <c r="C144" s="39"/>
      <c r="D144" s="196" t="s">
        <v>172</v>
      </c>
      <c r="E144" s="39"/>
      <c r="F144" s="197" t="s">
        <v>1261</v>
      </c>
      <c r="G144" s="39"/>
      <c r="H144" s="39"/>
      <c r="I144" s="198"/>
      <c r="J144" s="39"/>
      <c r="K144" s="39"/>
      <c r="L144" s="42"/>
      <c r="M144" s="199"/>
      <c r="N144" s="200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9" t="s">
        <v>172</v>
      </c>
      <c r="AU144" s="19" t="s">
        <v>92</v>
      </c>
    </row>
    <row r="145" spans="1:47" s="2" customFormat="1" ht="11.25">
      <c r="A145" s="37"/>
      <c r="B145" s="38"/>
      <c r="C145" s="39"/>
      <c r="D145" s="233" t="s">
        <v>189</v>
      </c>
      <c r="E145" s="39"/>
      <c r="F145" s="234" t="s">
        <v>1262</v>
      </c>
      <c r="G145" s="39"/>
      <c r="H145" s="39"/>
      <c r="I145" s="198"/>
      <c r="J145" s="39"/>
      <c r="K145" s="39"/>
      <c r="L145" s="42"/>
      <c r="M145" s="199"/>
      <c r="N145" s="200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9" t="s">
        <v>189</v>
      </c>
      <c r="AU145" s="19" t="s">
        <v>92</v>
      </c>
    </row>
    <row r="146" spans="2:51" s="14" customFormat="1" ht="11.25">
      <c r="B146" s="211"/>
      <c r="C146" s="212"/>
      <c r="D146" s="196" t="s">
        <v>173</v>
      </c>
      <c r="E146" s="213" t="s">
        <v>36</v>
      </c>
      <c r="F146" s="214" t="s">
        <v>1834</v>
      </c>
      <c r="G146" s="212"/>
      <c r="H146" s="215">
        <v>45.303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173</v>
      </c>
      <c r="AU146" s="221" t="s">
        <v>92</v>
      </c>
      <c r="AV146" s="14" t="s">
        <v>92</v>
      </c>
      <c r="AW146" s="14" t="s">
        <v>45</v>
      </c>
      <c r="AX146" s="14" t="s">
        <v>82</v>
      </c>
      <c r="AY146" s="221" t="s">
        <v>164</v>
      </c>
    </row>
    <row r="147" spans="2:51" s="15" customFormat="1" ht="11.25">
      <c r="B147" s="222"/>
      <c r="C147" s="223"/>
      <c r="D147" s="196" t="s">
        <v>173</v>
      </c>
      <c r="E147" s="224" t="s">
        <v>36</v>
      </c>
      <c r="F147" s="225" t="s">
        <v>181</v>
      </c>
      <c r="G147" s="223"/>
      <c r="H147" s="226">
        <v>45.303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173</v>
      </c>
      <c r="AU147" s="232" t="s">
        <v>92</v>
      </c>
      <c r="AV147" s="15" t="s">
        <v>170</v>
      </c>
      <c r="AW147" s="15" t="s">
        <v>45</v>
      </c>
      <c r="AX147" s="15" t="s">
        <v>23</v>
      </c>
      <c r="AY147" s="232" t="s">
        <v>164</v>
      </c>
    </row>
    <row r="148" spans="1:65" s="2" customFormat="1" ht="21.75" customHeight="1">
      <c r="A148" s="37"/>
      <c r="B148" s="38"/>
      <c r="C148" s="183" t="s">
        <v>247</v>
      </c>
      <c r="D148" s="183" t="s">
        <v>166</v>
      </c>
      <c r="E148" s="184" t="s">
        <v>274</v>
      </c>
      <c r="F148" s="185" t="s">
        <v>275</v>
      </c>
      <c r="G148" s="186" t="s">
        <v>185</v>
      </c>
      <c r="H148" s="187">
        <v>51.55</v>
      </c>
      <c r="I148" s="188"/>
      <c r="J148" s="189">
        <f>ROUND(I148*H148,2)</f>
        <v>0</v>
      </c>
      <c r="K148" s="185" t="s">
        <v>186</v>
      </c>
      <c r="L148" s="42"/>
      <c r="M148" s="190" t="s">
        <v>36</v>
      </c>
      <c r="N148" s="191" t="s">
        <v>53</v>
      </c>
      <c r="O148" s="67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4" t="s">
        <v>170</v>
      </c>
      <c r="AT148" s="194" t="s">
        <v>166</v>
      </c>
      <c r="AU148" s="194" t="s">
        <v>92</v>
      </c>
      <c r="AY148" s="19" t="s">
        <v>164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9" t="s">
        <v>23</v>
      </c>
      <c r="BK148" s="195">
        <f>ROUND(I148*H148,2)</f>
        <v>0</v>
      </c>
      <c r="BL148" s="19" t="s">
        <v>170</v>
      </c>
      <c r="BM148" s="194" t="s">
        <v>1835</v>
      </c>
    </row>
    <row r="149" spans="1:47" s="2" customFormat="1" ht="19.5">
      <c r="A149" s="37"/>
      <c r="B149" s="38"/>
      <c r="C149" s="39"/>
      <c r="D149" s="196" t="s">
        <v>172</v>
      </c>
      <c r="E149" s="39"/>
      <c r="F149" s="197" t="s">
        <v>277</v>
      </c>
      <c r="G149" s="39"/>
      <c r="H149" s="39"/>
      <c r="I149" s="198"/>
      <c r="J149" s="39"/>
      <c r="K149" s="39"/>
      <c r="L149" s="42"/>
      <c r="M149" s="199"/>
      <c r="N149" s="200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9" t="s">
        <v>172</v>
      </c>
      <c r="AU149" s="19" t="s">
        <v>92</v>
      </c>
    </row>
    <row r="150" spans="1:47" s="2" customFormat="1" ht="11.25">
      <c r="A150" s="37"/>
      <c r="B150" s="38"/>
      <c r="C150" s="39"/>
      <c r="D150" s="233" t="s">
        <v>189</v>
      </c>
      <c r="E150" s="39"/>
      <c r="F150" s="234" t="s">
        <v>278</v>
      </c>
      <c r="G150" s="39"/>
      <c r="H150" s="39"/>
      <c r="I150" s="198"/>
      <c r="J150" s="39"/>
      <c r="K150" s="39"/>
      <c r="L150" s="42"/>
      <c r="M150" s="199"/>
      <c r="N150" s="200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9" t="s">
        <v>189</v>
      </c>
      <c r="AU150" s="19" t="s">
        <v>92</v>
      </c>
    </row>
    <row r="151" spans="2:51" s="14" customFormat="1" ht="11.25">
      <c r="B151" s="211"/>
      <c r="C151" s="212"/>
      <c r="D151" s="196" t="s">
        <v>173</v>
      </c>
      <c r="E151" s="213" t="s">
        <v>36</v>
      </c>
      <c r="F151" s="214" t="s">
        <v>1836</v>
      </c>
      <c r="G151" s="212"/>
      <c r="H151" s="215">
        <v>51.55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173</v>
      </c>
      <c r="AU151" s="221" t="s">
        <v>92</v>
      </c>
      <c r="AV151" s="14" t="s">
        <v>92</v>
      </c>
      <c r="AW151" s="14" t="s">
        <v>45</v>
      </c>
      <c r="AX151" s="14" t="s">
        <v>82</v>
      </c>
      <c r="AY151" s="221" t="s">
        <v>164</v>
      </c>
    </row>
    <row r="152" spans="2:51" s="15" customFormat="1" ht="11.25">
      <c r="B152" s="222"/>
      <c r="C152" s="223"/>
      <c r="D152" s="196" t="s">
        <v>173</v>
      </c>
      <c r="E152" s="224" t="s">
        <v>36</v>
      </c>
      <c r="F152" s="225" t="s">
        <v>181</v>
      </c>
      <c r="G152" s="223"/>
      <c r="H152" s="226">
        <v>51.55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173</v>
      </c>
      <c r="AU152" s="232" t="s">
        <v>92</v>
      </c>
      <c r="AV152" s="15" t="s">
        <v>170</v>
      </c>
      <c r="AW152" s="15" t="s">
        <v>45</v>
      </c>
      <c r="AX152" s="15" t="s">
        <v>23</v>
      </c>
      <c r="AY152" s="232" t="s">
        <v>164</v>
      </c>
    </row>
    <row r="153" spans="1:65" s="2" customFormat="1" ht="24.2" customHeight="1">
      <c r="A153" s="37"/>
      <c r="B153" s="38"/>
      <c r="C153" s="183" t="s">
        <v>28</v>
      </c>
      <c r="D153" s="183" t="s">
        <v>166</v>
      </c>
      <c r="E153" s="184" t="s">
        <v>282</v>
      </c>
      <c r="F153" s="185" t="s">
        <v>283</v>
      </c>
      <c r="G153" s="186" t="s">
        <v>185</v>
      </c>
      <c r="H153" s="187">
        <v>515.5</v>
      </c>
      <c r="I153" s="188"/>
      <c r="J153" s="189">
        <f>ROUND(I153*H153,2)</f>
        <v>0</v>
      </c>
      <c r="K153" s="185" t="s">
        <v>186</v>
      </c>
      <c r="L153" s="42"/>
      <c r="M153" s="190" t="s">
        <v>36</v>
      </c>
      <c r="N153" s="191" t="s">
        <v>53</v>
      </c>
      <c r="O153" s="67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4" t="s">
        <v>170</v>
      </c>
      <c r="AT153" s="194" t="s">
        <v>166</v>
      </c>
      <c r="AU153" s="194" t="s">
        <v>92</v>
      </c>
      <c r="AY153" s="19" t="s">
        <v>164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9" t="s">
        <v>23</v>
      </c>
      <c r="BK153" s="195">
        <f>ROUND(I153*H153,2)</f>
        <v>0</v>
      </c>
      <c r="BL153" s="19" t="s">
        <v>170</v>
      </c>
      <c r="BM153" s="194" t="s">
        <v>1837</v>
      </c>
    </row>
    <row r="154" spans="1:47" s="2" customFormat="1" ht="19.5">
      <c r="A154" s="37"/>
      <c r="B154" s="38"/>
      <c r="C154" s="39"/>
      <c r="D154" s="196" t="s">
        <v>172</v>
      </c>
      <c r="E154" s="39"/>
      <c r="F154" s="197" t="s">
        <v>285</v>
      </c>
      <c r="G154" s="39"/>
      <c r="H154" s="39"/>
      <c r="I154" s="198"/>
      <c r="J154" s="39"/>
      <c r="K154" s="39"/>
      <c r="L154" s="42"/>
      <c r="M154" s="199"/>
      <c r="N154" s="200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172</v>
      </c>
      <c r="AU154" s="19" t="s">
        <v>92</v>
      </c>
    </row>
    <row r="155" spans="1:47" s="2" customFormat="1" ht="11.25">
      <c r="A155" s="37"/>
      <c r="B155" s="38"/>
      <c r="C155" s="39"/>
      <c r="D155" s="233" t="s">
        <v>189</v>
      </c>
      <c r="E155" s="39"/>
      <c r="F155" s="234" t="s">
        <v>286</v>
      </c>
      <c r="G155" s="39"/>
      <c r="H155" s="39"/>
      <c r="I155" s="198"/>
      <c r="J155" s="39"/>
      <c r="K155" s="39"/>
      <c r="L155" s="42"/>
      <c r="M155" s="199"/>
      <c r="N155" s="200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9" t="s">
        <v>189</v>
      </c>
      <c r="AU155" s="19" t="s">
        <v>92</v>
      </c>
    </row>
    <row r="156" spans="2:51" s="14" customFormat="1" ht="11.25">
      <c r="B156" s="211"/>
      <c r="C156" s="212"/>
      <c r="D156" s="196" t="s">
        <v>173</v>
      </c>
      <c r="E156" s="213" t="s">
        <v>36</v>
      </c>
      <c r="F156" s="214" t="s">
        <v>1838</v>
      </c>
      <c r="G156" s="212"/>
      <c r="H156" s="215">
        <v>515.5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173</v>
      </c>
      <c r="AU156" s="221" t="s">
        <v>92</v>
      </c>
      <c r="AV156" s="14" t="s">
        <v>92</v>
      </c>
      <c r="AW156" s="14" t="s">
        <v>45</v>
      </c>
      <c r="AX156" s="14" t="s">
        <v>82</v>
      </c>
      <c r="AY156" s="221" t="s">
        <v>164</v>
      </c>
    </row>
    <row r="157" spans="2:51" s="15" customFormat="1" ht="11.25">
      <c r="B157" s="222"/>
      <c r="C157" s="223"/>
      <c r="D157" s="196" t="s">
        <v>173</v>
      </c>
      <c r="E157" s="224" t="s">
        <v>36</v>
      </c>
      <c r="F157" s="225" t="s">
        <v>181</v>
      </c>
      <c r="G157" s="223"/>
      <c r="H157" s="226">
        <v>515.5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173</v>
      </c>
      <c r="AU157" s="232" t="s">
        <v>92</v>
      </c>
      <c r="AV157" s="15" t="s">
        <v>170</v>
      </c>
      <c r="AW157" s="15" t="s">
        <v>45</v>
      </c>
      <c r="AX157" s="15" t="s">
        <v>23</v>
      </c>
      <c r="AY157" s="232" t="s">
        <v>164</v>
      </c>
    </row>
    <row r="158" spans="1:65" s="2" customFormat="1" ht="16.5" customHeight="1">
      <c r="A158" s="37"/>
      <c r="B158" s="38"/>
      <c r="C158" s="183" t="s">
        <v>114</v>
      </c>
      <c r="D158" s="183" t="s">
        <v>166</v>
      </c>
      <c r="E158" s="184" t="s">
        <v>333</v>
      </c>
      <c r="F158" s="185" t="s">
        <v>334</v>
      </c>
      <c r="G158" s="186" t="s">
        <v>335</v>
      </c>
      <c r="H158" s="187">
        <v>92.959</v>
      </c>
      <c r="I158" s="188"/>
      <c r="J158" s="189">
        <f>ROUND(I158*H158,2)</f>
        <v>0</v>
      </c>
      <c r="K158" s="185" t="s">
        <v>186</v>
      </c>
      <c r="L158" s="42"/>
      <c r="M158" s="190" t="s">
        <v>36</v>
      </c>
      <c r="N158" s="191" t="s">
        <v>53</v>
      </c>
      <c r="O158" s="67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4" t="s">
        <v>170</v>
      </c>
      <c r="AT158" s="194" t="s">
        <v>166</v>
      </c>
      <c r="AU158" s="194" t="s">
        <v>92</v>
      </c>
      <c r="AY158" s="19" t="s">
        <v>164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9" t="s">
        <v>23</v>
      </c>
      <c r="BK158" s="195">
        <f>ROUND(I158*H158,2)</f>
        <v>0</v>
      </c>
      <c r="BL158" s="19" t="s">
        <v>170</v>
      </c>
      <c r="BM158" s="194" t="s">
        <v>1839</v>
      </c>
    </row>
    <row r="159" spans="1:47" s="2" customFormat="1" ht="19.5">
      <c r="A159" s="37"/>
      <c r="B159" s="38"/>
      <c r="C159" s="39"/>
      <c r="D159" s="196" t="s">
        <v>172</v>
      </c>
      <c r="E159" s="39"/>
      <c r="F159" s="197" t="s">
        <v>337</v>
      </c>
      <c r="G159" s="39"/>
      <c r="H159" s="39"/>
      <c r="I159" s="198"/>
      <c r="J159" s="39"/>
      <c r="K159" s="39"/>
      <c r="L159" s="42"/>
      <c r="M159" s="199"/>
      <c r="N159" s="200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9" t="s">
        <v>172</v>
      </c>
      <c r="AU159" s="19" t="s">
        <v>92</v>
      </c>
    </row>
    <row r="160" spans="1:47" s="2" customFormat="1" ht="11.25">
      <c r="A160" s="37"/>
      <c r="B160" s="38"/>
      <c r="C160" s="39"/>
      <c r="D160" s="233" t="s">
        <v>189</v>
      </c>
      <c r="E160" s="39"/>
      <c r="F160" s="234" t="s">
        <v>338</v>
      </c>
      <c r="G160" s="39"/>
      <c r="H160" s="39"/>
      <c r="I160" s="198"/>
      <c r="J160" s="39"/>
      <c r="K160" s="39"/>
      <c r="L160" s="42"/>
      <c r="M160" s="199"/>
      <c r="N160" s="200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189</v>
      </c>
      <c r="AU160" s="19" t="s">
        <v>92</v>
      </c>
    </row>
    <row r="161" spans="2:51" s="14" customFormat="1" ht="11.25">
      <c r="B161" s="211"/>
      <c r="C161" s="212"/>
      <c r="D161" s="196" t="s">
        <v>173</v>
      </c>
      <c r="E161" s="213" t="s">
        <v>36</v>
      </c>
      <c r="F161" s="214" t="s">
        <v>1840</v>
      </c>
      <c r="G161" s="212"/>
      <c r="H161" s="215">
        <v>92.9594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173</v>
      </c>
      <c r="AU161" s="221" t="s">
        <v>92</v>
      </c>
      <c r="AV161" s="14" t="s">
        <v>92</v>
      </c>
      <c r="AW161" s="14" t="s">
        <v>45</v>
      </c>
      <c r="AX161" s="14" t="s">
        <v>23</v>
      </c>
      <c r="AY161" s="221" t="s">
        <v>164</v>
      </c>
    </row>
    <row r="162" spans="1:65" s="2" customFormat="1" ht="16.5" customHeight="1">
      <c r="A162" s="37"/>
      <c r="B162" s="38"/>
      <c r="C162" s="183" t="s">
        <v>273</v>
      </c>
      <c r="D162" s="183" t="s">
        <v>166</v>
      </c>
      <c r="E162" s="184" t="s">
        <v>256</v>
      </c>
      <c r="F162" s="185" t="s">
        <v>257</v>
      </c>
      <c r="G162" s="186" t="s">
        <v>185</v>
      </c>
      <c r="H162" s="187">
        <v>27.75</v>
      </c>
      <c r="I162" s="188"/>
      <c r="J162" s="189">
        <f>ROUND(I162*H162,2)</f>
        <v>0</v>
      </c>
      <c r="K162" s="185" t="s">
        <v>186</v>
      </c>
      <c r="L162" s="42"/>
      <c r="M162" s="190" t="s">
        <v>36</v>
      </c>
      <c r="N162" s="191" t="s">
        <v>53</v>
      </c>
      <c r="O162" s="67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4" t="s">
        <v>170</v>
      </c>
      <c r="AT162" s="194" t="s">
        <v>166</v>
      </c>
      <c r="AU162" s="194" t="s">
        <v>92</v>
      </c>
      <c r="AY162" s="19" t="s">
        <v>164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9" t="s">
        <v>23</v>
      </c>
      <c r="BK162" s="195">
        <f>ROUND(I162*H162,2)</f>
        <v>0</v>
      </c>
      <c r="BL162" s="19" t="s">
        <v>170</v>
      </c>
      <c r="BM162" s="194" t="s">
        <v>1841</v>
      </c>
    </row>
    <row r="163" spans="1:47" s="2" customFormat="1" ht="19.5">
      <c r="A163" s="37"/>
      <c r="B163" s="38"/>
      <c r="C163" s="39"/>
      <c r="D163" s="196" t="s">
        <v>172</v>
      </c>
      <c r="E163" s="39"/>
      <c r="F163" s="197" t="s">
        <v>259</v>
      </c>
      <c r="G163" s="39"/>
      <c r="H163" s="39"/>
      <c r="I163" s="198"/>
      <c r="J163" s="39"/>
      <c r="K163" s="39"/>
      <c r="L163" s="42"/>
      <c r="M163" s="199"/>
      <c r="N163" s="200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9" t="s">
        <v>172</v>
      </c>
      <c r="AU163" s="19" t="s">
        <v>92</v>
      </c>
    </row>
    <row r="164" spans="1:47" s="2" customFormat="1" ht="11.25">
      <c r="A164" s="37"/>
      <c r="B164" s="38"/>
      <c r="C164" s="39"/>
      <c r="D164" s="233" t="s">
        <v>189</v>
      </c>
      <c r="E164" s="39"/>
      <c r="F164" s="234" t="s">
        <v>260</v>
      </c>
      <c r="G164" s="39"/>
      <c r="H164" s="39"/>
      <c r="I164" s="198"/>
      <c r="J164" s="39"/>
      <c r="K164" s="39"/>
      <c r="L164" s="42"/>
      <c r="M164" s="199"/>
      <c r="N164" s="200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189</v>
      </c>
      <c r="AU164" s="19" t="s">
        <v>92</v>
      </c>
    </row>
    <row r="165" spans="2:51" s="14" customFormat="1" ht="11.25">
      <c r="B165" s="211"/>
      <c r="C165" s="212"/>
      <c r="D165" s="196" t="s">
        <v>173</v>
      </c>
      <c r="E165" s="213" t="s">
        <v>36</v>
      </c>
      <c r="F165" s="214" t="s">
        <v>1842</v>
      </c>
      <c r="G165" s="212"/>
      <c r="H165" s="215">
        <v>27.75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173</v>
      </c>
      <c r="AU165" s="221" t="s">
        <v>92</v>
      </c>
      <c r="AV165" s="14" t="s">
        <v>92</v>
      </c>
      <c r="AW165" s="14" t="s">
        <v>45</v>
      </c>
      <c r="AX165" s="14" t="s">
        <v>82</v>
      </c>
      <c r="AY165" s="221" t="s">
        <v>164</v>
      </c>
    </row>
    <row r="166" spans="2:51" s="15" customFormat="1" ht="11.25">
      <c r="B166" s="222"/>
      <c r="C166" s="223"/>
      <c r="D166" s="196" t="s">
        <v>173</v>
      </c>
      <c r="E166" s="224" t="s">
        <v>36</v>
      </c>
      <c r="F166" s="225" t="s">
        <v>181</v>
      </c>
      <c r="G166" s="223"/>
      <c r="H166" s="226">
        <v>27.75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173</v>
      </c>
      <c r="AU166" s="232" t="s">
        <v>92</v>
      </c>
      <c r="AV166" s="15" t="s">
        <v>170</v>
      </c>
      <c r="AW166" s="15" t="s">
        <v>45</v>
      </c>
      <c r="AX166" s="15" t="s">
        <v>23</v>
      </c>
      <c r="AY166" s="232" t="s">
        <v>164</v>
      </c>
    </row>
    <row r="167" spans="1:65" s="2" customFormat="1" ht="16.5" customHeight="1">
      <c r="A167" s="37"/>
      <c r="B167" s="38"/>
      <c r="C167" s="246" t="s">
        <v>281</v>
      </c>
      <c r="D167" s="246" t="s">
        <v>303</v>
      </c>
      <c r="E167" s="247" t="s">
        <v>1268</v>
      </c>
      <c r="F167" s="248" t="s">
        <v>1269</v>
      </c>
      <c r="G167" s="249" t="s">
        <v>335</v>
      </c>
      <c r="H167" s="250">
        <v>55.5</v>
      </c>
      <c r="I167" s="251"/>
      <c r="J167" s="252">
        <f>ROUND(I167*H167,2)</f>
        <v>0</v>
      </c>
      <c r="K167" s="248" t="s">
        <v>186</v>
      </c>
      <c r="L167" s="253"/>
      <c r="M167" s="254" t="s">
        <v>36</v>
      </c>
      <c r="N167" s="255" t="s">
        <v>53</v>
      </c>
      <c r="O167" s="67"/>
      <c r="P167" s="192">
        <f>O167*H167</f>
        <v>0</v>
      </c>
      <c r="Q167" s="192">
        <v>1</v>
      </c>
      <c r="R167" s="192">
        <f>Q167*H167</f>
        <v>55.5</v>
      </c>
      <c r="S167" s="192">
        <v>0</v>
      </c>
      <c r="T167" s="19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4" t="s">
        <v>238</v>
      </c>
      <c r="AT167" s="194" t="s">
        <v>303</v>
      </c>
      <c r="AU167" s="194" t="s">
        <v>92</v>
      </c>
      <c r="AY167" s="19" t="s">
        <v>164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9" t="s">
        <v>23</v>
      </c>
      <c r="BK167" s="195">
        <f>ROUND(I167*H167,2)</f>
        <v>0</v>
      </c>
      <c r="BL167" s="19" t="s">
        <v>170</v>
      </c>
      <c r="BM167" s="194" t="s">
        <v>1843</v>
      </c>
    </row>
    <row r="168" spans="1:47" s="2" customFormat="1" ht="11.25">
      <c r="A168" s="37"/>
      <c r="B168" s="38"/>
      <c r="C168" s="39"/>
      <c r="D168" s="196" t="s">
        <v>172</v>
      </c>
      <c r="E168" s="39"/>
      <c r="F168" s="197" t="s">
        <v>1269</v>
      </c>
      <c r="G168" s="39"/>
      <c r="H168" s="39"/>
      <c r="I168" s="198"/>
      <c r="J168" s="39"/>
      <c r="K168" s="39"/>
      <c r="L168" s="42"/>
      <c r="M168" s="199"/>
      <c r="N168" s="200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172</v>
      </c>
      <c r="AU168" s="19" t="s">
        <v>92</v>
      </c>
    </row>
    <row r="169" spans="2:51" s="14" customFormat="1" ht="11.25">
      <c r="B169" s="211"/>
      <c r="C169" s="212"/>
      <c r="D169" s="196" t="s">
        <v>173</v>
      </c>
      <c r="E169" s="213" t="s">
        <v>36</v>
      </c>
      <c r="F169" s="214" t="s">
        <v>1844</v>
      </c>
      <c r="G169" s="212"/>
      <c r="H169" s="215">
        <v>55.5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173</v>
      </c>
      <c r="AU169" s="221" t="s">
        <v>92</v>
      </c>
      <c r="AV169" s="14" t="s">
        <v>92</v>
      </c>
      <c r="AW169" s="14" t="s">
        <v>45</v>
      </c>
      <c r="AX169" s="14" t="s">
        <v>82</v>
      </c>
      <c r="AY169" s="221" t="s">
        <v>164</v>
      </c>
    </row>
    <row r="170" spans="2:51" s="15" customFormat="1" ht="11.25">
      <c r="B170" s="222"/>
      <c r="C170" s="223"/>
      <c r="D170" s="196" t="s">
        <v>173</v>
      </c>
      <c r="E170" s="224" t="s">
        <v>36</v>
      </c>
      <c r="F170" s="225" t="s">
        <v>181</v>
      </c>
      <c r="G170" s="223"/>
      <c r="H170" s="226">
        <v>55.5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173</v>
      </c>
      <c r="AU170" s="232" t="s">
        <v>92</v>
      </c>
      <c r="AV170" s="15" t="s">
        <v>170</v>
      </c>
      <c r="AW170" s="15" t="s">
        <v>45</v>
      </c>
      <c r="AX170" s="15" t="s">
        <v>23</v>
      </c>
      <c r="AY170" s="232" t="s">
        <v>164</v>
      </c>
    </row>
    <row r="171" spans="1:65" s="2" customFormat="1" ht="16.5" customHeight="1">
      <c r="A171" s="37"/>
      <c r="B171" s="38"/>
      <c r="C171" s="183" t="s">
        <v>289</v>
      </c>
      <c r="D171" s="183" t="s">
        <v>166</v>
      </c>
      <c r="E171" s="184" t="s">
        <v>1564</v>
      </c>
      <c r="F171" s="185" t="s">
        <v>1565</v>
      </c>
      <c r="G171" s="186" t="s">
        <v>185</v>
      </c>
      <c r="H171" s="187">
        <v>4.07</v>
      </c>
      <c r="I171" s="188"/>
      <c r="J171" s="189">
        <f>ROUND(I171*H171,2)</f>
        <v>0</v>
      </c>
      <c r="K171" s="185" t="s">
        <v>186</v>
      </c>
      <c r="L171" s="42"/>
      <c r="M171" s="190" t="s">
        <v>36</v>
      </c>
      <c r="N171" s="191" t="s">
        <v>53</v>
      </c>
      <c r="O171" s="67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4" t="s">
        <v>170</v>
      </c>
      <c r="AT171" s="194" t="s">
        <v>166</v>
      </c>
      <c r="AU171" s="194" t="s">
        <v>92</v>
      </c>
      <c r="AY171" s="19" t="s">
        <v>164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9" t="s">
        <v>23</v>
      </c>
      <c r="BK171" s="195">
        <f>ROUND(I171*H171,2)</f>
        <v>0</v>
      </c>
      <c r="BL171" s="19" t="s">
        <v>170</v>
      </c>
      <c r="BM171" s="194" t="s">
        <v>1845</v>
      </c>
    </row>
    <row r="172" spans="1:47" s="2" customFormat="1" ht="19.5">
      <c r="A172" s="37"/>
      <c r="B172" s="38"/>
      <c r="C172" s="39"/>
      <c r="D172" s="196" t="s">
        <v>172</v>
      </c>
      <c r="E172" s="39"/>
      <c r="F172" s="197" t="s">
        <v>1567</v>
      </c>
      <c r="G172" s="39"/>
      <c r="H172" s="39"/>
      <c r="I172" s="198"/>
      <c r="J172" s="39"/>
      <c r="K172" s="39"/>
      <c r="L172" s="42"/>
      <c r="M172" s="199"/>
      <c r="N172" s="200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9" t="s">
        <v>172</v>
      </c>
      <c r="AU172" s="19" t="s">
        <v>92</v>
      </c>
    </row>
    <row r="173" spans="1:47" s="2" customFormat="1" ht="11.25">
      <c r="A173" s="37"/>
      <c r="B173" s="38"/>
      <c r="C173" s="39"/>
      <c r="D173" s="233" t="s">
        <v>189</v>
      </c>
      <c r="E173" s="39"/>
      <c r="F173" s="234" t="s">
        <v>1568</v>
      </c>
      <c r="G173" s="39"/>
      <c r="H173" s="39"/>
      <c r="I173" s="198"/>
      <c r="J173" s="39"/>
      <c r="K173" s="39"/>
      <c r="L173" s="42"/>
      <c r="M173" s="199"/>
      <c r="N173" s="200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9" t="s">
        <v>189</v>
      </c>
      <c r="AU173" s="19" t="s">
        <v>92</v>
      </c>
    </row>
    <row r="174" spans="2:51" s="14" customFormat="1" ht="11.25">
      <c r="B174" s="211"/>
      <c r="C174" s="212"/>
      <c r="D174" s="196" t="s">
        <v>173</v>
      </c>
      <c r="E174" s="213" t="s">
        <v>36</v>
      </c>
      <c r="F174" s="214" t="s">
        <v>1846</v>
      </c>
      <c r="G174" s="212"/>
      <c r="H174" s="215">
        <v>4.07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173</v>
      </c>
      <c r="AU174" s="221" t="s">
        <v>92</v>
      </c>
      <c r="AV174" s="14" t="s">
        <v>92</v>
      </c>
      <c r="AW174" s="14" t="s">
        <v>45</v>
      </c>
      <c r="AX174" s="14" t="s">
        <v>82</v>
      </c>
      <c r="AY174" s="221" t="s">
        <v>164</v>
      </c>
    </row>
    <row r="175" spans="2:51" s="15" customFormat="1" ht="11.25">
      <c r="B175" s="222"/>
      <c r="C175" s="223"/>
      <c r="D175" s="196" t="s">
        <v>173</v>
      </c>
      <c r="E175" s="224" t="s">
        <v>36</v>
      </c>
      <c r="F175" s="225" t="s">
        <v>181</v>
      </c>
      <c r="G175" s="223"/>
      <c r="H175" s="226">
        <v>4.07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173</v>
      </c>
      <c r="AU175" s="232" t="s">
        <v>92</v>
      </c>
      <c r="AV175" s="15" t="s">
        <v>170</v>
      </c>
      <c r="AW175" s="15" t="s">
        <v>45</v>
      </c>
      <c r="AX175" s="15" t="s">
        <v>23</v>
      </c>
      <c r="AY175" s="232" t="s">
        <v>164</v>
      </c>
    </row>
    <row r="176" spans="1:65" s="2" customFormat="1" ht="16.5" customHeight="1">
      <c r="A176" s="37"/>
      <c r="B176" s="38"/>
      <c r="C176" s="246" t="s">
        <v>8</v>
      </c>
      <c r="D176" s="246" t="s">
        <v>303</v>
      </c>
      <c r="E176" s="247" t="s">
        <v>1570</v>
      </c>
      <c r="F176" s="248" t="s">
        <v>1571</v>
      </c>
      <c r="G176" s="249" t="s">
        <v>335</v>
      </c>
      <c r="H176" s="250">
        <v>8.14</v>
      </c>
      <c r="I176" s="251"/>
      <c r="J176" s="252">
        <f>ROUND(I176*H176,2)</f>
        <v>0</v>
      </c>
      <c r="K176" s="248" t="s">
        <v>36</v>
      </c>
      <c r="L176" s="253"/>
      <c r="M176" s="254" t="s">
        <v>36</v>
      </c>
      <c r="N176" s="255" t="s">
        <v>53</v>
      </c>
      <c r="O176" s="67"/>
      <c r="P176" s="192">
        <f>O176*H176</f>
        <v>0</v>
      </c>
      <c r="Q176" s="192">
        <v>1</v>
      </c>
      <c r="R176" s="192">
        <f>Q176*H176</f>
        <v>8.14</v>
      </c>
      <c r="S176" s="192">
        <v>0</v>
      </c>
      <c r="T176" s="19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4" t="s">
        <v>238</v>
      </c>
      <c r="AT176" s="194" t="s">
        <v>303</v>
      </c>
      <c r="AU176" s="194" t="s">
        <v>92</v>
      </c>
      <c r="AY176" s="19" t="s">
        <v>164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9" t="s">
        <v>23</v>
      </c>
      <c r="BK176" s="195">
        <f>ROUND(I176*H176,2)</f>
        <v>0</v>
      </c>
      <c r="BL176" s="19" t="s">
        <v>170</v>
      </c>
      <c r="BM176" s="194" t="s">
        <v>1847</v>
      </c>
    </row>
    <row r="177" spans="1:47" s="2" customFormat="1" ht="11.25">
      <c r="A177" s="37"/>
      <c r="B177" s="38"/>
      <c r="C177" s="39"/>
      <c r="D177" s="196" t="s">
        <v>172</v>
      </c>
      <c r="E177" s="39"/>
      <c r="F177" s="197" t="s">
        <v>1573</v>
      </c>
      <c r="G177" s="39"/>
      <c r="H177" s="39"/>
      <c r="I177" s="198"/>
      <c r="J177" s="39"/>
      <c r="K177" s="39"/>
      <c r="L177" s="42"/>
      <c r="M177" s="199"/>
      <c r="N177" s="200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172</v>
      </c>
      <c r="AU177" s="19" t="s">
        <v>92</v>
      </c>
    </row>
    <row r="178" spans="2:51" s="14" customFormat="1" ht="11.25">
      <c r="B178" s="211"/>
      <c r="C178" s="212"/>
      <c r="D178" s="196" t="s">
        <v>173</v>
      </c>
      <c r="E178" s="213" t="s">
        <v>36</v>
      </c>
      <c r="F178" s="214" t="s">
        <v>1848</v>
      </c>
      <c r="G178" s="212"/>
      <c r="H178" s="215">
        <v>8.14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173</v>
      </c>
      <c r="AU178" s="221" t="s">
        <v>92</v>
      </c>
      <c r="AV178" s="14" t="s">
        <v>92</v>
      </c>
      <c r="AW178" s="14" t="s">
        <v>45</v>
      </c>
      <c r="AX178" s="14" t="s">
        <v>23</v>
      </c>
      <c r="AY178" s="221" t="s">
        <v>164</v>
      </c>
    </row>
    <row r="179" spans="2:63" s="12" customFormat="1" ht="22.9" customHeight="1">
      <c r="B179" s="167"/>
      <c r="C179" s="168"/>
      <c r="D179" s="169" t="s">
        <v>81</v>
      </c>
      <c r="E179" s="181" t="s">
        <v>92</v>
      </c>
      <c r="F179" s="181" t="s">
        <v>1272</v>
      </c>
      <c r="G179" s="168"/>
      <c r="H179" s="168"/>
      <c r="I179" s="171"/>
      <c r="J179" s="182">
        <f>BK179</f>
        <v>0</v>
      </c>
      <c r="K179" s="168"/>
      <c r="L179" s="173"/>
      <c r="M179" s="174"/>
      <c r="N179" s="175"/>
      <c r="O179" s="175"/>
      <c r="P179" s="176">
        <f>SUM(P180:P216)</f>
        <v>0</v>
      </c>
      <c r="Q179" s="175"/>
      <c r="R179" s="176">
        <f>SUM(R180:R216)</f>
        <v>17.39678008</v>
      </c>
      <c r="S179" s="175"/>
      <c r="T179" s="177">
        <f>SUM(T180:T216)</f>
        <v>0</v>
      </c>
      <c r="AR179" s="178" t="s">
        <v>23</v>
      </c>
      <c r="AT179" s="179" t="s">
        <v>81</v>
      </c>
      <c r="AU179" s="179" t="s">
        <v>23</v>
      </c>
      <c r="AY179" s="178" t="s">
        <v>164</v>
      </c>
      <c r="BK179" s="180">
        <f>SUM(BK180:BK216)</f>
        <v>0</v>
      </c>
    </row>
    <row r="180" spans="1:65" s="2" customFormat="1" ht="16.5" customHeight="1">
      <c r="A180" s="37"/>
      <c r="B180" s="38"/>
      <c r="C180" s="183" t="s">
        <v>302</v>
      </c>
      <c r="D180" s="183" t="s">
        <v>166</v>
      </c>
      <c r="E180" s="184" t="s">
        <v>1575</v>
      </c>
      <c r="F180" s="185" t="s">
        <v>1576</v>
      </c>
      <c r="G180" s="186" t="s">
        <v>169</v>
      </c>
      <c r="H180" s="187">
        <v>7.245</v>
      </c>
      <c r="I180" s="188"/>
      <c r="J180" s="189">
        <f>ROUND(I180*H180,2)</f>
        <v>0</v>
      </c>
      <c r="K180" s="185" t="s">
        <v>186</v>
      </c>
      <c r="L180" s="42"/>
      <c r="M180" s="190" t="s">
        <v>36</v>
      </c>
      <c r="N180" s="191" t="s">
        <v>53</v>
      </c>
      <c r="O180" s="67"/>
      <c r="P180" s="192">
        <f>O180*H180</f>
        <v>0</v>
      </c>
      <c r="Q180" s="192">
        <v>0.00144</v>
      </c>
      <c r="R180" s="192">
        <f>Q180*H180</f>
        <v>0.0104328</v>
      </c>
      <c r="S180" s="192">
        <v>0</v>
      </c>
      <c r="T180" s="19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4" t="s">
        <v>170</v>
      </c>
      <c r="AT180" s="194" t="s">
        <v>166</v>
      </c>
      <c r="AU180" s="194" t="s">
        <v>92</v>
      </c>
      <c r="AY180" s="19" t="s">
        <v>164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9" t="s">
        <v>23</v>
      </c>
      <c r="BK180" s="195">
        <f>ROUND(I180*H180,2)</f>
        <v>0</v>
      </c>
      <c r="BL180" s="19" t="s">
        <v>170</v>
      </c>
      <c r="BM180" s="194" t="s">
        <v>1849</v>
      </c>
    </row>
    <row r="181" spans="1:47" s="2" customFormat="1" ht="11.25">
      <c r="A181" s="37"/>
      <c r="B181" s="38"/>
      <c r="C181" s="39"/>
      <c r="D181" s="196" t="s">
        <v>172</v>
      </c>
      <c r="E181" s="39"/>
      <c r="F181" s="197" t="s">
        <v>1578</v>
      </c>
      <c r="G181" s="39"/>
      <c r="H181" s="39"/>
      <c r="I181" s="198"/>
      <c r="J181" s="39"/>
      <c r="K181" s="39"/>
      <c r="L181" s="42"/>
      <c r="M181" s="199"/>
      <c r="N181" s="200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9" t="s">
        <v>172</v>
      </c>
      <c r="AU181" s="19" t="s">
        <v>92</v>
      </c>
    </row>
    <row r="182" spans="1:47" s="2" customFormat="1" ht="11.25">
      <c r="A182" s="37"/>
      <c r="B182" s="38"/>
      <c r="C182" s="39"/>
      <c r="D182" s="233" t="s">
        <v>189</v>
      </c>
      <c r="E182" s="39"/>
      <c r="F182" s="234" t="s">
        <v>1579</v>
      </c>
      <c r="G182" s="39"/>
      <c r="H182" s="39"/>
      <c r="I182" s="198"/>
      <c r="J182" s="39"/>
      <c r="K182" s="39"/>
      <c r="L182" s="42"/>
      <c r="M182" s="199"/>
      <c r="N182" s="200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9" t="s">
        <v>189</v>
      </c>
      <c r="AU182" s="19" t="s">
        <v>92</v>
      </c>
    </row>
    <row r="183" spans="2:51" s="14" customFormat="1" ht="11.25">
      <c r="B183" s="211"/>
      <c r="C183" s="212"/>
      <c r="D183" s="196" t="s">
        <v>173</v>
      </c>
      <c r="E183" s="213" t="s">
        <v>36</v>
      </c>
      <c r="F183" s="214" t="s">
        <v>1850</v>
      </c>
      <c r="G183" s="212"/>
      <c r="H183" s="215">
        <v>7.245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173</v>
      </c>
      <c r="AU183" s="221" t="s">
        <v>92</v>
      </c>
      <c r="AV183" s="14" t="s">
        <v>92</v>
      </c>
      <c r="AW183" s="14" t="s">
        <v>45</v>
      </c>
      <c r="AX183" s="14" t="s">
        <v>82</v>
      </c>
      <c r="AY183" s="221" t="s">
        <v>164</v>
      </c>
    </row>
    <row r="184" spans="2:51" s="15" customFormat="1" ht="11.25">
      <c r="B184" s="222"/>
      <c r="C184" s="223"/>
      <c r="D184" s="196" t="s">
        <v>173</v>
      </c>
      <c r="E184" s="224" t="s">
        <v>36</v>
      </c>
      <c r="F184" s="225" t="s">
        <v>181</v>
      </c>
      <c r="G184" s="223"/>
      <c r="H184" s="226">
        <v>7.245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173</v>
      </c>
      <c r="AU184" s="232" t="s">
        <v>92</v>
      </c>
      <c r="AV184" s="15" t="s">
        <v>170</v>
      </c>
      <c r="AW184" s="15" t="s">
        <v>45</v>
      </c>
      <c r="AX184" s="15" t="s">
        <v>23</v>
      </c>
      <c r="AY184" s="232" t="s">
        <v>164</v>
      </c>
    </row>
    <row r="185" spans="1:65" s="2" customFormat="1" ht="16.5" customHeight="1">
      <c r="A185" s="37"/>
      <c r="B185" s="38"/>
      <c r="C185" s="183" t="s">
        <v>310</v>
      </c>
      <c r="D185" s="183" t="s">
        <v>166</v>
      </c>
      <c r="E185" s="184" t="s">
        <v>1581</v>
      </c>
      <c r="F185" s="185" t="s">
        <v>1582</v>
      </c>
      <c r="G185" s="186" t="s">
        <v>169</v>
      </c>
      <c r="H185" s="187">
        <v>7.245</v>
      </c>
      <c r="I185" s="188"/>
      <c r="J185" s="189">
        <f>ROUND(I185*H185,2)</f>
        <v>0</v>
      </c>
      <c r="K185" s="185" t="s">
        <v>186</v>
      </c>
      <c r="L185" s="42"/>
      <c r="M185" s="190" t="s">
        <v>36</v>
      </c>
      <c r="N185" s="191" t="s">
        <v>53</v>
      </c>
      <c r="O185" s="67"/>
      <c r="P185" s="192">
        <f>O185*H185</f>
        <v>0</v>
      </c>
      <c r="Q185" s="192">
        <v>4E-05</v>
      </c>
      <c r="R185" s="192">
        <f>Q185*H185</f>
        <v>0.00028980000000000005</v>
      </c>
      <c r="S185" s="192">
        <v>0</v>
      </c>
      <c r="T185" s="19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4" t="s">
        <v>170</v>
      </c>
      <c r="AT185" s="194" t="s">
        <v>166</v>
      </c>
      <c r="AU185" s="194" t="s">
        <v>92</v>
      </c>
      <c r="AY185" s="19" t="s">
        <v>164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9" t="s">
        <v>23</v>
      </c>
      <c r="BK185" s="195">
        <f>ROUND(I185*H185,2)</f>
        <v>0</v>
      </c>
      <c r="BL185" s="19" t="s">
        <v>170</v>
      </c>
      <c r="BM185" s="194" t="s">
        <v>1851</v>
      </c>
    </row>
    <row r="186" spans="1:47" s="2" customFormat="1" ht="11.25">
      <c r="A186" s="37"/>
      <c r="B186" s="38"/>
      <c r="C186" s="39"/>
      <c r="D186" s="196" t="s">
        <v>172</v>
      </c>
      <c r="E186" s="39"/>
      <c r="F186" s="197" t="s">
        <v>1584</v>
      </c>
      <c r="G186" s="39"/>
      <c r="H186" s="39"/>
      <c r="I186" s="198"/>
      <c r="J186" s="39"/>
      <c r="K186" s="39"/>
      <c r="L186" s="42"/>
      <c r="M186" s="199"/>
      <c r="N186" s="200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9" t="s">
        <v>172</v>
      </c>
      <c r="AU186" s="19" t="s">
        <v>92</v>
      </c>
    </row>
    <row r="187" spans="1:47" s="2" customFormat="1" ht="11.25">
      <c r="A187" s="37"/>
      <c r="B187" s="38"/>
      <c r="C187" s="39"/>
      <c r="D187" s="233" t="s">
        <v>189</v>
      </c>
      <c r="E187" s="39"/>
      <c r="F187" s="234" t="s">
        <v>1585</v>
      </c>
      <c r="G187" s="39"/>
      <c r="H187" s="39"/>
      <c r="I187" s="198"/>
      <c r="J187" s="39"/>
      <c r="K187" s="39"/>
      <c r="L187" s="42"/>
      <c r="M187" s="199"/>
      <c r="N187" s="200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9" t="s">
        <v>189</v>
      </c>
      <c r="AU187" s="19" t="s">
        <v>92</v>
      </c>
    </row>
    <row r="188" spans="2:51" s="14" customFormat="1" ht="11.25">
      <c r="B188" s="211"/>
      <c r="C188" s="212"/>
      <c r="D188" s="196" t="s">
        <v>173</v>
      </c>
      <c r="E188" s="213" t="s">
        <v>36</v>
      </c>
      <c r="F188" s="214" t="s">
        <v>1852</v>
      </c>
      <c r="G188" s="212"/>
      <c r="H188" s="215">
        <v>7.245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173</v>
      </c>
      <c r="AU188" s="221" t="s">
        <v>92</v>
      </c>
      <c r="AV188" s="14" t="s">
        <v>92</v>
      </c>
      <c r="AW188" s="14" t="s">
        <v>45</v>
      </c>
      <c r="AX188" s="14" t="s">
        <v>82</v>
      </c>
      <c r="AY188" s="221" t="s">
        <v>164</v>
      </c>
    </row>
    <row r="189" spans="2:51" s="15" customFormat="1" ht="11.25">
      <c r="B189" s="222"/>
      <c r="C189" s="223"/>
      <c r="D189" s="196" t="s">
        <v>173</v>
      </c>
      <c r="E189" s="224" t="s">
        <v>36</v>
      </c>
      <c r="F189" s="225" t="s">
        <v>181</v>
      </c>
      <c r="G189" s="223"/>
      <c r="H189" s="226">
        <v>7.245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173</v>
      </c>
      <c r="AU189" s="232" t="s">
        <v>92</v>
      </c>
      <c r="AV189" s="15" t="s">
        <v>170</v>
      </c>
      <c r="AW189" s="15" t="s">
        <v>45</v>
      </c>
      <c r="AX189" s="15" t="s">
        <v>23</v>
      </c>
      <c r="AY189" s="232" t="s">
        <v>164</v>
      </c>
    </row>
    <row r="190" spans="1:65" s="2" customFormat="1" ht="16.5" customHeight="1">
      <c r="A190" s="37"/>
      <c r="B190" s="38"/>
      <c r="C190" s="183" t="s">
        <v>318</v>
      </c>
      <c r="D190" s="183" t="s">
        <v>166</v>
      </c>
      <c r="E190" s="184" t="s">
        <v>1586</v>
      </c>
      <c r="F190" s="185" t="s">
        <v>1587</v>
      </c>
      <c r="G190" s="186" t="s">
        <v>335</v>
      </c>
      <c r="H190" s="187">
        <v>0.422</v>
      </c>
      <c r="I190" s="188"/>
      <c r="J190" s="189">
        <f>ROUND(I190*H190,2)</f>
        <v>0</v>
      </c>
      <c r="K190" s="185" t="s">
        <v>186</v>
      </c>
      <c r="L190" s="42"/>
      <c r="M190" s="190" t="s">
        <v>36</v>
      </c>
      <c r="N190" s="191" t="s">
        <v>53</v>
      </c>
      <c r="O190" s="67"/>
      <c r="P190" s="192">
        <f>O190*H190</f>
        <v>0</v>
      </c>
      <c r="Q190" s="192">
        <v>1.05974</v>
      </c>
      <c r="R190" s="192">
        <f>Q190*H190</f>
        <v>0.44721027999999996</v>
      </c>
      <c r="S190" s="192">
        <v>0</v>
      </c>
      <c r="T190" s="19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4" t="s">
        <v>170</v>
      </c>
      <c r="AT190" s="194" t="s">
        <v>166</v>
      </c>
      <c r="AU190" s="194" t="s">
        <v>92</v>
      </c>
      <c r="AY190" s="19" t="s">
        <v>164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9" t="s">
        <v>23</v>
      </c>
      <c r="BK190" s="195">
        <f>ROUND(I190*H190,2)</f>
        <v>0</v>
      </c>
      <c r="BL190" s="19" t="s">
        <v>170</v>
      </c>
      <c r="BM190" s="194" t="s">
        <v>1853</v>
      </c>
    </row>
    <row r="191" spans="1:47" s="2" customFormat="1" ht="11.25">
      <c r="A191" s="37"/>
      <c r="B191" s="38"/>
      <c r="C191" s="39"/>
      <c r="D191" s="196" t="s">
        <v>172</v>
      </c>
      <c r="E191" s="39"/>
      <c r="F191" s="197" t="s">
        <v>1589</v>
      </c>
      <c r="G191" s="39"/>
      <c r="H191" s="39"/>
      <c r="I191" s="198"/>
      <c r="J191" s="39"/>
      <c r="K191" s="39"/>
      <c r="L191" s="42"/>
      <c r="M191" s="199"/>
      <c r="N191" s="200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9" t="s">
        <v>172</v>
      </c>
      <c r="AU191" s="19" t="s">
        <v>92</v>
      </c>
    </row>
    <row r="192" spans="1:47" s="2" customFormat="1" ht="11.25">
      <c r="A192" s="37"/>
      <c r="B192" s="38"/>
      <c r="C192" s="39"/>
      <c r="D192" s="233" t="s">
        <v>189</v>
      </c>
      <c r="E192" s="39"/>
      <c r="F192" s="234" t="s">
        <v>1590</v>
      </c>
      <c r="G192" s="39"/>
      <c r="H192" s="39"/>
      <c r="I192" s="198"/>
      <c r="J192" s="39"/>
      <c r="K192" s="39"/>
      <c r="L192" s="42"/>
      <c r="M192" s="199"/>
      <c r="N192" s="200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9" t="s">
        <v>189</v>
      </c>
      <c r="AU192" s="19" t="s">
        <v>92</v>
      </c>
    </row>
    <row r="193" spans="2:51" s="14" customFormat="1" ht="11.25">
      <c r="B193" s="211"/>
      <c r="C193" s="212"/>
      <c r="D193" s="196" t="s">
        <v>173</v>
      </c>
      <c r="E193" s="213" t="s">
        <v>36</v>
      </c>
      <c r="F193" s="214" t="s">
        <v>1854</v>
      </c>
      <c r="G193" s="212"/>
      <c r="H193" s="215">
        <v>0.42187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173</v>
      </c>
      <c r="AU193" s="221" t="s">
        <v>92</v>
      </c>
      <c r="AV193" s="14" t="s">
        <v>92</v>
      </c>
      <c r="AW193" s="14" t="s">
        <v>45</v>
      </c>
      <c r="AX193" s="14" t="s">
        <v>82</v>
      </c>
      <c r="AY193" s="221" t="s">
        <v>164</v>
      </c>
    </row>
    <row r="194" spans="2:51" s="15" customFormat="1" ht="11.25">
      <c r="B194" s="222"/>
      <c r="C194" s="223"/>
      <c r="D194" s="196" t="s">
        <v>173</v>
      </c>
      <c r="E194" s="224" t="s">
        <v>36</v>
      </c>
      <c r="F194" s="225" t="s">
        <v>181</v>
      </c>
      <c r="G194" s="223"/>
      <c r="H194" s="226">
        <v>0.42187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173</v>
      </c>
      <c r="AU194" s="232" t="s">
        <v>92</v>
      </c>
      <c r="AV194" s="15" t="s">
        <v>170</v>
      </c>
      <c r="AW194" s="15" t="s">
        <v>45</v>
      </c>
      <c r="AX194" s="15" t="s">
        <v>23</v>
      </c>
      <c r="AY194" s="232" t="s">
        <v>164</v>
      </c>
    </row>
    <row r="195" spans="1:65" s="2" customFormat="1" ht="16.5" customHeight="1">
      <c r="A195" s="37"/>
      <c r="B195" s="38"/>
      <c r="C195" s="183" t="s">
        <v>324</v>
      </c>
      <c r="D195" s="183" t="s">
        <v>166</v>
      </c>
      <c r="E195" s="184" t="s">
        <v>1592</v>
      </c>
      <c r="F195" s="185" t="s">
        <v>1593</v>
      </c>
      <c r="G195" s="186" t="s">
        <v>185</v>
      </c>
      <c r="H195" s="187">
        <v>6.61</v>
      </c>
      <c r="I195" s="188"/>
      <c r="J195" s="189">
        <f>ROUND(I195*H195,2)</f>
        <v>0</v>
      </c>
      <c r="K195" s="185" t="s">
        <v>186</v>
      </c>
      <c r="L195" s="42"/>
      <c r="M195" s="190" t="s">
        <v>36</v>
      </c>
      <c r="N195" s="191" t="s">
        <v>53</v>
      </c>
      <c r="O195" s="67"/>
      <c r="P195" s="192">
        <f>O195*H195</f>
        <v>0</v>
      </c>
      <c r="Q195" s="192">
        <v>2.55054</v>
      </c>
      <c r="R195" s="192">
        <f>Q195*H195</f>
        <v>16.8590694</v>
      </c>
      <c r="S195" s="192">
        <v>0</v>
      </c>
      <c r="T195" s="19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4" t="s">
        <v>170</v>
      </c>
      <c r="AT195" s="194" t="s">
        <v>166</v>
      </c>
      <c r="AU195" s="194" t="s">
        <v>92</v>
      </c>
      <c r="AY195" s="19" t="s">
        <v>164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9" t="s">
        <v>23</v>
      </c>
      <c r="BK195" s="195">
        <f>ROUND(I195*H195,2)</f>
        <v>0</v>
      </c>
      <c r="BL195" s="19" t="s">
        <v>170</v>
      </c>
      <c r="BM195" s="194" t="s">
        <v>1855</v>
      </c>
    </row>
    <row r="196" spans="1:47" s="2" customFormat="1" ht="11.25">
      <c r="A196" s="37"/>
      <c r="B196" s="38"/>
      <c r="C196" s="39"/>
      <c r="D196" s="196" t="s">
        <v>172</v>
      </c>
      <c r="E196" s="39"/>
      <c r="F196" s="197" t="s">
        <v>1595</v>
      </c>
      <c r="G196" s="39"/>
      <c r="H196" s="39"/>
      <c r="I196" s="198"/>
      <c r="J196" s="39"/>
      <c r="K196" s="39"/>
      <c r="L196" s="42"/>
      <c r="M196" s="199"/>
      <c r="N196" s="200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9" t="s">
        <v>172</v>
      </c>
      <c r="AU196" s="19" t="s">
        <v>92</v>
      </c>
    </row>
    <row r="197" spans="1:47" s="2" customFormat="1" ht="11.25">
      <c r="A197" s="37"/>
      <c r="B197" s="38"/>
      <c r="C197" s="39"/>
      <c r="D197" s="233" t="s">
        <v>189</v>
      </c>
      <c r="E197" s="39"/>
      <c r="F197" s="234" t="s">
        <v>1596</v>
      </c>
      <c r="G197" s="39"/>
      <c r="H197" s="39"/>
      <c r="I197" s="198"/>
      <c r="J197" s="39"/>
      <c r="K197" s="39"/>
      <c r="L197" s="42"/>
      <c r="M197" s="199"/>
      <c r="N197" s="200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9" t="s">
        <v>189</v>
      </c>
      <c r="AU197" s="19" t="s">
        <v>92</v>
      </c>
    </row>
    <row r="198" spans="2:51" s="14" customFormat="1" ht="11.25">
      <c r="B198" s="211"/>
      <c r="C198" s="212"/>
      <c r="D198" s="196" t="s">
        <v>173</v>
      </c>
      <c r="E198" s="213" t="s">
        <v>36</v>
      </c>
      <c r="F198" s="214" t="s">
        <v>1856</v>
      </c>
      <c r="G198" s="212"/>
      <c r="H198" s="215">
        <v>4.86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173</v>
      </c>
      <c r="AU198" s="221" t="s">
        <v>92</v>
      </c>
      <c r="AV198" s="14" t="s">
        <v>92</v>
      </c>
      <c r="AW198" s="14" t="s">
        <v>45</v>
      </c>
      <c r="AX198" s="14" t="s">
        <v>82</v>
      </c>
      <c r="AY198" s="221" t="s">
        <v>164</v>
      </c>
    </row>
    <row r="199" spans="2:51" s="14" customFormat="1" ht="11.25">
      <c r="B199" s="211"/>
      <c r="C199" s="212"/>
      <c r="D199" s="196" t="s">
        <v>173</v>
      </c>
      <c r="E199" s="213" t="s">
        <v>36</v>
      </c>
      <c r="F199" s="214" t="s">
        <v>1857</v>
      </c>
      <c r="G199" s="212"/>
      <c r="H199" s="215">
        <v>1.75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173</v>
      </c>
      <c r="AU199" s="221" t="s">
        <v>92</v>
      </c>
      <c r="AV199" s="14" t="s">
        <v>92</v>
      </c>
      <c r="AW199" s="14" t="s">
        <v>45</v>
      </c>
      <c r="AX199" s="14" t="s">
        <v>82</v>
      </c>
      <c r="AY199" s="221" t="s">
        <v>164</v>
      </c>
    </row>
    <row r="200" spans="2:51" s="15" customFormat="1" ht="11.25">
      <c r="B200" s="222"/>
      <c r="C200" s="223"/>
      <c r="D200" s="196" t="s">
        <v>173</v>
      </c>
      <c r="E200" s="224" t="s">
        <v>36</v>
      </c>
      <c r="F200" s="225" t="s">
        <v>181</v>
      </c>
      <c r="G200" s="223"/>
      <c r="H200" s="226">
        <v>6.61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173</v>
      </c>
      <c r="AU200" s="232" t="s">
        <v>92</v>
      </c>
      <c r="AV200" s="15" t="s">
        <v>170</v>
      </c>
      <c r="AW200" s="15" t="s">
        <v>45</v>
      </c>
      <c r="AX200" s="15" t="s">
        <v>23</v>
      </c>
      <c r="AY200" s="232" t="s">
        <v>164</v>
      </c>
    </row>
    <row r="201" spans="1:65" s="2" customFormat="1" ht="16.5" customHeight="1">
      <c r="A201" s="37"/>
      <c r="B201" s="38"/>
      <c r="C201" s="183" t="s">
        <v>332</v>
      </c>
      <c r="D201" s="183" t="s">
        <v>166</v>
      </c>
      <c r="E201" s="184" t="s">
        <v>1599</v>
      </c>
      <c r="F201" s="185" t="s">
        <v>1600</v>
      </c>
      <c r="G201" s="186" t="s">
        <v>169</v>
      </c>
      <c r="H201" s="187">
        <v>16.02</v>
      </c>
      <c r="I201" s="188"/>
      <c r="J201" s="189">
        <f>ROUND(I201*H201,2)</f>
        <v>0</v>
      </c>
      <c r="K201" s="185" t="s">
        <v>186</v>
      </c>
      <c r="L201" s="42"/>
      <c r="M201" s="190" t="s">
        <v>36</v>
      </c>
      <c r="N201" s="191" t="s">
        <v>53</v>
      </c>
      <c r="O201" s="67"/>
      <c r="P201" s="192">
        <f>O201*H201</f>
        <v>0</v>
      </c>
      <c r="Q201" s="192">
        <v>0.00144</v>
      </c>
      <c r="R201" s="192">
        <f>Q201*H201</f>
        <v>0.0230688</v>
      </c>
      <c r="S201" s="192">
        <v>0</v>
      </c>
      <c r="T201" s="19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4" t="s">
        <v>170</v>
      </c>
      <c r="AT201" s="194" t="s">
        <v>166</v>
      </c>
      <c r="AU201" s="194" t="s">
        <v>92</v>
      </c>
      <c r="AY201" s="19" t="s">
        <v>164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19" t="s">
        <v>23</v>
      </c>
      <c r="BK201" s="195">
        <f>ROUND(I201*H201,2)</f>
        <v>0</v>
      </c>
      <c r="BL201" s="19" t="s">
        <v>170</v>
      </c>
      <c r="BM201" s="194" t="s">
        <v>1858</v>
      </c>
    </row>
    <row r="202" spans="1:47" s="2" customFormat="1" ht="11.25">
      <c r="A202" s="37"/>
      <c r="B202" s="38"/>
      <c r="C202" s="39"/>
      <c r="D202" s="196" t="s">
        <v>172</v>
      </c>
      <c r="E202" s="39"/>
      <c r="F202" s="197" t="s">
        <v>1602</v>
      </c>
      <c r="G202" s="39"/>
      <c r="H202" s="39"/>
      <c r="I202" s="198"/>
      <c r="J202" s="39"/>
      <c r="K202" s="39"/>
      <c r="L202" s="42"/>
      <c r="M202" s="199"/>
      <c r="N202" s="200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172</v>
      </c>
      <c r="AU202" s="19" t="s">
        <v>92</v>
      </c>
    </row>
    <row r="203" spans="1:47" s="2" customFormat="1" ht="11.25">
      <c r="A203" s="37"/>
      <c r="B203" s="38"/>
      <c r="C203" s="39"/>
      <c r="D203" s="233" t="s">
        <v>189</v>
      </c>
      <c r="E203" s="39"/>
      <c r="F203" s="234" t="s">
        <v>1603</v>
      </c>
      <c r="G203" s="39"/>
      <c r="H203" s="39"/>
      <c r="I203" s="198"/>
      <c r="J203" s="39"/>
      <c r="K203" s="39"/>
      <c r="L203" s="42"/>
      <c r="M203" s="199"/>
      <c r="N203" s="200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9" t="s">
        <v>189</v>
      </c>
      <c r="AU203" s="19" t="s">
        <v>92</v>
      </c>
    </row>
    <row r="204" spans="2:51" s="14" customFormat="1" ht="11.25">
      <c r="B204" s="211"/>
      <c r="C204" s="212"/>
      <c r="D204" s="196" t="s">
        <v>173</v>
      </c>
      <c r="E204" s="213" t="s">
        <v>36</v>
      </c>
      <c r="F204" s="214" t="s">
        <v>1859</v>
      </c>
      <c r="G204" s="212"/>
      <c r="H204" s="215">
        <v>5.04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173</v>
      </c>
      <c r="AU204" s="221" t="s">
        <v>92</v>
      </c>
      <c r="AV204" s="14" t="s">
        <v>92</v>
      </c>
      <c r="AW204" s="14" t="s">
        <v>45</v>
      </c>
      <c r="AX204" s="14" t="s">
        <v>82</v>
      </c>
      <c r="AY204" s="221" t="s">
        <v>164</v>
      </c>
    </row>
    <row r="205" spans="2:51" s="14" customFormat="1" ht="11.25">
      <c r="B205" s="211"/>
      <c r="C205" s="212"/>
      <c r="D205" s="196" t="s">
        <v>173</v>
      </c>
      <c r="E205" s="213" t="s">
        <v>36</v>
      </c>
      <c r="F205" s="214" t="s">
        <v>1860</v>
      </c>
      <c r="G205" s="212"/>
      <c r="H205" s="215">
        <v>10.98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173</v>
      </c>
      <c r="AU205" s="221" t="s">
        <v>92</v>
      </c>
      <c r="AV205" s="14" t="s">
        <v>92</v>
      </c>
      <c r="AW205" s="14" t="s">
        <v>45</v>
      </c>
      <c r="AX205" s="14" t="s">
        <v>82</v>
      </c>
      <c r="AY205" s="221" t="s">
        <v>164</v>
      </c>
    </row>
    <row r="206" spans="2:51" s="15" customFormat="1" ht="11.25">
      <c r="B206" s="222"/>
      <c r="C206" s="223"/>
      <c r="D206" s="196" t="s">
        <v>173</v>
      </c>
      <c r="E206" s="224" t="s">
        <v>36</v>
      </c>
      <c r="F206" s="225" t="s">
        <v>181</v>
      </c>
      <c r="G206" s="223"/>
      <c r="H206" s="226">
        <v>16.02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173</v>
      </c>
      <c r="AU206" s="232" t="s">
        <v>92</v>
      </c>
      <c r="AV206" s="15" t="s">
        <v>170</v>
      </c>
      <c r="AW206" s="15" t="s">
        <v>45</v>
      </c>
      <c r="AX206" s="15" t="s">
        <v>23</v>
      </c>
      <c r="AY206" s="232" t="s">
        <v>164</v>
      </c>
    </row>
    <row r="207" spans="1:65" s="2" customFormat="1" ht="16.5" customHeight="1">
      <c r="A207" s="37"/>
      <c r="B207" s="38"/>
      <c r="C207" s="183" t="s">
        <v>7</v>
      </c>
      <c r="D207" s="183" t="s">
        <v>166</v>
      </c>
      <c r="E207" s="184" t="s">
        <v>1606</v>
      </c>
      <c r="F207" s="185" t="s">
        <v>1607</v>
      </c>
      <c r="G207" s="186" t="s">
        <v>169</v>
      </c>
      <c r="H207" s="187">
        <v>16.02</v>
      </c>
      <c r="I207" s="188"/>
      <c r="J207" s="189">
        <f>ROUND(I207*H207,2)</f>
        <v>0</v>
      </c>
      <c r="K207" s="185" t="s">
        <v>186</v>
      </c>
      <c r="L207" s="42"/>
      <c r="M207" s="190" t="s">
        <v>36</v>
      </c>
      <c r="N207" s="191" t="s">
        <v>53</v>
      </c>
      <c r="O207" s="67"/>
      <c r="P207" s="192">
        <f>O207*H207</f>
        <v>0</v>
      </c>
      <c r="Q207" s="192">
        <v>4E-05</v>
      </c>
      <c r="R207" s="192">
        <f>Q207*H207</f>
        <v>0.0006408000000000001</v>
      </c>
      <c r="S207" s="192">
        <v>0</v>
      </c>
      <c r="T207" s="19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4" t="s">
        <v>170</v>
      </c>
      <c r="AT207" s="194" t="s">
        <v>166</v>
      </c>
      <c r="AU207" s="194" t="s">
        <v>92</v>
      </c>
      <c r="AY207" s="19" t="s">
        <v>164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9" t="s">
        <v>23</v>
      </c>
      <c r="BK207" s="195">
        <f>ROUND(I207*H207,2)</f>
        <v>0</v>
      </c>
      <c r="BL207" s="19" t="s">
        <v>170</v>
      </c>
      <c r="BM207" s="194" t="s">
        <v>1861</v>
      </c>
    </row>
    <row r="208" spans="1:47" s="2" customFormat="1" ht="11.25">
      <c r="A208" s="37"/>
      <c r="B208" s="38"/>
      <c r="C208" s="39"/>
      <c r="D208" s="196" t="s">
        <v>172</v>
      </c>
      <c r="E208" s="39"/>
      <c r="F208" s="197" t="s">
        <v>1609</v>
      </c>
      <c r="G208" s="39"/>
      <c r="H208" s="39"/>
      <c r="I208" s="198"/>
      <c r="J208" s="39"/>
      <c r="K208" s="39"/>
      <c r="L208" s="42"/>
      <c r="M208" s="199"/>
      <c r="N208" s="200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9" t="s">
        <v>172</v>
      </c>
      <c r="AU208" s="19" t="s">
        <v>92</v>
      </c>
    </row>
    <row r="209" spans="1:47" s="2" customFormat="1" ht="11.25">
      <c r="A209" s="37"/>
      <c r="B209" s="38"/>
      <c r="C209" s="39"/>
      <c r="D209" s="233" t="s">
        <v>189</v>
      </c>
      <c r="E209" s="39"/>
      <c r="F209" s="234" t="s">
        <v>1610</v>
      </c>
      <c r="G209" s="39"/>
      <c r="H209" s="39"/>
      <c r="I209" s="198"/>
      <c r="J209" s="39"/>
      <c r="K209" s="39"/>
      <c r="L209" s="42"/>
      <c r="M209" s="199"/>
      <c r="N209" s="200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9" t="s">
        <v>189</v>
      </c>
      <c r="AU209" s="19" t="s">
        <v>92</v>
      </c>
    </row>
    <row r="210" spans="2:51" s="14" customFormat="1" ht="11.25">
      <c r="B210" s="211"/>
      <c r="C210" s="212"/>
      <c r="D210" s="196" t="s">
        <v>173</v>
      </c>
      <c r="E210" s="213" t="s">
        <v>36</v>
      </c>
      <c r="F210" s="214" t="s">
        <v>1862</v>
      </c>
      <c r="G210" s="212"/>
      <c r="H210" s="215">
        <v>16.02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173</v>
      </c>
      <c r="AU210" s="221" t="s">
        <v>92</v>
      </c>
      <c r="AV210" s="14" t="s">
        <v>92</v>
      </c>
      <c r="AW210" s="14" t="s">
        <v>45</v>
      </c>
      <c r="AX210" s="14" t="s">
        <v>82</v>
      </c>
      <c r="AY210" s="221" t="s">
        <v>164</v>
      </c>
    </row>
    <row r="211" spans="2:51" s="15" customFormat="1" ht="11.25">
      <c r="B211" s="222"/>
      <c r="C211" s="223"/>
      <c r="D211" s="196" t="s">
        <v>173</v>
      </c>
      <c r="E211" s="224" t="s">
        <v>36</v>
      </c>
      <c r="F211" s="225" t="s">
        <v>181</v>
      </c>
      <c r="G211" s="223"/>
      <c r="H211" s="226">
        <v>16.02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173</v>
      </c>
      <c r="AU211" s="232" t="s">
        <v>92</v>
      </c>
      <c r="AV211" s="15" t="s">
        <v>170</v>
      </c>
      <c r="AW211" s="15" t="s">
        <v>45</v>
      </c>
      <c r="AX211" s="15" t="s">
        <v>23</v>
      </c>
      <c r="AY211" s="232" t="s">
        <v>164</v>
      </c>
    </row>
    <row r="212" spans="1:65" s="2" customFormat="1" ht="16.5" customHeight="1">
      <c r="A212" s="37"/>
      <c r="B212" s="38"/>
      <c r="C212" s="183" t="s">
        <v>120</v>
      </c>
      <c r="D212" s="183" t="s">
        <v>166</v>
      </c>
      <c r="E212" s="184" t="s">
        <v>1611</v>
      </c>
      <c r="F212" s="185" t="s">
        <v>1612</v>
      </c>
      <c r="G212" s="186" t="s">
        <v>335</v>
      </c>
      <c r="H212" s="187">
        <v>0.054</v>
      </c>
      <c r="I212" s="188"/>
      <c r="J212" s="189">
        <f>ROUND(I212*H212,2)</f>
        <v>0</v>
      </c>
      <c r="K212" s="185" t="s">
        <v>186</v>
      </c>
      <c r="L212" s="42"/>
      <c r="M212" s="190" t="s">
        <v>36</v>
      </c>
      <c r="N212" s="191" t="s">
        <v>53</v>
      </c>
      <c r="O212" s="67"/>
      <c r="P212" s="192">
        <f>O212*H212</f>
        <v>0</v>
      </c>
      <c r="Q212" s="192">
        <v>1.0383</v>
      </c>
      <c r="R212" s="192">
        <f>Q212*H212</f>
        <v>0.0560682</v>
      </c>
      <c r="S212" s="192">
        <v>0</v>
      </c>
      <c r="T212" s="19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4" t="s">
        <v>170</v>
      </c>
      <c r="AT212" s="194" t="s">
        <v>166</v>
      </c>
      <c r="AU212" s="194" t="s">
        <v>92</v>
      </c>
      <c r="AY212" s="19" t="s">
        <v>164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9" t="s">
        <v>23</v>
      </c>
      <c r="BK212" s="195">
        <f>ROUND(I212*H212,2)</f>
        <v>0</v>
      </c>
      <c r="BL212" s="19" t="s">
        <v>170</v>
      </c>
      <c r="BM212" s="194" t="s">
        <v>1863</v>
      </c>
    </row>
    <row r="213" spans="1:47" s="2" customFormat="1" ht="11.25">
      <c r="A213" s="37"/>
      <c r="B213" s="38"/>
      <c r="C213" s="39"/>
      <c r="D213" s="196" t="s">
        <v>172</v>
      </c>
      <c r="E213" s="39"/>
      <c r="F213" s="197" t="s">
        <v>1614</v>
      </c>
      <c r="G213" s="39"/>
      <c r="H213" s="39"/>
      <c r="I213" s="198"/>
      <c r="J213" s="39"/>
      <c r="K213" s="39"/>
      <c r="L213" s="42"/>
      <c r="M213" s="199"/>
      <c r="N213" s="200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9" t="s">
        <v>172</v>
      </c>
      <c r="AU213" s="19" t="s">
        <v>92</v>
      </c>
    </row>
    <row r="214" spans="1:47" s="2" customFormat="1" ht="11.25">
      <c r="A214" s="37"/>
      <c r="B214" s="38"/>
      <c r="C214" s="39"/>
      <c r="D214" s="233" t="s">
        <v>189</v>
      </c>
      <c r="E214" s="39"/>
      <c r="F214" s="234" t="s">
        <v>1615</v>
      </c>
      <c r="G214" s="39"/>
      <c r="H214" s="39"/>
      <c r="I214" s="198"/>
      <c r="J214" s="39"/>
      <c r="K214" s="39"/>
      <c r="L214" s="42"/>
      <c r="M214" s="199"/>
      <c r="N214" s="200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9" t="s">
        <v>189</v>
      </c>
      <c r="AU214" s="19" t="s">
        <v>92</v>
      </c>
    </row>
    <row r="215" spans="2:51" s="14" customFormat="1" ht="11.25">
      <c r="B215" s="211"/>
      <c r="C215" s="212"/>
      <c r="D215" s="196" t="s">
        <v>173</v>
      </c>
      <c r="E215" s="213" t="s">
        <v>36</v>
      </c>
      <c r="F215" s="214" t="s">
        <v>1864</v>
      </c>
      <c r="G215" s="212"/>
      <c r="H215" s="215">
        <v>0.05437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173</v>
      </c>
      <c r="AU215" s="221" t="s">
        <v>92</v>
      </c>
      <c r="AV215" s="14" t="s">
        <v>92</v>
      </c>
      <c r="AW215" s="14" t="s">
        <v>45</v>
      </c>
      <c r="AX215" s="14" t="s">
        <v>82</v>
      </c>
      <c r="AY215" s="221" t="s">
        <v>164</v>
      </c>
    </row>
    <row r="216" spans="2:51" s="15" customFormat="1" ht="11.25">
      <c r="B216" s="222"/>
      <c r="C216" s="223"/>
      <c r="D216" s="196" t="s">
        <v>173</v>
      </c>
      <c r="E216" s="224" t="s">
        <v>36</v>
      </c>
      <c r="F216" s="225" t="s">
        <v>181</v>
      </c>
      <c r="G216" s="223"/>
      <c r="H216" s="226">
        <v>0.05437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173</v>
      </c>
      <c r="AU216" s="232" t="s">
        <v>92</v>
      </c>
      <c r="AV216" s="15" t="s">
        <v>170</v>
      </c>
      <c r="AW216" s="15" t="s">
        <v>45</v>
      </c>
      <c r="AX216" s="15" t="s">
        <v>23</v>
      </c>
      <c r="AY216" s="232" t="s">
        <v>164</v>
      </c>
    </row>
    <row r="217" spans="2:63" s="12" customFormat="1" ht="22.9" customHeight="1">
      <c r="B217" s="167"/>
      <c r="C217" s="168"/>
      <c r="D217" s="169" t="s">
        <v>81</v>
      </c>
      <c r="E217" s="181" t="s">
        <v>182</v>
      </c>
      <c r="F217" s="181" t="s">
        <v>1279</v>
      </c>
      <c r="G217" s="168"/>
      <c r="H217" s="168"/>
      <c r="I217" s="171"/>
      <c r="J217" s="182">
        <f>BK217</f>
        <v>0</v>
      </c>
      <c r="K217" s="168"/>
      <c r="L217" s="173"/>
      <c r="M217" s="174"/>
      <c r="N217" s="175"/>
      <c r="O217" s="175"/>
      <c r="P217" s="176">
        <f>SUM(P218:P297)</f>
        <v>0</v>
      </c>
      <c r="Q217" s="175"/>
      <c r="R217" s="176">
        <f>SUM(R218:R297)</f>
        <v>91.46600698</v>
      </c>
      <c r="S217" s="175"/>
      <c r="T217" s="177">
        <f>SUM(T218:T297)</f>
        <v>0</v>
      </c>
      <c r="AR217" s="178" t="s">
        <v>23</v>
      </c>
      <c r="AT217" s="179" t="s">
        <v>81</v>
      </c>
      <c r="AU217" s="179" t="s">
        <v>23</v>
      </c>
      <c r="AY217" s="178" t="s">
        <v>164</v>
      </c>
      <c r="BK217" s="180">
        <f>SUM(BK218:BK297)</f>
        <v>0</v>
      </c>
    </row>
    <row r="218" spans="1:65" s="2" customFormat="1" ht="16.5" customHeight="1">
      <c r="A218" s="37"/>
      <c r="B218" s="38"/>
      <c r="C218" s="183" t="s">
        <v>355</v>
      </c>
      <c r="D218" s="183" t="s">
        <v>166</v>
      </c>
      <c r="E218" s="184" t="s">
        <v>1280</v>
      </c>
      <c r="F218" s="185" t="s">
        <v>1281</v>
      </c>
      <c r="G218" s="186" t="s">
        <v>499</v>
      </c>
      <c r="H218" s="187">
        <v>16</v>
      </c>
      <c r="I218" s="188"/>
      <c r="J218" s="189">
        <f>ROUND(I218*H218,2)</f>
        <v>0</v>
      </c>
      <c r="K218" s="185" t="s">
        <v>186</v>
      </c>
      <c r="L218" s="42"/>
      <c r="M218" s="190" t="s">
        <v>36</v>
      </c>
      <c r="N218" s="191" t="s">
        <v>53</v>
      </c>
      <c r="O218" s="67"/>
      <c r="P218" s="192">
        <f>O218*H218</f>
        <v>0</v>
      </c>
      <c r="Q218" s="192">
        <v>0.00132</v>
      </c>
      <c r="R218" s="192">
        <f>Q218*H218</f>
        <v>0.02112</v>
      </c>
      <c r="S218" s="192">
        <v>0</v>
      </c>
      <c r="T218" s="19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4" t="s">
        <v>170</v>
      </c>
      <c r="AT218" s="194" t="s">
        <v>166</v>
      </c>
      <c r="AU218" s="194" t="s">
        <v>92</v>
      </c>
      <c r="AY218" s="19" t="s">
        <v>164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9" t="s">
        <v>23</v>
      </c>
      <c r="BK218" s="195">
        <f>ROUND(I218*H218,2)</f>
        <v>0</v>
      </c>
      <c r="BL218" s="19" t="s">
        <v>170</v>
      </c>
      <c r="BM218" s="194" t="s">
        <v>1865</v>
      </c>
    </row>
    <row r="219" spans="1:47" s="2" customFormat="1" ht="11.25">
      <c r="A219" s="37"/>
      <c r="B219" s="38"/>
      <c r="C219" s="39"/>
      <c r="D219" s="196" t="s">
        <v>172</v>
      </c>
      <c r="E219" s="39"/>
      <c r="F219" s="197" t="s">
        <v>1281</v>
      </c>
      <c r="G219" s="39"/>
      <c r="H219" s="39"/>
      <c r="I219" s="198"/>
      <c r="J219" s="39"/>
      <c r="K219" s="39"/>
      <c r="L219" s="42"/>
      <c r="M219" s="199"/>
      <c r="N219" s="200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9" t="s">
        <v>172</v>
      </c>
      <c r="AU219" s="19" t="s">
        <v>92</v>
      </c>
    </row>
    <row r="220" spans="1:47" s="2" customFormat="1" ht="11.25">
      <c r="A220" s="37"/>
      <c r="B220" s="38"/>
      <c r="C220" s="39"/>
      <c r="D220" s="233" t="s">
        <v>189</v>
      </c>
      <c r="E220" s="39"/>
      <c r="F220" s="234" t="s">
        <v>1283</v>
      </c>
      <c r="G220" s="39"/>
      <c r="H220" s="39"/>
      <c r="I220" s="198"/>
      <c r="J220" s="39"/>
      <c r="K220" s="39"/>
      <c r="L220" s="42"/>
      <c r="M220" s="199"/>
      <c r="N220" s="200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189</v>
      </c>
      <c r="AU220" s="19" t="s">
        <v>92</v>
      </c>
    </row>
    <row r="221" spans="2:51" s="14" customFormat="1" ht="11.25">
      <c r="B221" s="211"/>
      <c r="C221" s="212"/>
      <c r="D221" s="196" t="s">
        <v>173</v>
      </c>
      <c r="E221" s="213" t="s">
        <v>36</v>
      </c>
      <c r="F221" s="214" t="s">
        <v>1866</v>
      </c>
      <c r="G221" s="212"/>
      <c r="H221" s="215">
        <v>16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173</v>
      </c>
      <c r="AU221" s="221" t="s">
        <v>92</v>
      </c>
      <c r="AV221" s="14" t="s">
        <v>92</v>
      </c>
      <c r="AW221" s="14" t="s">
        <v>45</v>
      </c>
      <c r="AX221" s="14" t="s">
        <v>82</v>
      </c>
      <c r="AY221" s="221" t="s">
        <v>164</v>
      </c>
    </row>
    <row r="222" spans="2:51" s="15" customFormat="1" ht="11.25">
      <c r="B222" s="222"/>
      <c r="C222" s="223"/>
      <c r="D222" s="196" t="s">
        <v>173</v>
      </c>
      <c r="E222" s="224" t="s">
        <v>36</v>
      </c>
      <c r="F222" s="225" t="s">
        <v>181</v>
      </c>
      <c r="G222" s="223"/>
      <c r="H222" s="226">
        <v>16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173</v>
      </c>
      <c r="AU222" s="232" t="s">
        <v>92</v>
      </c>
      <c r="AV222" s="15" t="s">
        <v>170</v>
      </c>
      <c r="AW222" s="15" t="s">
        <v>45</v>
      </c>
      <c r="AX222" s="15" t="s">
        <v>23</v>
      </c>
      <c r="AY222" s="232" t="s">
        <v>164</v>
      </c>
    </row>
    <row r="223" spans="1:65" s="2" customFormat="1" ht="16.5" customHeight="1">
      <c r="A223" s="37"/>
      <c r="B223" s="38"/>
      <c r="C223" s="246" t="s">
        <v>361</v>
      </c>
      <c r="D223" s="246" t="s">
        <v>303</v>
      </c>
      <c r="E223" s="247" t="s">
        <v>1619</v>
      </c>
      <c r="F223" s="248" t="s">
        <v>1286</v>
      </c>
      <c r="G223" s="249" t="s">
        <v>499</v>
      </c>
      <c r="H223" s="250">
        <v>16</v>
      </c>
      <c r="I223" s="251"/>
      <c r="J223" s="252">
        <f>ROUND(I223*H223,2)</f>
        <v>0</v>
      </c>
      <c r="K223" s="248" t="s">
        <v>36</v>
      </c>
      <c r="L223" s="253"/>
      <c r="M223" s="254" t="s">
        <v>36</v>
      </c>
      <c r="N223" s="255" t="s">
        <v>53</v>
      </c>
      <c r="O223" s="67"/>
      <c r="P223" s="192">
        <f>O223*H223</f>
        <v>0</v>
      </c>
      <c r="Q223" s="192">
        <v>0.00487</v>
      </c>
      <c r="R223" s="192">
        <f>Q223*H223</f>
        <v>0.07792</v>
      </c>
      <c r="S223" s="192">
        <v>0</v>
      </c>
      <c r="T223" s="19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4" t="s">
        <v>238</v>
      </c>
      <c r="AT223" s="194" t="s">
        <v>303</v>
      </c>
      <c r="AU223" s="194" t="s">
        <v>92</v>
      </c>
      <c r="AY223" s="19" t="s">
        <v>164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9" t="s">
        <v>23</v>
      </c>
      <c r="BK223" s="195">
        <f>ROUND(I223*H223,2)</f>
        <v>0</v>
      </c>
      <c r="BL223" s="19" t="s">
        <v>170</v>
      </c>
      <c r="BM223" s="194" t="s">
        <v>1867</v>
      </c>
    </row>
    <row r="224" spans="1:47" s="2" customFormat="1" ht="11.25">
      <c r="A224" s="37"/>
      <c r="B224" s="38"/>
      <c r="C224" s="39"/>
      <c r="D224" s="196" t="s">
        <v>172</v>
      </c>
      <c r="E224" s="39"/>
      <c r="F224" s="197" t="s">
        <v>1288</v>
      </c>
      <c r="G224" s="39"/>
      <c r="H224" s="39"/>
      <c r="I224" s="198"/>
      <c r="J224" s="39"/>
      <c r="K224" s="39"/>
      <c r="L224" s="42"/>
      <c r="M224" s="199"/>
      <c r="N224" s="200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9" t="s">
        <v>172</v>
      </c>
      <c r="AU224" s="19" t="s">
        <v>92</v>
      </c>
    </row>
    <row r="225" spans="1:65" s="2" customFormat="1" ht="16.5" customHeight="1">
      <c r="A225" s="37"/>
      <c r="B225" s="38"/>
      <c r="C225" s="183" t="s">
        <v>370</v>
      </c>
      <c r="D225" s="183" t="s">
        <v>166</v>
      </c>
      <c r="E225" s="184" t="s">
        <v>1289</v>
      </c>
      <c r="F225" s="185" t="s">
        <v>1290</v>
      </c>
      <c r="G225" s="186" t="s">
        <v>185</v>
      </c>
      <c r="H225" s="187">
        <v>5.31</v>
      </c>
      <c r="I225" s="188"/>
      <c r="J225" s="189">
        <f>ROUND(I225*H225,2)</f>
        <v>0</v>
      </c>
      <c r="K225" s="185" t="s">
        <v>186</v>
      </c>
      <c r="L225" s="42"/>
      <c r="M225" s="190" t="s">
        <v>36</v>
      </c>
      <c r="N225" s="191" t="s">
        <v>53</v>
      </c>
      <c r="O225" s="67"/>
      <c r="P225" s="192">
        <f>O225*H225</f>
        <v>0</v>
      </c>
      <c r="Q225" s="192">
        <v>2.50215</v>
      </c>
      <c r="R225" s="192">
        <f>Q225*H225</f>
        <v>13.286416499999998</v>
      </c>
      <c r="S225" s="192">
        <v>0</v>
      </c>
      <c r="T225" s="19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4" t="s">
        <v>170</v>
      </c>
      <c r="AT225" s="194" t="s">
        <v>166</v>
      </c>
      <c r="AU225" s="194" t="s">
        <v>92</v>
      </c>
      <c r="AY225" s="19" t="s">
        <v>164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9" t="s">
        <v>23</v>
      </c>
      <c r="BK225" s="195">
        <f>ROUND(I225*H225,2)</f>
        <v>0</v>
      </c>
      <c r="BL225" s="19" t="s">
        <v>170</v>
      </c>
      <c r="BM225" s="194" t="s">
        <v>1868</v>
      </c>
    </row>
    <row r="226" spans="1:47" s="2" customFormat="1" ht="11.25">
      <c r="A226" s="37"/>
      <c r="B226" s="38"/>
      <c r="C226" s="39"/>
      <c r="D226" s="196" t="s">
        <v>172</v>
      </c>
      <c r="E226" s="39"/>
      <c r="F226" s="197" t="s">
        <v>1292</v>
      </c>
      <c r="G226" s="39"/>
      <c r="H226" s="39"/>
      <c r="I226" s="198"/>
      <c r="J226" s="39"/>
      <c r="K226" s="39"/>
      <c r="L226" s="42"/>
      <c r="M226" s="199"/>
      <c r="N226" s="200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9" t="s">
        <v>172</v>
      </c>
      <c r="AU226" s="19" t="s">
        <v>92</v>
      </c>
    </row>
    <row r="227" spans="1:47" s="2" customFormat="1" ht="11.25">
      <c r="A227" s="37"/>
      <c r="B227" s="38"/>
      <c r="C227" s="39"/>
      <c r="D227" s="233" t="s">
        <v>189</v>
      </c>
      <c r="E227" s="39"/>
      <c r="F227" s="234" t="s">
        <v>1293</v>
      </c>
      <c r="G227" s="39"/>
      <c r="H227" s="39"/>
      <c r="I227" s="198"/>
      <c r="J227" s="39"/>
      <c r="K227" s="39"/>
      <c r="L227" s="42"/>
      <c r="M227" s="199"/>
      <c r="N227" s="200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9" t="s">
        <v>189</v>
      </c>
      <c r="AU227" s="19" t="s">
        <v>92</v>
      </c>
    </row>
    <row r="228" spans="2:51" s="14" customFormat="1" ht="11.25">
      <c r="B228" s="211"/>
      <c r="C228" s="212"/>
      <c r="D228" s="196" t="s">
        <v>173</v>
      </c>
      <c r="E228" s="213" t="s">
        <v>36</v>
      </c>
      <c r="F228" s="214" t="s">
        <v>1869</v>
      </c>
      <c r="G228" s="212"/>
      <c r="H228" s="215">
        <v>5.31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173</v>
      </c>
      <c r="AU228" s="221" t="s">
        <v>92</v>
      </c>
      <c r="AV228" s="14" t="s">
        <v>92</v>
      </c>
      <c r="AW228" s="14" t="s">
        <v>45</v>
      </c>
      <c r="AX228" s="14" t="s">
        <v>82</v>
      </c>
      <c r="AY228" s="221" t="s">
        <v>164</v>
      </c>
    </row>
    <row r="229" spans="2:51" s="15" customFormat="1" ht="11.25">
      <c r="B229" s="222"/>
      <c r="C229" s="223"/>
      <c r="D229" s="196" t="s">
        <v>173</v>
      </c>
      <c r="E229" s="224" t="s">
        <v>36</v>
      </c>
      <c r="F229" s="225" t="s">
        <v>181</v>
      </c>
      <c r="G229" s="223"/>
      <c r="H229" s="226">
        <v>5.31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173</v>
      </c>
      <c r="AU229" s="232" t="s">
        <v>92</v>
      </c>
      <c r="AV229" s="15" t="s">
        <v>170</v>
      </c>
      <c r="AW229" s="15" t="s">
        <v>45</v>
      </c>
      <c r="AX229" s="15" t="s">
        <v>23</v>
      </c>
      <c r="AY229" s="232" t="s">
        <v>164</v>
      </c>
    </row>
    <row r="230" spans="1:65" s="2" customFormat="1" ht="16.5" customHeight="1">
      <c r="A230" s="37"/>
      <c r="B230" s="38"/>
      <c r="C230" s="183" t="s">
        <v>378</v>
      </c>
      <c r="D230" s="183" t="s">
        <v>166</v>
      </c>
      <c r="E230" s="184" t="s">
        <v>1294</v>
      </c>
      <c r="F230" s="185" t="s">
        <v>1295</v>
      </c>
      <c r="G230" s="186" t="s">
        <v>169</v>
      </c>
      <c r="H230" s="187">
        <v>15.75</v>
      </c>
      <c r="I230" s="188"/>
      <c r="J230" s="189">
        <f>ROUND(I230*H230,2)</f>
        <v>0</v>
      </c>
      <c r="K230" s="185" t="s">
        <v>186</v>
      </c>
      <c r="L230" s="42"/>
      <c r="M230" s="190" t="s">
        <v>36</v>
      </c>
      <c r="N230" s="191" t="s">
        <v>53</v>
      </c>
      <c r="O230" s="67"/>
      <c r="P230" s="192">
        <f>O230*H230</f>
        <v>0</v>
      </c>
      <c r="Q230" s="192">
        <v>0.04174</v>
      </c>
      <c r="R230" s="192">
        <f>Q230*H230</f>
        <v>0.657405</v>
      </c>
      <c r="S230" s="192">
        <v>0</v>
      </c>
      <c r="T230" s="19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4" t="s">
        <v>170</v>
      </c>
      <c r="AT230" s="194" t="s">
        <v>166</v>
      </c>
      <c r="AU230" s="194" t="s">
        <v>92</v>
      </c>
      <c r="AY230" s="19" t="s">
        <v>164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9" t="s">
        <v>23</v>
      </c>
      <c r="BK230" s="195">
        <f>ROUND(I230*H230,2)</f>
        <v>0</v>
      </c>
      <c r="BL230" s="19" t="s">
        <v>170</v>
      </c>
      <c r="BM230" s="194" t="s">
        <v>1870</v>
      </c>
    </row>
    <row r="231" spans="1:47" s="2" customFormat="1" ht="11.25">
      <c r="A231" s="37"/>
      <c r="B231" s="38"/>
      <c r="C231" s="39"/>
      <c r="D231" s="196" t="s">
        <v>172</v>
      </c>
      <c r="E231" s="39"/>
      <c r="F231" s="197" t="s">
        <v>1297</v>
      </c>
      <c r="G231" s="39"/>
      <c r="H231" s="39"/>
      <c r="I231" s="198"/>
      <c r="J231" s="39"/>
      <c r="K231" s="39"/>
      <c r="L231" s="42"/>
      <c r="M231" s="199"/>
      <c r="N231" s="200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9" t="s">
        <v>172</v>
      </c>
      <c r="AU231" s="19" t="s">
        <v>92</v>
      </c>
    </row>
    <row r="232" spans="1:47" s="2" customFormat="1" ht="11.25">
      <c r="A232" s="37"/>
      <c r="B232" s="38"/>
      <c r="C232" s="39"/>
      <c r="D232" s="233" t="s">
        <v>189</v>
      </c>
      <c r="E232" s="39"/>
      <c r="F232" s="234" t="s">
        <v>1298</v>
      </c>
      <c r="G232" s="39"/>
      <c r="H232" s="39"/>
      <c r="I232" s="198"/>
      <c r="J232" s="39"/>
      <c r="K232" s="39"/>
      <c r="L232" s="42"/>
      <c r="M232" s="199"/>
      <c r="N232" s="200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9" t="s">
        <v>189</v>
      </c>
      <c r="AU232" s="19" t="s">
        <v>92</v>
      </c>
    </row>
    <row r="233" spans="2:51" s="14" customFormat="1" ht="11.25">
      <c r="B233" s="211"/>
      <c r="C233" s="212"/>
      <c r="D233" s="196" t="s">
        <v>173</v>
      </c>
      <c r="E233" s="213" t="s">
        <v>36</v>
      </c>
      <c r="F233" s="214" t="s">
        <v>1871</v>
      </c>
      <c r="G233" s="212"/>
      <c r="H233" s="215">
        <v>15.75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173</v>
      </c>
      <c r="AU233" s="221" t="s">
        <v>92</v>
      </c>
      <c r="AV233" s="14" t="s">
        <v>92</v>
      </c>
      <c r="AW233" s="14" t="s">
        <v>45</v>
      </c>
      <c r="AX233" s="14" t="s">
        <v>82</v>
      </c>
      <c r="AY233" s="221" t="s">
        <v>164</v>
      </c>
    </row>
    <row r="234" spans="2:51" s="15" customFormat="1" ht="11.25">
      <c r="B234" s="222"/>
      <c r="C234" s="223"/>
      <c r="D234" s="196" t="s">
        <v>173</v>
      </c>
      <c r="E234" s="224" t="s">
        <v>36</v>
      </c>
      <c r="F234" s="225" t="s">
        <v>181</v>
      </c>
      <c r="G234" s="223"/>
      <c r="H234" s="226">
        <v>15.75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173</v>
      </c>
      <c r="AU234" s="232" t="s">
        <v>92</v>
      </c>
      <c r="AV234" s="15" t="s">
        <v>170</v>
      </c>
      <c r="AW234" s="15" t="s">
        <v>45</v>
      </c>
      <c r="AX234" s="15" t="s">
        <v>23</v>
      </c>
      <c r="AY234" s="232" t="s">
        <v>164</v>
      </c>
    </row>
    <row r="235" spans="1:65" s="2" customFormat="1" ht="16.5" customHeight="1">
      <c r="A235" s="37"/>
      <c r="B235" s="38"/>
      <c r="C235" s="183" t="s">
        <v>388</v>
      </c>
      <c r="D235" s="183" t="s">
        <v>166</v>
      </c>
      <c r="E235" s="184" t="s">
        <v>1300</v>
      </c>
      <c r="F235" s="185" t="s">
        <v>1301</v>
      </c>
      <c r="G235" s="186" t="s">
        <v>169</v>
      </c>
      <c r="H235" s="187">
        <v>15.75</v>
      </c>
      <c r="I235" s="188"/>
      <c r="J235" s="189">
        <f>ROUND(I235*H235,2)</f>
        <v>0</v>
      </c>
      <c r="K235" s="185" t="s">
        <v>186</v>
      </c>
      <c r="L235" s="42"/>
      <c r="M235" s="190" t="s">
        <v>36</v>
      </c>
      <c r="N235" s="191" t="s">
        <v>53</v>
      </c>
      <c r="O235" s="67"/>
      <c r="P235" s="192">
        <f>O235*H235</f>
        <v>0</v>
      </c>
      <c r="Q235" s="192">
        <v>2E-05</v>
      </c>
      <c r="R235" s="192">
        <f>Q235*H235</f>
        <v>0.000315</v>
      </c>
      <c r="S235" s="192">
        <v>0</v>
      </c>
      <c r="T235" s="19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4" t="s">
        <v>170</v>
      </c>
      <c r="AT235" s="194" t="s">
        <v>166</v>
      </c>
      <c r="AU235" s="194" t="s">
        <v>92</v>
      </c>
      <c r="AY235" s="19" t="s">
        <v>164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9" t="s">
        <v>23</v>
      </c>
      <c r="BK235" s="195">
        <f>ROUND(I235*H235,2)</f>
        <v>0</v>
      </c>
      <c r="BL235" s="19" t="s">
        <v>170</v>
      </c>
      <c r="BM235" s="194" t="s">
        <v>1872</v>
      </c>
    </row>
    <row r="236" spans="1:47" s="2" customFormat="1" ht="11.25">
      <c r="A236" s="37"/>
      <c r="B236" s="38"/>
      <c r="C236" s="39"/>
      <c r="D236" s="196" t="s">
        <v>172</v>
      </c>
      <c r="E236" s="39"/>
      <c r="F236" s="197" t="s">
        <v>1303</v>
      </c>
      <c r="G236" s="39"/>
      <c r="H236" s="39"/>
      <c r="I236" s="198"/>
      <c r="J236" s="39"/>
      <c r="K236" s="39"/>
      <c r="L236" s="42"/>
      <c r="M236" s="199"/>
      <c r="N236" s="200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9" t="s">
        <v>172</v>
      </c>
      <c r="AU236" s="19" t="s">
        <v>92</v>
      </c>
    </row>
    <row r="237" spans="1:47" s="2" customFormat="1" ht="11.25">
      <c r="A237" s="37"/>
      <c r="B237" s="38"/>
      <c r="C237" s="39"/>
      <c r="D237" s="233" t="s">
        <v>189</v>
      </c>
      <c r="E237" s="39"/>
      <c r="F237" s="234" t="s">
        <v>1304</v>
      </c>
      <c r="G237" s="39"/>
      <c r="H237" s="39"/>
      <c r="I237" s="198"/>
      <c r="J237" s="39"/>
      <c r="K237" s="39"/>
      <c r="L237" s="42"/>
      <c r="M237" s="199"/>
      <c r="N237" s="200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9" t="s">
        <v>189</v>
      </c>
      <c r="AU237" s="19" t="s">
        <v>92</v>
      </c>
    </row>
    <row r="238" spans="2:51" s="14" customFormat="1" ht="11.25">
      <c r="B238" s="211"/>
      <c r="C238" s="212"/>
      <c r="D238" s="196" t="s">
        <v>173</v>
      </c>
      <c r="E238" s="213" t="s">
        <v>36</v>
      </c>
      <c r="F238" s="214" t="s">
        <v>1873</v>
      </c>
      <c r="G238" s="212"/>
      <c r="H238" s="215">
        <v>15.75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173</v>
      </c>
      <c r="AU238" s="221" t="s">
        <v>92</v>
      </c>
      <c r="AV238" s="14" t="s">
        <v>92</v>
      </c>
      <c r="AW238" s="14" t="s">
        <v>45</v>
      </c>
      <c r="AX238" s="14" t="s">
        <v>82</v>
      </c>
      <c r="AY238" s="221" t="s">
        <v>164</v>
      </c>
    </row>
    <row r="239" spans="2:51" s="15" customFormat="1" ht="11.25">
      <c r="B239" s="222"/>
      <c r="C239" s="223"/>
      <c r="D239" s="196" t="s">
        <v>173</v>
      </c>
      <c r="E239" s="224" t="s">
        <v>36</v>
      </c>
      <c r="F239" s="225" t="s">
        <v>181</v>
      </c>
      <c r="G239" s="223"/>
      <c r="H239" s="226">
        <v>15.75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173</v>
      </c>
      <c r="AU239" s="232" t="s">
        <v>92</v>
      </c>
      <c r="AV239" s="15" t="s">
        <v>170</v>
      </c>
      <c r="AW239" s="15" t="s">
        <v>45</v>
      </c>
      <c r="AX239" s="15" t="s">
        <v>23</v>
      </c>
      <c r="AY239" s="232" t="s">
        <v>164</v>
      </c>
    </row>
    <row r="240" spans="1:65" s="2" customFormat="1" ht="16.5" customHeight="1">
      <c r="A240" s="37"/>
      <c r="B240" s="38"/>
      <c r="C240" s="183" t="s">
        <v>395</v>
      </c>
      <c r="D240" s="183" t="s">
        <v>166</v>
      </c>
      <c r="E240" s="184" t="s">
        <v>1305</v>
      </c>
      <c r="F240" s="185" t="s">
        <v>1306</v>
      </c>
      <c r="G240" s="186" t="s">
        <v>335</v>
      </c>
      <c r="H240" s="187">
        <v>0.226</v>
      </c>
      <c r="I240" s="188"/>
      <c r="J240" s="189">
        <f>ROUND(I240*H240,2)</f>
        <v>0</v>
      </c>
      <c r="K240" s="185" t="s">
        <v>186</v>
      </c>
      <c r="L240" s="42"/>
      <c r="M240" s="190" t="s">
        <v>36</v>
      </c>
      <c r="N240" s="191" t="s">
        <v>53</v>
      </c>
      <c r="O240" s="67"/>
      <c r="P240" s="192">
        <f>O240*H240</f>
        <v>0</v>
      </c>
      <c r="Q240" s="192">
        <v>1.04877</v>
      </c>
      <c r="R240" s="192">
        <f>Q240*H240</f>
        <v>0.23702202</v>
      </c>
      <c r="S240" s="192">
        <v>0</v>
      </c>
      <c r="T240" s="193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4" t="s">
        <v>170</v>
      </c>
      <c r="AT240" s="194" t="s">
        <v>166</v>
      </c>
      <c r="AU240" s="194" t="s">
        <v>92</v>
      </c>
      <c r="AY240" s="19" t="s">
        <v>164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9" t="s">
        <v>23</v>
      </c>
      <c r="BK240" s="195">
        <f>ROUND(I240*H240,2)</f>
        <v>0</v>
      </c>
      <c r="BL240" s="19" t="s">
        <v>170</v>
      </c>
      <c r="BM240" s="194" t="s">
        <v>1874</v>
      </c>
    </row>
    <row r="241" spans="1:47" s="2" customFormat="1" ht="11.25">
      <c r="A241" s="37"/>
      <c r="B241" s="38"/>
      <c r="C241" s="39"/>
      <c r="D241" s="196" t="s">
        <v>172</v>
      </c>
      <c r="E241" s="39"/>
      <c r="F241" s="197" t="s">
        <v>1308</v>
      </c>
      <c r="G241" s="39"/>
      <c r="H241" s="39"/>
      <c r="I241" s="198"/>
      <c r="J241" s="39"/>
      <c r="K241" s="39"/>
      <c r="L241" s="42"/>
      <c r="M241" s="199"/>
      <c r="N241" s="200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9" t="s">
        <v>172</v>
      </c>
      <c r="AU241" s="19" t="s">
        <v>92</v>
      </c>
    </row>
    <row r="242" spans="1:47" s="2" customFormat="1" ht="11.25">
      <c r="A242" s="37"/>
      <c r="B242" s="38"/>
      <c r="C242" s="39"/>
      <c r="D242" s="233" t="s">
        <v>189</v>
      </c>
      <c r="E242" s="39"/>
      <c r="F242" s="234" t="s">
        <v>1309</v>
      </c>
      <c r="G242" s="39"/>
      <c r="H242" s="39"/>
      <c r="I242" s="198"/>
      <c r="J242" s="39"/>
      <c r="K242" s="39"/>
      <c r="L242" s="42"/>
      <c r="M242" s="199"/>
      <c r="N242" s="200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189</v>
      </c>
      <c r="AU242" s="19" t="s">
        <v>92</v>
      </c>
    </row>
    <row r="243" spans="2:51" s="14" customFormat="1" ht="11.25">
      <c r="B243" s="211"/>
      <c r="C243" s="212"/>
      <c r="D243" s="196" t="s">
        <v>173</v>
      </c>
      <c r="E243" s="213" t="s">
        <v>36</v>
      </c>
      <c r="F243" s="214" t="s">
        <v>1875</v>
      </c>
      <c r="G243" s="212"/>
      <c r="H243" s="215">
        <v>0.22565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173</v>
      </c>
      <c r="AU243" s="221" t="s">
        <v>92</v>
      </c>
      <c r="AV243" s="14" t="s">
        <v>92</v>
      </c>
      <c r="AW243" s="14" t="s">
        <v>45</v>
      </c>
      <c r="AX243" s="14" t="s">
        <v>82</v>
      </c>
      <c r="AY243" s="221" t="s">
        <v>164</v>
      </c>
    </row>
    <row r="244" spans="2:51" s="15" customFormat="1" ht="11.25">
      <c r="B244" s="222"/>
      <c r="C244" s="223"/>
      <c r="D244" s="196" t="s">
        <v>173</v>
      </c>
      <c r="E244" s="224" t="s">
        <v>36</v>
      </c>
      <c r="F244" s="225" t="s">
        <v>181</v>
      </c>
      <c r="G244" s="223"/>
      <c r="H244" s="226">
        <v>0.22565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173</v>
      </c>
      <c r="AU244" s="232" t="s">
        <v>92</v>
      </c>
      <c r="AV244" s="15" t="s">
        <v>170</v>
      </c>
      <c r="AW244" s="15" t="s">
        <v>45</v>
      </c>
      <c r="AX244" s="15" t="s">
        <v>23</v>
      </c>
      <c r="AY244" s="232" t="s">
        <v>164</v>
      </c>
    </row>
    <row r="245" spans="1:65" s="2" customFormat="1" ht="16.5" customHeight="1">
      <c r="A245" s="37"/>
      <c r="B245" s="38"/>
      <c r="C245" s="183" t="s">
        <v>404</v>
      </c>
      <c r="D245" s="183" t="s">
        <v>166</v>
      </c>
      <c r="E245" s="184" t="s">
        <v>1628</v>
      </c>
      <c r="F245" s="185" t="s">
        <v>1629</v>
      </c>
      <c r="G245" s="186" t="s">
        <v>169</v>
      </c>
      <c r="H245" s="187">
        <v>20.29</v>
      </c>
      <c r="I245" s="188"/>
      <c r="J245" s="189">
        <f>ROUND(I245*H245,2)</f>
        <v>0</v>
      </c>
      <c r="K245" s="185" t="s">
        <v>186</v>
      </c>
      <c r="L245" s="42"/>
      <c r="M245" s="190" t="s">
        <v>36</v>
      </c>
      <c r="N245" s="191" t="s">
        <v>53</v>
      </c>
      <c r="O245" s="67"/>
      <c r="P245" s="192">
        <f>O245*H245</f>
        <v>0</v>
      </c>
      <c r="Q245" s="192">
        <v>0.00237</v>
      </c>
      <c r="R245" s="192">
        <f>Q245*H245</f>
        <v>0.0480873</v>
      </c>
      <c r="S245" s="192">
        <v>0</v>
      </c>
      <c r="T245" s="19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4" t="s">
        <v>170</v>
      </c>
      <c r="AT245" s="194" t="s">
        <v>166</v>
      </c>
      <c r="AU245" s="194" t="s">
        <v>92</v>
      </c>
      <c r="AY245" s="19" t="s">
        <v>164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9" t="s">
        <v>23</v>
      </c>
      <c r="BK245" s="195">
        <f>ROUND(I245*H245,2)</f>
        <v>0</v>
      </c>
      <c r="BL245" s="19" t="s">
        <v>170</v>
      </c>
      <c r="BM245" s="194" t="s">
        <v>1876</v>
      </c>
    </row>
    <row r="246" spans="1:47" s="2" customFormat="1" ht="11.25">
      <c r="A246" s="37"/>
      <c r="B246" s="38"/>
      <c r="C246" s="39"/>
      <c r="D246" s="196" t="s">
        <v>172</v>
      </c>
      <c r="E246" s="39"/>
      <c r="F246" s="197" t="s">
        <v>1631</v>
      </c>
      <c r="G246" s="39"/>
      <c r="H246" s="39"/>
      <c r="I246" s="198"/>
      <c r="J246" s="39"/>
      <c r="K246" s="39"/>
      <c r="L246" s="42"/>
      <c r="M246" s="199"/>
      <c r="N246" s="200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9" t="s">
        <v>172</v>
      </c>
      <c r="AU246" s="19" t="s">
        <v>92</v>
      </c>
    </row>
    <row r="247" spans="1:47" s="2" customFormat="1" ht="11.25">
      <c r="A247" s="37"/>
      <c r="B247" s="38"/>
      <c r="C247" s="39"/>
      <c r="D247" s="233" t="s">
        <v>189</v>
      </c>
      <c r="E247" s="39"/>
      <c r="F247" s="234" t="s">
        <v>1632</v>
      </c>
      <c r="G247" s="39"/>
      <c r="H247" s="39"/>
      <c r="I247" s="198"/>
      <c r="J247" s="39"/>
      <c r="K247" s="39"/>
      <c r="L247" s="42"/>
      <c r="M247" s="199"/>
      <c r="N247" s="200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9" t="s">
        <v>189</v>
      </c>
      <c r="AU247" s="19" t="s">
        <v>92</v>
      </c>
    </row>
    <row r="248" spans="2:51" s="14" customFormat="1" ht="11.25">
      <c r="B248" s="211"/>
      <c r="C248" s="212"/>
      <c r="D248" s="196" t="s">
        <v>173</v>
      </c>
      <c r="E248" s="213" t="s">
        <v>36</v>
      </c>
      <c r="F248" s="214" t="s">
        <v>1877</v>
      </c>
      <c r="G248" s="212"/>
      <c r="H248" s="215">
        <v>20.29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173</v>
      </c>
      <c r="AU248" s="221" t="s">
        <v>92</v>
      </c>
      <c r="AV248" s="14" t="s">
        <v>92</v>
      </c>
      <c r="AW248" s="14" t="s">
        <v>45</v>
      </c>
      <c r="AX248" s="14" t="s">
        <v>82</v>
      </c>
      <c r="AY248" s="221" t="s">
        <v>164</v>
      </c>
    </row>
    <row r="249" spans="2:51" s="15" customFormat="1" ht="11.25">
      <c r="B249" s="222"/>
      <c r="C249" s="223"/>
      <c r="D249" s="196" t="s">
        <v>173</v>
      </c>
      <c r="E249" s="224" t="s">
        <v>36</v>
      </c>
      <c r="F249" s="225" t="s">
        <v>181</v>
      </c>
      <c r="G249" s="223"/>
      <c r="H249" s="226">
        <v>20.29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173</v>
      </c>
      <c r="AU249" s="232" t="s">
        <v>92</v>
      </c>
      <c r="AV249" s="15" t="s">
        <v>170</v>
      </c>
      <c r="AW249" s="15" t="s">
        <v>45</v>
      </c>
      <c r="AX249" s="15" t="s">
        <v>23</v>
      </c>
      <c r="AY249" s="232" t="s">
        <v>164</v>
      </c>
    </row>
    <row r="250" spans="1:65" s="2" customFormat="1" ht="16.5" customHeight="1">
      <c r="A250" s="37"/>
      <c r="B250" s="38"/>
      <c r="C250" s="183" t="s">
        <v>412</v>
      </c>
      <c r="D250" s="183" t="s">
        <v>166</v>
      </c>
      <c r="E250" s="184" t="s">
        <v>1634</v>
      </c>
      <c r="F250" s="185" t="s">
        <v>1635</v>
      </c>
      <c r="G250" s="186" t="s">
        <v>169</v>
      </c>
      <c r="H250" s="187">
        <v>20.29</v>
      </c>
      <c r="I250" s="188"/>
      <c r="J250" s="189">
        <f>ROUND(I250*H250,2)</f>
        <v>0</v>
      </c>
      <c r="K250" s="185" t="s">
        <v>186</v>
      </c>
      <c r="L250" s="42"/>
      <c r="M250" s="190" t="s">
        <v>36</v>
      </c>
      <c r="N250" s="191" t="s">
        <v>53</v>
      </c>
      <c r="O250" s="67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4" t="s">
        <v>170</v>
      </c>
      <c r="AT250" s="194" t="s">
        <v>166</v>
      </c>
      <c r="AU250" s="194" t="s">
        <v>92</v>
      </c>
      <c r="AY250" s="19" t="s">
        <v>164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19" t="s">
        <v>23</v>
      </c>
      <c r="BK250" s="195">
        <f>ROUND(I250*H250,2)</f>
        <v>0</v>
      </c>
      <c r="BL250" s="19" t="s">
        <v>170</v>
      </c>
      <c r="BM250" s="194" t="s">
        <v>1878</v>
      </c>
    </row>
    <row r="251" spans="1:47" s="2" customFormat="1" ht="11.25">
      <c r="A251" s="37"/>
      <c r="B251" s="38"/>
      <c r="C251" s="39"/>
      <c r="D251" s="196" t="s">
        <v>172</v>
      </c>
      <c r="E251" s="39"/>
      <c r="F251" s="197" t="s">
        <v>1637</v>
      </c>
      <c r="G251" s="39"/>
      <c r="H251" s="39"/>
      <c r="I251" s="198"/>
      <c r="J251" s="39"/>
      <c r="K251" s="39"/>
      <c r="L251" s="42"/>
      <c r="M251" s="199"/>
      <c r="N251" s="200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9" t="s">
        <v>172</v>
      </c>
      <c r="AU251" s="19" t="s">
        <v>92</v>
      </c>
    </row>
    <row r="252" spans="1:47" s="2" customFormat="1" ht="11.25">
      <c r="A252" s="37"/>
      <c r="B252" s="38"/>
      <c r="C252" s="39"/>
      <c r="D252" s="233" t="s">
        <v>189</v>
      </c>
      <c r="E252" s="39"/>
      <c r="F252" s="234" t="s">
        <v>1638</v>
      </c>
      <c r="G252" s="39"/>
      <c r="H252" s="39"/>
      <c r="I252" s="198"/>
      <c r="J252" s="39"/>
      <c r="K252" s="39"/>
      <c r="L252" s="42"/>
      <c r="M252" s="199"/>
      <c r="N252" s="200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9" t="s">
        <v>189</v>
      </c>
      <c r="AU252" s="19" t="s">
        <v>92</v>
      </c>
    </row>
    <row r="253" spans="2:51" s="14" customFormat="1" ht="11.25">
      <c r="B253" s="211"/>
      <c r="C253" s="212"/>
      <c r="D253" s="196" t="s">
        <v>173</v>
      </c>
      <c r="E253" s="213" t="s">
        <v>36</v>
      </c>
      <c r="F253" s="214" t="s">
        <v>1879</v>
      </c>
      <c r="G253" s="212"/>
      <c r="H253" s="215">
        <v>20.29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173</v>
      </c>
      <c r="AU253" s="221" t="s">
        <v>92</v>
      </c>
      <c r="AV253" s="14" t="s">
        <v>92</v>
      </c>
      <c r="AW253" s="14" t="s">
        <v>45</v>
      </c>
      <c r="AX253" s="14" t="s">
        <v>82</v>
      </c>
      <c r="AY253" s="221" t="s">
        <v>164</v>
      </c>
    </row>
    <row r="254" spans="2:51" s="15" customFormat="1" ht="11.25">
      <c r="B254" s="222"/>
      <c r="C254" s="223"/>
      <c r="D254" s="196" t="s">
        <v>173</v>
      </c>
      <c r="E254" s="224" t="s">
        <v>36</v>
      </c>
      <c r="F254" s="225" t="s">
        <v>181</v>
      </c>
      <c r="G254" s="223"/>
      <c r="H254" s="226">
        <v>20.29</v>
      </c>
      <c r="I254" s="227"/>
      <c r="J254" s="223"/>
      <c r="K254" s="223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173</v>
      </c>
      <c r="AU254" s="232" t="s">
        <v>92</v>
      </c>
      <c r="AV254" s="15" t="s">
        <v>170</v>
      </c>
      <c r="AW254" s="15" t="s">
        <v>45</v>
      </c>
      <c r="AX254" s="15" t="s">
        <v>23</v>
      </c>
      <c r="AY254" s="232" t="s">
        <v>164</v>
      </c>
    </row>
    <row r="255" spans="1:65" s="2" customFormat="1" ht="16.5" customHeight="1">
      <c r="A255" s="37"/>
      <c r="B255" s="38"/>
      <c r="C255" s="183" t="s">
        <v>420</v>
      </c>
      <c r="D255" s="183" t="s">
        <v>166</v>
      </c>
      <c r="E255" s="184" t="s">
        <v>1639</v>
      </c>
      <c r="F255" s="185" t="s">
        <v>1640</v>
      </c>
      <c r="G255" s="186" t="s">
        <v>185</v>
      </c>
      <c r="H255" s="187">
        <v>10.728</v>
      </c>
      <c r="I255" s="188"/>
      <c r="J255" s="189">
        <f>ROUND(I255*H255,2)</f>
        <v>0</v>
      </c>
      <c r="K255" s="185" t="s">
        <v>186</v>
      </c>
      <c r="L255" s="42"/>
      <c r="M255" s="190" t="s">
        <v>36</v>
      </c>
      <c r="N255" s="191" t="s">
        <v>53</v>
      </c>
      <c r="O255" s="67"/>
      <c r="P255" s="192">
        <f>O255*H255</f>
        <v>0</v>
      </c>
      <c r="Q255" s="192">
        <v>2.50209</v>
      </c>
      <c r="R255" s="192">
        <f>Q255*H255</f>
        <v>26.84242152</v>
      </c>
      <c r="S255" s="192">
        <v>0</v>
      </c>
      <c r="T255" s="193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4" t="s">
        <v>170</v>
      </c>
      <c r="AT255" s="194" t="s">
        <v>166</v>
      </c>
      <c r="AU255" s="194" t="s">
        <v>92</v>
      </c>
      <c r="AY255" s="19" t="s">
        <v>164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9" t="s">
        <v>23</v>
      </c>
      <c r="BK255" s="195">
        <f>ROUND(I255*H255,2)</f>
        <v>0</v>
      </c>
      <c r="BL255" s="19" t="s">
        <v>170</v>
      </c>
      <c r="BM255" s="194" t="s">
        <v>1880</v>
      </c>
    </row>
    <row r="256" spans="1:47" s="2" customFormat="1" ht="11.25">
      <c r="A256" s="37"/>
      <c r="B256" s="38"/>
      <c r="C256" s="39"/>
      <c r="D256" s="196" t="s">
        <v>172</v>
      </c>
      <c r="E256" s="39"/>
      <c r="F256" s="197" t="s">
        <v>1642</v>
      </c>
      <c r="G256" s="39"/>
      <c r="H256" s="39"/>
      <c r="I256" s="198"/>
      <c r="J256" s="39"/>
      <c r="K256" s="39"/>
      <c r="L256" s="42"/>
      <c r="M256" s="199"/>
      <c r="N256" s="200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9" t="s">
        <v>172</v>
      </c>
      <c r="AU256" s="19" t="s">
        <v>92</v>
      </c>
    </row>
    <row r="257" spans="1:47" s="2" customFormat="1" ht="11.25">
      <c r="A257" s="37"/>
      <c r="B257" s="38"/>
      <c r="C257" s="39"/>
      <c r="D257" s="233" t="s">
        <v>189</v>
      </c>
      <c r="E257" s="39"/>
      <c r="F257" s="234" t="s">
        <v>1643</v>
      </c>
      <c r="G257" s="39"/>
      <c r="H257" s="39"/>
      <c r="I257" s="198"/>
      <c r="J257" s="39"/>
      <c r="K257" s="39"/>
      <c r="L257" s="42"/>
      <c r="M257" s="199"/>
      <c r="N257" s="200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9" t="s">
        <v>189</v>
      </c>
      <c r="AU257" s="19" t="s">
        <v>92</v>
      </c>
    </row>
    <row r="258" spans="2:51" s="14" customFormat="1" ht="11.25">
      <c r="B258" s="211"/>
      <c r="C258" s="212"/>
      <c r="D258" s="196" t="s">
        <v>173</v>
      </c>
      <c r="E258" s="213" t="s">
        <v>36</v>
      </c>
      <c r="F258" s="214" t="s">
        <v>1881</v>
      </c>
      <c r="G258" s="212"/>
      <c r="H258" s="215">
        <v>9.8175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173</v>
      </c>
      <c r="AU258" s="221" t="s">
        <v>92</v>
      </c>
      <c r="AV258" s="14" t="s">
        <v>92</v>
      </c>
      <c r="AW258" s="14" t="s">
        <v>45</v>
      </c>
      <c r="AX258" s="14" t="s">
        <v>82</v>
      </c>
      <c r="AY258" s="221" t="s">
        <v>164</v>
      </c>
    </row>
    <row r="259" spans="2:51" s="14" customFormat="1" ht="11.25">
      <c r="B259" s="211"/>
      <c r="C259" s="212"/>
      <c r="D259" s="196" t="s">
        <v>173</v>
      </c>
      <c r="E259" s="213" t="s">
        <v>36</v>
      </c>
      <c r="F259" s="214" t="s">
        <v>1882</v>
      </c>
      <c r="G259" s="212"/>
      <c r="H259" s="215">
        <v>0.91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173</v>
      </c>
      <c r="AU259" s="221" t="s">
        <v>92</v>
      </c>
      <c r="AV259" s="14" t="s">
        <v>92</v>
      </c>
      <c r="AW259" s="14" t="s">
        <v>45</v>
      </c>
      <c r="AX259" s="14" t="s">
        <v>82</v>
      </c>
      <c r="AY259" s="221" t="s">
        <v>164</v>
      </c>
    </row>
    <row r="260" spans="2:51" s="15" customFormat="1" ht="11.25">
      <c r="B260" s="222"/>
      <c r="C260" s="223"/>
      <c r="D260" s="196" t="s">
        <v>173</v>
      </c>
      <c r="E260" s="224" t="s">
        <v>36</v>
      </c>
      <c r="F260" s="225" t="s">
        <v>181</v>
      </c>
      <c r="G260" s="223"/>
      <c r="H260" s="226">
        <v>10.7275</v>
      </c>
      <c r="I260" s="227"/>
      <c r="J260" s="223"/>
      <c r="K260" s="223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173</v>
      </c>
      <c r="AU260" s="232" t="s">
        <v>92</v>
      </c>
      <c r="AV260" s="15" t="s">
        <v>170</v>
      </c>
      <c r="AW260" s="15" t="s">
        <v>45</v>
      </c>
      <c r="AX260" s="15" t="s">
        <v>23</v>
      </c>
      <c r="AY260" s="232" t="s">
        <v>164</v>
      </c>
    </row>
    <row r="261" spans="1:65" s="2" customFormat="1" ht="16.5" customHeight="1">
      <c r="A261" s="37"/>
      <c r="B261" s="38"/>
      <c r="C261" s="183" t="s">
        <v>428</v>
      </c>
      <c r="D261" s="183" t="s">
        <v>166</v>
      </c>
      <c r="E261" s="184" t="s">
        <v>1646</v>
      </c>
      <c r="F261" s="185" t="s">
        <v>1647</v>
      </c>
      <c r="G261" s="186" t="s">
        <v>185</v>
      </c>
      <c r="H261" s="187">
        <v>10.578</v>
      </c>
      <c r="I261" s="188"/>
      <c r="J261" s="189">
        <f>ROUND(I261*H261,2)</f>
        <v>0</v>
      </c>
      <c r="K261" s="185" t="s">
        <v>186</v>
      </c>
      <c r="L261" s="42"/>
      <c r="M261" s="190" t="s">
        <v>36</v>
      </c>
      <c r="N261" s="191" t="s">
        <v>53</v>
      </c>
      <c r="O261" s="67"/>
      <c r="P261" s="192">
        <f>O261*H261</f>
        <v>0</v>
      </c>
      <c r="Q261" s="192">
        <v>2.50209</v>
      </c>
      <c r="R261" s="192">
        <f>Q261*H261</f>
        <v>26.467108019999998</v>
      </c>
      <c r="S261" s="192">
        <v>0</v>
      </c>
      <c r="T261" s="193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4" t="s">
        <v>170</v>
      </c>
      <c r="AT261" s="194" t="s">
        <v>166</v>
      </c>
      <c r="AU261" s="194" t="s">
        <v>92</v>
      </c>
      <c r="AY261" s="19" t="s">
        <v>164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9" t="s">
        <v>23</v>
      </c>
      <c r="BK261" s="195">
        <f>ROUND(I261*H261,2)</f>
        <v>0</v>
      </c>
      <c r="BL261" s="19" t="s">
        <v>170</v>
      </c>
      <c r="BM261" s="194" t="s">
        <v>1883</v>
      </c>
    </row>
    <row r="262" spans="1:47" s="2" customFormat="1" ht="11.25">
      <c r="A262" s="37"/>
      <c r="B262" s="38"/>
      <c r="C262" s="39"/>
      <c r="D262" s="196" t="s">
        <v>172</v>
      </c>
      <c r="E262" s="39"/>
      <c r="F262" s="197" t="s">
        <v>1649</v>
      </c>
      <c r="G262" s="39"/>
      <c r="H262" s="39"/>
      <c r="I262" s="198"/>
      <c r="J262" s="39"/>
      <c r="K262" s="39"/>
      <c r="L262" s="42"/>
      <c r="M262" s="199"/>
      <c r="N262" s="200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9" t="s">
        <v>172</v>
      </c>
      <c r="AU262" s="19" t="s">
        <v>92</v>
      </c>
    </row>
    <row r="263" spans="1:47" s="2" customFormat="1" ht="11.25">
      <c r="A263" s="37"/>
      <c r="B263" s="38"/>
      <c r="C263" s="39"/>
      <c r="D263" s="233" t="s">
        <v>189</v>
      </c>
      <c r="E263" s="39"/>
      <c r="F263" s="234" t="s">
        <v>1650</v>
      </c>
      <c r="G263" s="39"/>
      <c r="H263" s="39"/>
      <c r="I263" s="198"/>
      <c r="J263" s="39"/>
      <c r="K263" s="39"/>
      <c r="L263" s="42"/>
      <c r="M263" s="199"/>
      <c r="N263" s="200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9" t="s">
        <v>189</v>
      </c>
      <c r="AU263" s="19" t="s">
        <v>92</v>
      </c>
    </row>
    <row r="264" spans="2:51" s="14" customFormat="1" ht="11.25">
      <c r="B264" s="211"/>
      <c r="C264" s="212"/>
      <c r="D264" s="196" t="s">
        <v>173</v>
      </c>
      <c r="E264" s="213" t="s">
        <v>36</v>
      </c>
      <c r="F264" s="214" t="s">
        <v>1884</v>
      </c>
      <c r="G264" s="212"/>
      <c r="H264" s="215">
        <v>38.85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173</v>
      </c>
      <c r="AU264" s="221" t="s">
        <v>92</v>
      </c>
      <c r="AV264" s="14" t="s">
        <v>92</v>
      </c>
      <c r="AW264" s="14" t="s">
        <v>45</v>
      </c>
      <c r="AX264" s="14" t="s">
        <v>82</v>
      </c>
      <c r="AY264" s="221" t="s">
        <v>164</v>
      </c>
    </row>
    <row r="265" spans="2:51" s="14" customFormat="1" ht="11.25">
      <c r="B265" s="211"/>
      <c r="C265" s="212"/>
      <c r="D265" s="196" t="s">
        <v>173</v>
      </c>
      <c r="E265" s="213" t="s">
        <v>36</v>
      </c>
      <c r="F265" s="214" t="s">
        <v>1885</v>
      </c>
      <c r="G265" s="212"/>
      <c r="H265" s="215">
        <v>-28.272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173</v>
      </c>
      <c r="AU265" s="221" t="s">
        <v>92</v>
      </c>
      <c r="AV265" s="14" t="s">
        <v>92</v>
      </c>
      <c r="AW265" s="14" t="s">
        <v>45</v>
      </c>
      <c r="AX265" s="14" t="s">
        <v>82</v>
      </c>
      <c r="AY265" s="221" t="s">
        <v>164</v>
      </c>
    </row>
    <row r="266" spans="2:51" s="15" customFormat="1" ht="11.25">
      <c r="B266" s="222"/>
      <c r="C266" s="223"/>
      <c r="D266" s="196" t="s">
        <v>173</v>
      </c>
      <c r="E266" s="224" t="s">
        <v>36</v>
      </c>
      <c r="F266" s="225" t="s">
        <v>181</v>
      </c>
      <c r="G266" s="223"/>
      <c r="H266" s="226">
        <v>10.578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173</v>
      </c>
      <c r="AU266" s="232" t="s">
        <v>92</v>
      </c>
      <c r="AV266" s="15" t="s">
        <v>170</v>
      </c>
      <c r="AW266" s="15" t="s">
        <v>45</v>
      </c>
      <c r="AX266" s="15" t="s">
        <v>23</v>
      </c>
      <c r="AY266" s="232" t="s">
        <v>164</v>
      </c>
    </row>
    <row r="267" spans="1:65" s="2" customFormat="1" ht="16.5" customHeight="1">
      <c r="A267" s="37"/>
      <c r="B267" s="38"/>
      <c r="C267" s="183" t="s">
        <v>437</v>
      </c>
      <c r="D267" s="183" t="s">
        <v>166</v>
      </c>
      <c r="E267" s="184" t="s">
        <v>1653</v>
      </c>
      <c r="F267" s="185" t="s">
        <v>1654</v>
      </c>
      <c r="G267" s="186" t="s">
        <v>169</v>
      </c>
      <c r="H267" s="187">
        <v>139.417</v>
      </c>
      <c r="I267" s="188"/>
      <c r="J267" s="189">
        <f>ROUND(I267*H267,2)</f>
        <v>0</v>
      </c>
      <c r="K267" s="185" t="s">
        <v>186</v>
      </c>
      <c r="L267" s="42"/>
      <c r="M267" s="190" t="s">
        <v>36</v>
      </c>
      <c r="N267" s="191" t="s">
        <v>53</v>
      </c>
      <c r="O267" s="67"/>
      <c r="P267" s="192">
        <f>O267*H267</f>
        <v>0</v>
      </c>
      <c r="Q267" s="192">
        <v>0.00182</v>
      </c>
      <c r="R267" s="192">
        <f>Q267*H267</f>
        <v>0.25373894</v>
      </c>
      <c r="S267" s="192">
        <v>0</v>
      </c>
      <c r="T267" s="193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4" t="s">
        <v>170</v>
      </c>
      <c r="AT267" s="194" t="s">
        <v>166</v>
      </c>
      <c r="AU267" s="194" t="s">
        <v>92</v>
      </c>
      <c r="AY267" s="19" t="s">
        <v>164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9" t="s">
        <v>23</v>
      </c>
      <c r="BK267" s="195">
        <f>ROUND(I267*H267,2)</f>
        <v>0</v>
      </c>
      <c r="BL267" s="19" t="s">
        <v>170</v>
      </c>
      <c r="BM267" s="194" t="s">
        <v>1886</v>
      </c>
    </row>
    <row r="268" spans="1:47" s="2" customFormat="1" ht="11.25">
      <c r="A268" s="37"/>
      <c r="B268" s="38"/>
      <c r="C268" s="39"/>
      <c r="D268" s="196" t="s">
        <v>172</v>
      </c>
      <c r="E268" s="39"/>
      <c r="F268" s="197" t="s">
        <v>1656</v>
      </c>
      <c r="G268" s="39"/>
      <c r="H268" s="39"/>
      <c r="I268" s="198"/>
      <c r="J268" s="39"/>
      <c r="K268" s="39"/>
      <c r="L268" s="42"/>
      <c r="M268" s="199"/>
      <c r="N268" s="200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9" t="s">
        <v>172</v>
      </c>
      <c r="AU268" s="19" t="s">
        <v>92</v>
      </c>
    </row>
    <row r="269" spans="1:47" s="2" customFormat="1" ht="11.25">
      <c r="A269" s="37"/>
      <c r="B269" s="38"/>
      <c r="C269" s="39"/>
      <c r="D269" s="233" t="s">
        <v>189</v>
      </c>
      <c r="E269" s="39"/>
      <c r="F269" s="234" t="s">
        <v>1657</v>
      </c>
      <c r="G269" s="39"/>
      <c r="H269" s="39"/>
      <c r="I269" s="198"/>
      <c r="J269" s="39"/>
      <c r="K269" s="39"/>
      <c r="L269" s="42"/>
      <c r="M269" s="199"/>
      <c r="N269" s="200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189</v>
      </c>
      <c r="AU269" s="19" t="s">
        <v>92</v>
      </c>
    </row>
    <row r="270" spans="2:51" s="14" customFormat="1" ht="11.25">
      <c r="B270" s="211"/>
      <c r="C270" s="212"/>
      <c r="D270" s="196" t="s">
        <v>173</v>
      </c>
      <c r="E270" s="213" t="s">
        <v>36</v>
      </c>
      <c r="F270" s="214" t="s">
        <v>1887</v>
      </c>
      <c r="G270" s="212"/>
      <c r="H270" s="215">
        <v>68.08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173</v>
      </c>
      <c r="AU270" s="221" t="s">
        <v>92</v>
      </c>
      <c r="AV270" s="14" t="s">
        <v>92</v>
      </c>
      <c r="AW270" s="14" t="s">
        <v>45</v>
      </c>
      <c r="AX270" s="14" t="s">
        <v>82</v>
      </c>
      <c r="AY270" s="221" t="s">
        <v>164</v>
      </c>
    </row>
    <row r="271" spans="2:51" s="14" customFormat="1" ht="11.25">
      <c r="B271" s="211"/>
      <c r="C271" s="212"/>
      <c r="D271" s="196" t="s">
        <v>173</v>
      </c>
      <c r="E271" s="213" t="s">
        <v>36</v>
      </c>
      <c r="F271" s="214" t="s">
        <v>1888</v>
      </c>
      <c r="G271" s="212"/>
      <c r="H271" s="215">
        <v>49.8168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173</v>
      </c>
      <c r="AU271" s="221" t="s">
        <v>92</v>
      </c>
      <c r="AV271" s="14" t="s">
        <v>92</v>
      </c>
      <c r="AW271" s="14" t="s">
        <v>45</v>
      </c>
      <c r="AX271" s="14" t="s">
        <v>82</v>
      </c>
      <c r="AY271" s="221" t="s">
        <v>164</v>
      </c>
    </row>
    <row r="272" spans="2:51" s="14" customFormat="1" ht="11.25">
      <c r="B272" s="211"/>
      <c r="C272" s="212"/>
      <c r="D272" s="196" t="s">
        <v>173</v>
      </c>
      <c r="E272" s="213" t="s">
        <v>36</v>
      </c>
      <c r="F272" s="214" t="s">
        <v>1889</v>
      </c>
      <c r="G272" s="212"/>
      <c r="H272" s="215">
        <v>21.52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173</v>
      </c>
      <c r="AU272" s="221" t="s">
        <v>92</v>
      </c>
      <c r="AV272" s="14" t="s">
        <v>92</v>
      </c>
      <c r="AW272" s="14" t="s">
        <v>45</v>
      </c>
      <c r="AX272" s="14" t="s">
        <v>82</v>
      </c>
      <c r="AY272" s="221" t="s">
        <v>164</v>
      </c>
    </row>
    <row r="273" spans="2:51" s="15" customFormat="1" ht="11.25">
      <c r="B273" s="222"/>
      <c r="C273" s="223"/>
      <c r="D273" s="196" t="s">
        <v>173</v>
      </c>
      <c r="E273" s="224" t="s">
        <v>36</v>
      </c>
      <c r="F273" s="225" t="s">
        <v>181</v>
      </c>
      <c r="G273" s="223"/>
      <c r="H273" s="226">
        <v>139.4168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173</v>
      </c>
      <c r="AU273" s="232" t="s">
        <v>92</v>
      </c>
      <c r="AV273" s="15" t="s">
        <v>170</v>
      </c>
      <c r="AW273" s="15" t="s">
        <v>45</v>
      </c>
      <c r="AX273" s="15" t="s">
        <v>23</v>
      </c>
      <c r="AY273" s="232" t="s">
        <v>164</v>
      </c>
    </row>
    <row r="274" spans="1:65" s="2" customFormat="1" ht="16.5" customHeight="1">
      <c r="A274" s="37"/>
      <c r="B274" s="38"/>
      <c r="C274" s="183" t="s">
        <v>435</v>
      </c>
      <c r="D274" s="183" t="s">
        <v>166</v>
      </c>
      <c r="E274" s="184" t="s">
        <v>1660</v>
      </c>
      <c r="F274" s="185" t="s">
        <v>1661</v>
      </c>
      <c r="G274" s="186" t="s">
        <v>169</v>
      </c>
      <c r="H274" s="187">
        <v>139.417</v>
      </c>
      <c r="I274" s="188"/>
      <c r="J274" s="189">
        <f>ROUND(I274*H274,2)</f>
        <v>0</v>
      </c>
      <c r="K274" s="185" t="s">
        <v>186</v>
      </c>
      <c r="L274" s="42"/>
      <c r="M274" s="190" t="s">
        <v>36</v>
      </c>
      <c r="N274" s="191" t="s">
        <v>53</v>
      </c>
      <c r="O274" s="67"/>
      <c r="P274" s="192">
        <f>O274*H274</f>
        <v>0</v>
      </c>
      <c r="Q274" s="192">
        <v>4E-05</v>
      </c>
      <c r="R274" s="192">
        <f>Q274*H274</f>
        <v>0.0055766800000000005</v>
      </c>
      <c r="S274" s="192">
        <v>0</v>
      </c>
      <c r="T274" s="193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4" t="s">
        <v>170</v>
      </c>
      <c r="AT274" s="194" t="s">
        <v>166</v>
      </c>
      <c r="AU274" s="194" t="s">
        <v>92</v>
      </c>
      <c r="AY274" s="19" t="s">
        <v>164</v>
      </c>
      <c r="BE274" s="195">
        <f>IF(N274="základní",J274,0)</f>
        <v>0</v>
      </c>
      <c r="BF274" s="195">
        <f>IF(N274="snížená",J274,0)</f>
        <v>0</v>
      </c>
      <c r="BG274" s="195">
        <f>IF(N274="zákl. přenesená",J274,0)</f>
        <v>0</v>
      </c>
      <c r="BH274" s="195">
        <f>IF(N274="sníž. přenesená",J274,0)</f>
        <v>0</v>
      </c>
      <c r="BI274" s="195">
        <f>IF(N274="nulová",J274,0)</f>
        <v>0</v>
      </c>
      <c r="BJ274" s="19" t="s">
        <v>23</v>
      </c>
      <c r="BK274" s="195">
        <f>ROUND(I274*H274,2)</f>
        <v>0</v>
      </c>
      <c r="BL274" s="19" t="s">
        <v>170</v>
      </c>
      <c r="BM274" s="194" t="s">
        <v>1890</v>
      </c>
    </row>
    <row r="275" spans="1:47" s="2" customFormat="1" ht="11.25">
      <c r="A275" s="37"/>
      <c r="B275" s="38"/>
      <c r="C275" s="39"/>
      <c r="D275" s="196" t="s">
        <v>172</v>
      </c>
      <c r="E275" s="39"/>
      <c r="F275" s="197" t="s">
        <v>1663</v>
      </c>
      <c r="G275" s="39"/>
      <c r="H275" s="39"/>
      <c r="I275" s="198"/>
      <c r="J275" s="39"/>
      <c r="K275" s="39"/>
      <c r="L275" s="42"/>
      <c r="M275" s="199"/>
      <c r="N275" s="200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9" t="s">
        <v>172</v>
      </c>
      <c r="AU275" s="19" t="s">
        <v>92</v>
      </c>
    </row>
    <row r="276" spans="1:47" s="2" customFormat="1" ht="11.25">
      <c r="A276" s="37"/>
      <c r="B276" s="38"/>
      <c r="C276" s="39"/>
      <c r="D276" s="233" t="s">
        <v>189</v>
      </c>
      <c r="E276" s="39"/>
      <c r="F276" s="234" t="s">
        <v>1664</v>
      </c>
      <c r="G276" s="39"/>
      <c r="H276" s="39"/>
      <c r="I276" s="198"/>
      <c r="J276" s="39"/>
      <c r="K276" s="39"/>
      <c r="L276" s="42"/>
      <c r="M276" s="199"/>
      <c r="N276" s="200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9" t="s">
        <v>189</v>
      </c>
      <c r="AU276" s="19" t="s">
        <v>92</v>
      </c>
    </row>
    <row r="277" spans="2:51" s="14" customFormat="1" ht="11.25">
      <c r="B277" s="211"/>
      <c r="C277" s="212"/>
      <c r="D277" s="196" t="s">
        <v>173</v>
      </c>
      <c r="E277" s="213" t="s">
        <v>36</v>
      </c>
      <c r="F277" s="214" t="s">
        <v>1891</v>
      </c>
      <c r="G277" s="212"/>
      <c r="H277" s="215">
        <v>139.417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173</v>
      </c>
      <c r="AU277" s="221" t="s">
        <v>92</v>
      </c>
      <c r="AV277" s="14" t="s">
        <v>92</v>
      </c>
      <c r="AW277" s="14" t="s">
        <v>45</v>
      </c>
      <c r="AX277" s="14" t="s">
        <v>82</v>
      </c>
      <c r="AY277" s="221" t="s">
        <v>164</v>
      </c>
    </row>
    <row r="278" spans="2:51" s="15" customFormat="1" ht="11.25">
      <c r="B278" s="222"/>
      <c r="C278" s="223"/>
      <c r="D278" s="196" t="s">
        <v>173</v>
      </c>
      <c r="E278" s="224" t="s">
        <v>36</v>
      </c>
      <c r="F278" s="225" t="s">
        <v>181</v>
      </c>
      <c r="G278" s="223"/>
      <c r="H278" s="226">
        <v>139.417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173</v>
      </c>
      <c r="AU278" s="232" t="s">
        <v>92</v>
      </c>
      <c r="AV278" s="15" t="s">
        <v>170</v>
      </c>
      <c r="AW278" s="15" t="s">
        <v>45</v>
      </c>
      <c r="AX278" s="15" t="s">
        <v>23</v>
      </c>
      <c r="AY278" s="232" t="s">
        <v>164</v>
      </c>
    </row>
    <row r="279" spans="1:65" s="2" customFormat="1" ht="16.5" customHeight="1">
      <c r="A279" s="37"/>
      <c r="B279" s="38"/>
      <c r="C279" s="183" t="s">
        <v>449</v>
      </c>
      <c r="D279" s="183" t="s">
        <v>166</v>
      </c>
      <c r="E279" s="184" t="s">
        <v>1665</v>
      </c>
      <c r="F279" s="185" t="s">
        <v>1666</v>
      </c>
      <c r="G279" s="186" t="s">
        <v>335</v>
      </c>
      <c r="H279" s="187">
        <v>1.2</v>
      </c>
      <c r="I279" s="188"/>
      <c r="J279" s="189">
        <f>ROUND(I279*H279,2)</f>
        <v>0</v>
      </c>
      <c r="K279" s="185" t="s">
        <v>186</v>
      </c>
      <c r="L279" s="42"/>
      <c r="M279" s="190" t="s">
        <v>36</v>
      </c>
      <c r="N279" s="191" t="s">
        <v>53</v>
      </c>
      <c r="O279" s="67"/>
      <c r="P279" s="192">
        <f>O279*H279</f>
        <v>0</v>
      </c>
      <c r="Q279" s="192">
        <v>1.07653</v>
      </c>
      <c r="R279" s="192">
        <f>Q279*H279</f>
        <v>1.291836</v>
      </c>
      <c r="S279" s="192">
        <v>0</v>
      </c>
      <c r="T279" s="193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4" t="s">
        <v>170</v>
      </c>
      <c r="AT279" s="194" t="s">
        <v>166</v>
      </c>
      <c r="AU279" s="194" t="s">
        <v>92</v>
      </c>
      <c r="AY279" s="19" t="s">
        <v>164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9" t="s">
        <v>23</v>
      </c>
      <c r="BK279" s="195">
        <f>ROUND(I279*H279,2)</f>
        <v>0</v>
      </c>
      <c r="BL279" s="19" t="s">
        <v>170</v>
      </c>
      <c r="BM279" s="194" t="s">
        <v>1892</v>
      </c>
    </row>
    <row r="280" spans="1:47" s="2" customFormat="1" ht="19.5">
      <c r="A280" s="37"/>
      <c r="B280" s="38"/>
      <c r="C280" s="39"/>
      <c r="D280" s="196" t="s">
        <v>172</v>
      </c>
      <c r="E280" s="39"/>
      <c r="F280" s="197" t="s">
        <v>1668</v>
      </c>
      <c r="G280" s="39"/>
      <c r="H280" s="39"/>
      <c r="I280" s="198"/>
      <c r="J280" s="39"/>
      <c r="K280" s="39"/>
      <c r="L280" s="42"/>
      <c r="M280" s="199"/>
      <c r="N280" s="200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9" t="s">
        <v>172</v>
      </c>
      <c r="AU280" s="19" t="s">
        <v>92</v>
      </c>
    </row>
    <row r="281" spans="1:47" s="2" customFormat="1" ht="11.25">
      <c r="A281" s="37"/>
      <c r="B281" s="38"/>
      <c r="C281" s="39"/>
      <c r="D281" s="233" t="s">
        <v>189</v>
      </c>
      <c r="E281" s="39"/>
      <c r="F281" s="234" t="s">
        <v>1669</v>
      </c>
      <c r="G281" s="39"/>
      <c r="H281" s="39"/>
      <c r="I281" s="198"/>
      <c r="J281" s="39"/>
      <c r="K281" s="39"/>
      <c r="L281" s="42"/>
      <c r="M281" s="199"/>
      <c r="N281" s="200"/>
      <c r="O281" s="67"/>
      <c r="P281" s="67"/>
      <c r="Q281" s="67"/>
      <c r="R281" s="67"/>
      <c r="S281" s="67"/>
      <c r="T281" s="68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9" t="s">
        <v>189</v>
      </c>
      <c r="AU281" s="19" t="s">
        <v>92</v>
      </c>
    </row>
    <row r="282" spans="2:51" s="14" customFormat="1" ht="11.25">
      <c r="B282" s="211"/>
      <c r="C282" s="212"/>
      <c r="D282" s="196" t="s">
        <v>173</v>
      </c>
      <c r="E282" s="213" t="s">
        <v>36</v>
      </c>
      <c r="F282" s="214" t="s">
        <v>1893</v>
      </c>
      <c r="G282" s="212"/>
      <c r="H282" s="215">
        <v>1.2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173</v>
      </c>
      <c r="AU282" s="221" t="s">
        <v>92</v>
      </c>
      <c r="AV282" s="14" t="s">
        <v>92</v>
      </c>
      <c r="AW282" s="14" t="s">
        <v>45</v>
      </c>
      <c r="AX282" s="14" t="s">
        <v>82</v>
      </c>
      <c r="AY282" s="221" t="s">
        <v>164</v>
      </c>
    </row>
    <row r="283" spans="2:51" s="15" customFormat="1" ht="11.25">
      <c r="B283" s="222"/>
      <c r="C283" s="223"/>
      <c r="D283" s="196" t="s">
        <v>173</v>
      </c>
      <c r="E283" s="224" t="s">
        <v>36</v>
      </c>
      <c r="F283" s="225" t="s">
        <v>181</v>
      </c>
      <c r="G283" s="223"/>
      <c r="H283" s="226">
        <v>1.2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173</v>
      </c>
      <c r="AU283" s="232" t="s">
        <v>92</v>
      </c>
      <c r="AV283" s="15" t="s">
        <v>170</v>
      </c>
      <c r="AW283" s="15" t="s">
        <v>45</v>
      </c>
      <c r="AX283" s="15" t="s">
        <v>23</v>
      </c>
      <c r="AY283" s="232" t="s">
        <v>164</v>
      </c>
    </row>
    <row r="284" spans="1:65" s="2" customFormat="1" ht="16.5" customHeight="1">
      <c r="A284" s="37"/>
      <c r="B284" s="38"/>
      <c r="C284" s="183" t="s">
        <v>455</v>
      </c>
      <c r="D284" s="183" t="s">
        <v>166</v>
      </c>
      <c r="E284" s="184" t="s">
        <v>1317</v>
      </c>
      <c r="F284" s="185" t="s">
        <v>1318</v>
      </c>
      <c r="G284" s="186" t="s">
        <v>364</v>
      </c>
      <c r="H284" s="187">
        <v>9</v>
      </c>
      <c r="I284" s="188"/>
      <c r="J284" s="189">
        <f>ROUND(I284*H284,2)</f>
        <v>0</v>
      </c>
      <c r="K284" s="185" t="s">
        <v>186</v>
      </c>
      <c r="L284" s="42"/>
      <c r="M284" s="190" t="s">
        <v>36</v>
      </c>
      <c r="N284" s="191" t="s">
        <v>53</v>
      </c>
      <c r="O284" s="67"/>
      <c r="P284" s="192">
        <f>O284*H284</f>
        <v>0</v>
      </c>
      <c r="Q284" s="192">
        <v>0.00033</v>
      </c>
      <c r="R284" s="192">
        <f>Q284*H284</f>
        <v>0.00297</v>
      </c>
      <c r="S284" s="192">
        <v>0</v>
      </c>
      <c r="T284" s="193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4" t="s">
        <v>170</v>
      </c>
      <c r="AT284" s="194" t="s">
        <v>166</v>
      </c>
      <c r="AU284" s="194" t="s">
        <v>92</v>
      </c>
      <c r="AY284" s="19" t="s">
        <v>164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19" t="s">
        <v>23</v>
      </c>
      <c r="BK284" s="195">
        <f>ROUND(I284*H284,2)</f>
        <v>0</v>
      </c>
      <c r="BL284" s="19" t="s">
        <v>170</v>
      </c>
      <c r="BM284" s="194" t="s">
        <v>1894</v>
      </c>
    </row>
    <row r="285" spans="1:47" s="2" customFormat="1" ht="11.25">
      <c r="A285" s="37"/>
      <c r="B285" s="38"/>
      <c r="C285" s="39"/>
      <c r="D285" s="196" t="s">
        <v>172</v>
      </c>
      <c r="E285" s="39"/>
      <c r="F285" s="197" t="s">
        <v>1320</v>
      </c>
      <c r="G285" s="39"/>
      <c r="H285" s="39"/>
      <c r="I285" s="198"/>
      <c r="J285" s="39"/>
      <c r="K285" s="39"/>
      <c r="L285" s="42"/>
      <c r="M285" s="199"/>
      <c r="N285" s="200"/>
      <c r="O285" s="67"/>
      <c r="P285" s="67"/>
      <c r="Q285" s="67"/>
      <c r="R285" s="67"/>
      <c r="S285" s="67"/>
      <c r="T285" s="68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9" t="s">
        <v>172</v>
      </c>
      <c r="AU285" s="19" t="s">
        <v>92</v>
      </c>
    </row>
    <row r="286" spans="1:47" s="2" customFormat="1" ht="11.25">
      <c r="A286" s="37"/>
      <c r="B286" s="38"/>
      <c r="C286" s="39"/>
      <c r="D286" s="233" t="s">
        <v>189</v>
      </c>
      <c r="E286" s="39"/>
      <c r="F286" s="234" t="s">
        <v>1321</v>
      </c>
      <c r="G286" s="39"/>
      <c r="H286" s="39"/>
      <c r="I286" s="198"/>
      <c r="J286" s="39"/>
      <c r="K286" s="39"/>
      <c r="L286" s="42"/>
      <c r="M286" s="199"/>
      <c r="N286" s="200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189</v>
      </c>
      <c r="AU286" s="19" t="s">
        <v>92</v>
      </c>
    </row>
    <row r="287" spans="2:51" s="14" customFormat="1" ht="11.25">
      <c r="B287" s="211"/>
      <c r="C287" s="212"/>
      <c r="D287" s="196" t="s">
        <v>173</v>
      </c>
      <c r="E287" s="213" t="s">
        <v>36</v>
      </c>
      <c r="F287" s="214" t="s">
        <v>1895</v>
      </c>
      <c r="G287" s="212"/>
      <c r="H287" s="215">
        <v>9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173</v>
      </c>
      <c r="AU287" s="221" t="s">
        <v>92</v>
      </c>
      <c r="AV287" s="14" t="s">
        <v>92</v>
      </c>
      <c r="AW287" s="14" t="s">
        <v>45</v>
      </c>
      <c r="AX287" s="14" t="s">
        <v>82</v>
      </c>
      <c r="AY287" s="221" t="s">
        <v>164</v>
      </c>
    </row>
    <row r="288" spans="2:51" s="15" customFormat="1" ht="11.25">
      <c r="B288" s="222"/>
      <c r="C288" s="223"/>
      <c r="D288" s="196" t="s">
        <v>173</v>
      </c>
      <c r="E288" s="224" t="s">
        <v>36</v>
      </c>
      <c r="F288" s="225" t="s">
        <v>181</v>
      </c>
      <c r="G288" s="223"/>
      <c r="H288" s="226">
        <v>9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173</v>
      </c>
      <c r="AU288" s="232" t="s">
        <v>92</v>
      </c>
      <c r="AV288" s="15" t="s">
        <v>170</v>
      </c>
      <c r="AW288" s="15" t="s">
        <v>45</v>
      </c>
      <c r="AX288" s="15" t="s">
        <v>23</v>
      </c>
      <c r="AY288" s="232" t="s">
        <v>164</v>
      </c>
    </row>
    <row r="289" spans="1:65" s="2" customFormat="1" ht="16.5" customHeight="1">
      <c r="A289" s="37"/>
      <c r="B289" s="38"/>
      <c r="C289" s="183" t="s">
        <v>462</v>
      </c>
      <c r="D289" s="183" t="s">
        <v>166</v>
      </c>
      <c r="E289" s="184" t="s">
        <v>1673</v>
      </c>
      <c r="F289" s="185" t="s">
        <v>1674</v>
      </c>
      <c r="G289" s="186" t="s">
        <v>499</v>
      </c>
      <c r="H289" s="187">
        <v>7</v>
      </c>
      <c r="I289" s="188"/>
      <c r="J289" s="189">
        <f>ROUND(I289*H289,2)</f>
        <v>0</v>
      </c>
      <c r="K289" s="185" t="s">
        <v>186</v>
      </c>
      <c r="L289" s="42"/>
      <c r="M289" s="190" t="s">
        <v>36</v>
      </c>
      <c r="N289" s="191" t="s">
        <v>53</v>
      </c>
      <c r="O289" s="67"/>
      <c r="P289" s="192">
        <f>O289*H289</f>
        <v>0</v>
      </c>
      <c r="Q289" s="192">
        <v>0.14401</v>
      </c>
      <c r="R289" s="192">
        <f>Q289*H289</f>
        <v>1.00807</v>
      </c>
      <c r="S289" s="192">
        <v>0</v>
      </c>
      <c r="T289" s="193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4" t="s">
        <v>170</v>
      </c>
      <c r="AT289" s="194" t="s">
        <v>166</v>
      </c>
      <c r="AU289" s="194" t="s">
        <v>92</v>
      </c>
      <c r="AY289" s="19" t="s">
        <v>164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9" t="s">
        <v>23</v>
      </c>
      <c r="BK289" s="195">
        <f>ROUND(I289*H289,2)</f>
        <v>0</v>
      </c>
      <c r="BL289" s="19" t="s">
        <v>170</v>
      </c>
      <c r="BM289" s="194" t="s">
        <v>1896</v>
      </c>
    </row>
    <row r="290" spans="1:47" s="2" customFormat="1" ht="11.25">
      <c r="A290" s="37"/>
      <c r="B290" s="38"/>
      <c r="C290" s="39"/>
      <c r="D290" s="196" t="s">
        <v>172</v>
      </c>
      <c r="E290" s="39"/>
      <c r="F290" s="197" t="s">
        <v>1676</v>
      </c>
      <c r="G290" s="39"/>
      <c r="H290" s="39"/>
      <c r="I290" s="198"/>
      <c r="J290" s="39"/>
      <c r="K290" s="39"/>
      <c r="L290" s="42"/>
      <c r="M290" s="199"/>
      <c r="N290" s="200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9" t="s">
        <v>172</v>
      </c>
      <c r="AU290" s="19" t="s">
        <v>92</v>
      </c>
    </row>
    <row r="291" spans="1:47" s="2" customFormat="1" ht="11.25">
      <c r="A291" s="37"/>
      <c r="B291" s="38"/>
      <c r="C291" s="39"/>
      <c r="D291" s="233" t="s">
        <v>189</v>
      </c>
      <c r="E291" s="39"/>
      <c r="F291" s="234" t="s">
        <v>1677</v>
      </c>
      <c r="G291" s="39"/>
      <c r="H291" s="39"/>
      <c r="I291" s="198"/>
      <c r="J291" s="39"/>
      <c r="K291" s="39"/>
      <c r="L291" s="42"/>
      <c r="M291" s="199"/>
      <c r="N291" s="200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9" t="s">
        <v>189</v>
      </c>
      <c r="AU291" s="19" t="s">
        <v>92</v>
      </c>
    </row>
    <row r="292" spans="2:51" s="14" customFormat="1" ht="11.25">
      <c r="B292" s="211"/>
      <c r="C292" s="212"/>
      <c r="D292" s="196" t="s">
        <v>173</v>
      </c>
      <c r="E292" s="213" t="s">
        <v>36</v>
      </c>
      <c r="F292" s="214" t="s">
        <v>1678</v>
      </c>
      <c r="G292" s="212"/>
      <c r="H292" s="215">
        <v>7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173</v>
      </c>
      <c r="AU292" s="221" t="s">
        <v>92</v>
      </c>
      <c r="AV292" s="14" t="s">
        <v>92</v>
      </c>
      <c r="AW292" s="14" t="s">
        <v>45</v>
      </c>
      <c r="AX292" s="14" t="s">
        <v>23</v>
      </c>
      <c r="AY292" s="221" t="s">
        <v>164</v>
      </c>
    </row>
    <row r="293" spans="1:65" s="2" customFormat="1" ht="16.5" customHeight="1">
      <c r="A293" s="37"/>
      <c r="B293" s="38"/>
      <c r="C293" s="246" t="s">
        <v>471</v>
      </c>
      <c r="D293" s="246" t="s">
        <v>303</v>
      </c>
      <c r="E293" s="247" t="s">
        <v>1679</v>
      </c>
      <c r="F293" s="248" t="s">
        <v>1897</v>
      </c>
      <c r="G293" s="249" t="s">
        <v>499</v>
      </c>
      <c r="H293" s="250">
        <v>7</v>
      </c>
      <c r="I293" s="251"/>
      <c r="J293" s="252">
        <f>ROUND(I293*H293,2)</f>
        <v>0</v>
      </c>
      <c r="K293" s="248" t="s">
        <v>36</v>
      </c>
      <c r="L293" s="253"/>
      <c r="M293" s="254" t="s">
        <v>36</v>
      </c>
      <c r="N293" s="255" t="s">
        <v>53</v>
      </c>
      <c r="O293" s="67"/>
      <c r="P293" s="192">
        <f>O293*H293</f>
        <v>0</v>
      </c>
      <c r="Q293" s="192">
        <v>3.038</v>
      </c>
      <c r="R293" s="192">
        <f>Q293*H293</f>
        <v>21.266</v>
      </c>
      <c r="S293" s="192">
        <v>0</v>
      </c>
      <c r="T293" s="193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4" t="s">
        <v>238</v>
      </c>
      <c r="AT293" s="194" t="s">
        <v>303</v>
      </c>
      <c r="AU293" s="194" t="s">
        <v>92</v>
      </c>
      <c r="AY293" s="19" t="s">
        <v>164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19" t="s">
        <v>23</v>
      </c>
      <c r="BK293" s="195">
        <f>ROUND(I293*H293,2)</f>
        <v>0</v>
      </c>
      <c r="BL293" s="19" t="s">
        <v>170</v>
      </c>
      <c r="BM293" s="194" t="s">
        <v>1898</v>
      </c>
    </row>
    <row r="294" spans="1:47" s="2" customFormat="1" ht="11.25">
      <c r="A294" s="37"/>
      <c r="B294" s="38"/>
      <c r="C294" s="39"/>
      <c r="D294" s="196" t="s">
        <v>172</v>
      </c>
      <c r="E294" s="39"/>
      <c r="F294" s="197" t="s">
        <v>1897</v>
      </c>
      <c r="G294" s="39"/>
      <c r="H294" s="39"/>
      <c r="I294" s="198"/>
      <c r="J294" s="39"/>
      <c r="K294" s="39"/>
      <c r="L294" s="42"/>
      <c r="M294" s="199"/>
      <c r="N294" s="200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9" t="s">
        <v>172</v>
      </c>
      <c r="AU294" s="19" t="s">
        <v>92</v>
      </c>
    </row>
    <row r="295" spans="2:51" s="13" customFormat="1" ht="11.25">
      <c r="B295" s="201"/>
      <c r="C295" s="202"/>
      <c r="D295" s="196" t="s">
        <v>173</v>
      </c>
      <c r="E295" s="203" t="s">
        <v>36</v>
      </c>
      <c r="F295" s="204" t="s">
        <v>1682</v>
      </c>
      <c r="G295" s="202"/>
      <c r="H295" s="203" t="s">
        <v>36</v>
      </c>
      <c r="I295" s="205"/>
      <c r="J295" s="202"/>
      <c r="K295" s="202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173</v>
      </c>
      <c r="AU295" s="210" t="s">
        <v>92</v>
      </c>
      <c r="AV295" s="13" t="s">
        <v>23</v>
      </c>
      <c r="AW295" s="13" t="s">
        <v>45</v>
      </c>
      <c r="AX295" s="13" t="s">
        <v>82</v>
      </c>
      <c r="AY295" s="210" t="s">
        <v>164</v>
      </c>
    </row>
    <row r="296" spans="2:51" s="14" customFormat="1" ht="11.25">
      <c r="B296" s="211"/>
      <c r="C296" s="212"/>
      <c r="D296" s="196" t="s">
        <v>173</v>
      </c>
      <c r="E296" s="213" t="s">
        <v>36</v>
      </c>
      <c r="F296" s="214" t="s">
        <v>229</v>
      </c>
      <c r="G296" s="212"/>
      <c r="H296" s="215">
        <v>7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173</v>
      </c>
      <c r="AU296" s="221" t="s">
        <v>92</v>
      </c>
      <c r="AV296" s="14" t="s">
        <v>92</v>
      </c>
      <c r="AW296" s="14" t="s">
        <v>45</v>
      </c>
      <c r="AX296" s="14" t="s">
        <v>82</v>
      </c>
      <c r="AY296" s="221" t="s">
        <v>164</v>
      </c>
    </row>
    <row r="297" spans="2:51" s="15" customFormat="1" ht="11.25">
      <c r="B297" s="222"/>
      <c r="C297" s="223"/>
      <c r="D297" s="196" t="s">
        <v>173</v>
      </c>
      <c r="E297" s="224" t="s">
        <v>36</v>
      </c>
      <c r="F297" s="225" t="s">
        <v>181</v>
      </c>
      <c r="G297" s="223"/>
      <c r="H297" s="226">
        <v>7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173</v>
      </c>
      <c r="AU297" s="232" t="s">
        <v>92</v>
      </c>
      <c r="AV297" s="15" t="s">
        <v>170</v>
      </c>
      <c r="AW297" s="15" t="s">
        <v>45</v>
      </c>
      <c r="AX297" s="15" t="s">
        <v>23</v>
      </c>
      <c r="AY297" s="232" t="s">
        <v>164</v>
      </c>
    </row>
    <row r="298" spans="2:63" s="12" customFormat="1" ht="22.9" customHeight="1">
      <c r="B298" s="167"/>
      <c r="C298" s="168"/>
      <c r="D298" s="169" t="s">
        <v>81</v>
      </c>
      <c r="E298" s="181" t="s">
        <v>170</v>
      </c>
      <c r="F298" s="181" t="s">
        <v>369</v>
      </c>
      <c r="G298" s="168"/>
      <c r="H298" s="168"/>
      <c r="I298" s="171"/>
      <c r="J298" s="182">
        <f>BK298</f>
        <v>0</v>
      </c>
      <c r="K298" s="168"/>
      <c r="L298" s="173"/>
      <c r="M298" s="174"/>
      <c r="N298" s="175"/>
      <c r="O298" s="175"/>
      <c r="P298" s="176">
        <f>SUM(P299:P336)</f>
        <v>0</v>
      </c>
      <c r="Q298" s="175"/>
      <c r="R298" s="176">
        <f>SUM(R299:R336)</f>
        <v>14.211558660000001</v>
      </c>
      <c r="S298" s="175"/>
      <c r="T298" s="177">
        <f>SUM(T299:T336)</f>
        <v>0</v>
      </c>
      <c r="AR298" s="178" t="s">
        <v>23</v>
      </c>
      <c r="AT298" s="179" t="s">
        <v>81</v>
      </c>
      <c r="AU298" s="179" t="s">
        <v>23</v>
      </c>
      <c r="AY298" s="178" t="s">
        <v>164</v>
      </c>
      <c r="BK298" s="180">
        <f>SUM(BK299:BK336)</f>
        <v>0</v>
      </c>
    </row>
    <row r="299" spans="1:65" s="2" customFormat="1" ht="16.5" customHeight="1">
      <c r="A299" s="37"/>
      <c r="B299" s="38"/>
      <c r="C299" s="183" t="s">
        <v>478</v>
      </c>
      <c r="D299" s="183" t="s">
        <v>166</v>
      </c>
      <c r="E299" s="184" t="s">
        <v>371</v>
      </c>
      <c r="F299" s="185" t="s">
        <v>372</v>
      </c>
      <c r="G299" s="186" t="s">
        <v>169</v>
      </c>
      <c r="H299" s="187">
        <v>30.555</v>
      </c>
      <c r="I299" s="188"/>
      <c r="J299" s="189">
        <f>ROUND(I299*H299,2)</f>
        <v>0</v>
      </c>
      <c r="K299" s="185" t="s">
        <v>186</v>
      </c>
      <c r="L299" s="42"/>
      <c r="M299" s="190" t="s">
        <v>36</v>
      </c>
      <c r="N299" s="191" t="s">
        <v>53</v>
      </c>
      <c r="O299" s="67"/>
      <c r="P299" s="192">
        <f>O299*H299</f>
        <v>0</v>
      </c>
      <c r="Q299" s="192">
        <v>0</v>
      </c>
      <c r="R299" s="192">
        <f>Q299*H299</f>
        <v>0</v>
      </c>
      <c r="S299" s="192">
        <v>0</v>
      </c>
      <c r="T299" s="193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4" t="s">
        <v>170</v>
      </c>
      <c r="AT299" s="194" t="s">
        <v>166</v>
      </c>
      <c r="AU299" s="194" t="s">
        <v>92</v>
      </c>
      <c r="AY299" s="19" t="s">
        <v>164</v>
      </c>
      <c r="BE299" s="195">
        <f>IF(N299="základní",J299,0)</f>
        <v>0</v>
      </c>
      <c r="BF299" s="195">
        <f>IF(N299="snížená",J299,0)</f>
        <v>0</v>
      </c>
      <c r="BG299" s="195">
        <f>IF(N299="zákl. přenesená",J299,0)</f>
        <v>0</v>
      </c>
      <c r="BH299" s="195">
        <f>IF(N299="sníž. přenesená",J299,0)</f>
        <v>0</v>
      </c>
      <c r="BI299" s="195">
        <f>IF(N299="nulová",J299,0)</f>
        <v>0</v>
      </c>
      <c r="BJ299" s="19" t="s">
        <v>23</v>
      </c>
      <c r="BK299" s="195">
        <f>ROUND(I299*H299,2)</f>
        <v>0</v>
      </c>
      <c r="BL299" s="19" t="s">
        <v>170</v>
      </c>
      <c r="BM299" s="194" t="s">
        <v>1899</v>
      </c>
    </row>
    <row r="300" spans="1:47" s="2" customFormat="1" ht="11.25">
      <c r="A300" s="37"/>
      <c r="B300" s="38"/>
      <c r="C300" s="39"/>
      <c r="D300" s="196" t="s">
        <v>172</v>
      </c>
      <c r="E300" s="39"/>
      <c r="F300" s="197" t="s">
        <v>374</v>
      </c>
      <c r="G300" s="39"/>
      <c r="H300" s="39"/>
      <c r="I300" s="198"/>
      <c r="J300" s="39"/>
      <c r="K300" s="39"/>
      <c r="L300" s="42"/>
      <c r="M300" s="199"/>
      <c r="N300" s="200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9" t="s">
        <v>172</v>
      </c>
      <c r="AU300" s="19" t="s">
        <v>92</v>
      </c>
    </row>
    <row r="301" spans="1:47" s="2" customFormat="1" ht="11.25">
      <c r="A301" s="37"/>
      <c r="B301" s="38"/>
      <c r="C301" s="39"/>
      <c r="D301" s="233" t="s">
        <v>189</v>
      </c>
      <c r="E301" s="39"/>
      <c r="F301" s="234" t="s">
        <v>375</v>
      </c>
      <c r="G301" s="39"/>
      <c r="H301" s="39"/>
      <c r="I301" s="198"/>
      <c r="J301" s="39"/>
      <c r="K301" s="39"/>
      <c r="L301" s="42"/>
      <c r="M301" s="199"/>
      <c r="N301" s="200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9" t="s">
        <v>189</v>
      </c>
      <c r="AU301" s="19" t="s">
        <v>92</v>
      </c>
    </row>
    <row r="302" spans="2:51" s="13" customFormat="1" ht="11.25">
      <c r="B302" s="201"/>
      <c r="C302" s="202"/>
      <c r="D302" s="196" t="s">
        <v>173</v>
      </c>
      <c r="E302" s="203" t="s">
        <v>36</v>
      </c>
      <c r="F302" s="204" t="s">
        <v>376</v>
      </c>
      <c r="G302" s="202"/>
      <c r="H302" s="203" t="s">
        <v>36</v>
      </c>
      <c r="I302" s="205"/>
      <c r="J302" s="202"/>
      <c r="K302" s="202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173</v>
      </c>
      <c r="AU302" s="210" t="s">
        <v>92</v>
      </c>
      <c r="AV302" s="13" t="s">
        <v>23</v>
      </c>
      <c r="AW302" s="13" t="s">
        <v>45</v>
      </c>
      <c r="AX302" s="13" t="s">
        <v>82</v>
      </c>
      <c r="AY302" s="210" t="s">
        <v>164</v>
      </c>
    </row>
    <row r="303" spans="2:51" s="14" customFormat="1" ht="11.25">
      <c r="B303" s="211"/>
      <c r="C303" s="212"/>
      <c r="D303" s="196" t="s">
        <v>173</v>
      </c>
      <c r="E303" s="213" t="s">
        <v>36</v>
      </c>
      <c r="F303" s="214" t="s">
        <v>1900</v>
      </c>
      <c r="G303" s="212"/>
      <c r="H303" s="215">
        <v>30.555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173</v>
      </c>
      <c r="AU303" s="221" t="s">
        <v>92</v>
      </c>
      <c r="AV303" s="14" t="s">
        <v>92</v>
      </c>
      <c r="AW303" s="14" t="s">
        <v>45</v>
      </c>
      <c r="AX303" s="14" t="s">
        <v>82</v>
      </c>
      <c r="AY303" s="221" t="s">
        <v>164</v>
      </c>
    </row>
    <row r="304" spans="2:51" s="15" customFormat="1" ht="11.25">
      <c r="B304" s="222"/>
      <c r="C304" s="223"/>
      <c r="D304" s="196" t="s">
        <v>173</v>
      </c>
      <c r="E304" s="224" t="s">
        <v>36</v>
      </c>
      <c r="F304" s="225" t="s">
        <v>181</v>
      </c>
      <c r="G304" s="223"/>
      <c r="H304" s="226">
        <v>30.555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173</v>
      </c>
      <c r="AU304" s="232" t="s">
        <v>92</v>
      </c>
      <c r="AV304" s="15" t="s">
        <v>170</v>
      </c>
      <c r="AW304" s="15" t="s">
        <v>45</v>
      </c>
      <c r="AX304" s="15" t="s">
        <v>23</v>
      </c>
      <c r="AY304" s="232" t="s">
        <v>164</v>
      </c>
    </row>
    <row r="305" spans="1:65" s="2" customFormat="1" ht="16.5" customHeight="1">
      <c r="A305" s="37"/>
      <c r="B305" s="38"/>
      <c r="C305" s="183" t="s">
        <v>483</v>
      </c>
      <c r="D305" s="183" t="s">
        <v>166</v>
      </c>
      <c r="E305" s="184" t="s">
        <v>1700</v>
      </c>
      <c r="F305" s="185" t="s">
        <v>1701</v>
      </c>
      <c r="G305" s="186" t="s">
        <v>169</v>
      </c>
      <c r="H305" s="187">
        <v>16.8</v>
      </c>
      <c r="I305" s="188"/>
      <c r="J305" s="189">
        <f>ROUND(I305*H305,2)</f>
        <v>0</v>
      </c>
      <c r="K305" s="185" t="s">
        <v>186</v>
      </c>
      <c r="L305" s="42"/>
      <c r="M305" s="190" t="s">
        <v>36</v>
      </c>
      <c r="N305" s="191" t="s">
        <v>53</v>
      </c>
      <c r="O305" s="67"/>
      <c r="P305" s="192">
        <f>O305*H305</f>
        <v>0</v>
      </c>
      <c r="Q305" s="192">
        <v>0.45584</v>
      </c>
      <c r="R305" s="192">
        <f>Q305*H305</f>
        <v>7.658112000000001</v>
      </c>
      <c r="S305" s="192">
        <v>0</v>
      </c>
      <c r="T305" s="193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4" t="s">
        <v>170</v>
      </c>
      <c r="AT305" s="194" t="s">
        <v>166</v>
      </c>
      <c r="AU305" s="194" t="s">
        <v>92</v>
      </c>
      <c r="AY305" s="19" t="s">
        <v>164</v>
      </c>
      <c r="BE305" s="195">
        <f>IF(N305="základní",J305,0)</f>
        <v>0</v>
      </c>
      <c r="BF305" s="195">
        <f>IF(N305="snížená",J305,0)</f>
        <v>0</v>
      </c>
      <c r="BG305" s="195">
        <f>IF(N305="zákl. přenesená",J305,0)</f>
        <v>0</v>
      </c>
      <c r="BH305" s="195">
        <f>IF(N305="sníž. přenesená",J305,0)</f>
        <v>0</v>
      </c>
      <c r="BI305" s="195">
        <f>IF(N305="nulová",J305,0)</f>
        <v>0</v>
      </c>
      <c r="BJ305" s="19" t="s">
        <v>23</v>
      </c>
      <c r="BK305" s="195">
        <f>ROUND(I305*H305,2)</f>
        <v>0</v>
      </c>
      <c r="BL305" s="19" t="s">
        <v>170</v>
      </c>
      <c r="BM305" s="194" t="s">
        <v>1901</v>
      </c>
    </row>
    <row r="306" spans="1:47" s="2" customFormat="1" ht="11.25">
      <c r="A306" s="37"/>
      <c r="B306" s="38"/>
      <c r="C306" s="39"/>
      <c r="D306" s="196" t="s">
        <v>172</v>
      </c>
      <c r="E306" s="39"/>
      <c r="F306" s="197" t="s">
        <v>1703</v>
      </c>
      <c r="G306" s="39"/>
      <c r="H306" s="39"/>
      <c r="I306" s="198"/>
      <c r="J306" s="39"/>
      <c r="K306" s="39"/>
      <c r="L306" s="42"/>
      <c r="M306" s="199"/>
      <c r="N306" s="200"/>
      <c r="O306" s="67"/>
      <c r="P306" s="67"/>
      <c r="Q306" s="67"/>
      <c r="R306" s="67"/>
      <c r="S306" s="67"/>
      <c r="T306" s="68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9" t="s">
        <v>172</v>
      </c>
      <c r="AU306" s="19" t="s">
        <v>92</v>
      </c>
    </row>
    <row r="307" spans="1:47" s="2" customFormat="1" ht="11.25">
      <c r="A307" s="37"/>
      <c r="B307" s="38"/>
      <c r="C307" s="39"/>
      <c r="D307" s="233" t="s">
        <v>189</v>
      </c>
      <c r="E307" s="39"/>
      <c r="F307" s="234" t="s">
        <v>1704</v>
      </c>
      <c r="G307" s="39"/>
      <c r="H307" s="39"/>
      <c r="I307" s="198"/>
      <c r="J307" s="39"/>
      <c r="K307" s="39"/>
      <c r="L307" s="42"/>
      <c r="M307" s="199"/>
      <c r="N307" s="200"/>
      <c r="O307" s="67"/>
      <c r="P307" s="67"/>
      <c r="Q307" s="67"/>
      <c r="R307" s="67"/>
      <c r="S307" s="67"/>
      <c r="T307" s="68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9" t="s">
        <v>189</v>
      </c>
      <c r="AU307" s="19" t="s">
        <v>92</v>
      </c>
    </row>
    <row r="308" spans="2:51" s="14" customFormat="1" ht="11.25">
      <c r="B308" s="211"/>
      <c r="C308" s="212"/>
      <c r="D308" s="196" t="s">
        <v>173</v>
      </c>
      <c r="E308" s="213" t="s">
        <v>36</v>
      </c>
      <c r="F308" s="214" t="s">
        <v>1902</v>
      </c>
      <c r="G308" s="212"/>
      <c r="H308" s="215">
        <v>16.8</v>
      </c>
      <c r="I308" s="216"/>
      <c r="J308" s="212"/>
      <c r="K308" s="212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173</v>
      </c>
      <c r="AU308" s="221" t="s">
        <v>92</v>
      </c>
      <c r="AV308" s="14" t="s">
        <v>92</v>
      </c>
      <c r="AW308" s="14" t="s">
        <v>45</v>
      </c>
      <c r="AX308" s="14" t="s">
        <v>23</v>
      </c>
      <c r="AY308" s="221" t="s">
        <v>164</v>
      </c>
    </row>
    <row r="309" spans="1:65" s="2" customFormat="1" ht="16.5" customHeight="1">
      <c r="A309" s="37"/>
      <c r="B309" s="38"/>
      <c r="C309" s="183" t="s">
        <v>489</v>
      </c>
      <c r="D309" s="183" t="s">
        <v>166</v>
      </c>
      <c r="E309" s="184" t="s">
        <v>1328</v>
      </c>
      <c r="F309" s="185" t="s">
        <v>1329</v>
      </c>
      <c r="G309" s="186" t="s">
        <v>169</v>
      </c>
      <c r="H309" s="187">
        <v>0.438</v>
      </c>
      <c r="I309" s="188"/>
      <c r="J309" s="189">
        <f>ROUND(I309*H309,2)</f>
        <v>0</v>
      </c>
      <c r="K309" s="185" t="s">
        <v>186</v>
      </c>
      <c r="L309" s="42"/>
      <c r="M309" s="190" t="s">
        <v>36</v>
      </c>
      <c r="N309" s="191" t="s">
        <v>53</v>
      </c>
      <c r="O309" s="67"/>
      <c r="P309" s="192">
        <f>O309*H309</f>
        <v>0</v>
      </c>
      <c r="Q309" s="192">
        <v>0.01453</v>
      </c>
      <c r="R309" s="192">
        <f>Q309*H309</f>
        <v>0.00636414</v>
      </c>
      <c r="S309" s="192">
        <v>0</v>
      </c>
      <c r="T309" s="193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4" t="s">
        <v>170</v>
      </c>
      <c r="AT309" s="194" t="s">
        <v>166</v>
      </c>
      <c r="AU309" s="194" t="s">
        <v>92</v>
      </c>
      <c r="AY309" s="19" t="s">
        <v>164</v>
      </c>
      <c r="BE309" s="195">
        <f>IF(N309="základní",J309,0)</f>
        <v>0</v>
      </c>
      <c r="BF309" s="195">
        <f>IF(N309="snížená",J309,0)</f>
        <v>0</v>
      </c>
      <c r="BG309" s="195">
        <f>IF(N309="zákl. přenesená",J309,0)</f>
        <v>0</v>
      </c>
      <c r="BH309" s="195">
        <f>IF(N309="sníž. přenesená",J309,0)</f>
        <v>0</v>
      </c>
      <c r="BI309" s="195">
        <f>IF(N309="nulová",J309,0)</f>
        <v>0</v>
      </c>
      <c r="BJ309" s="19" t="s">
        <v>23</v>
      </c>
      <c r="BK309" s="195">
        <f>ROUND(I309*H309,2)</f>
        <v>0</v>
      </c>
      <c r="BL309" s="19" t="s">
        <v>170</v>
      </c>
      <c r="BM309" s="194" t="s">
        <v>1903</v>
      </c>
    </row>
    <row r="310" spans="1:47" s="2" customFormat="1" ht="11.25">
      <c r="A310" s="37"/>
      <c r="B310" s="38"/>
      <c r="C310" s="39"/>
      <c r="D310" s="196" t="s">
        <v>172</v>
      </c>
      <c r="E310" s="39"/>
      <c r="F310" s="197" t="s">
        <v>1331</v>
      </c>
      <c r="G310" s="39"/>
      <c r="H310" s="39"/>
      <c r="I310" s="198"/>
      <c r="J310" s="39"/>
      <c r="K310" s="39"/>
      <c r="L310" s="42"/>
      <c r="M310" s="199"/>
      <c r="N310" s="200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9" t="s">
        <v>172</v>
      </c>
      <c r="AU310" s="19" t="s">
        <v>92</v>
      </c>
    </row>
    <row r="311" spans="1:47" s="2" customFormat="1" ht="11.25">
      <c r="A311" s="37"/>
      <c r="B311" s="38"/>
      <c r="C311" s="39"/>
      <c r="D311" s="233" t="s">
        <v>189</v>
      </c>
      <c r="E311" s="39"/>
      <c r="F311" s="234" t="s">
        <v>1332</v>
      </c>
      <c r="G311" s="39"/>
      <c r="H311" s="39"/>
      <c r="I311" s="198"/>
      <c r="J311" s="39"/>
      <c r="K311" s="39"/>
      <c r="L311" s="42"/>
      <c r="M311" s="199"/>
      <c r="N311" s="200"/>
      <c r="O311" s="67"/>
      <c r="P311" s="67"/>
      <c r="Q311" s="67"/>
      <c r="R311" s="67"/>
      <c r="S311" s="67"/>
      <c r="T311" s="68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9" t="s">
        <v>189</v>
      </c>
      <c r="AU311" s="19" t="s">
        <v>92</v>
      </c>
    </row>
    <row r="312" spans="2:51" s="14" customFormat="1" ht="11.25">
      <c r="B312" s="211"/>
      <c r="C312" s="212"/>
      <c r="D312" s="196" t="s">
        <v>173</v>
      </c>
      <c r="E312" s="213" t="s">
        <v>36</v>
      </c>
      <c r="F312" s="214" t="s">
        <v>1904</v>
      </c>
      <c r="G312" s="212"/>
      <c r="H312" s="215">
        <v>0.4375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173</v>
      </c>
      <c r="AU312" s="221" t="s">
        <v>92</v>
      </c>
      <c r="AV312" s="14" t="s">
        <v>92</v>
      </c>
      <c r="AW312" s="14" t="s">
        <v>45</v>
      </c>
      <c r="AX312" s="14" t="s">
        <v>82</v>
      </c>
      <c r="AY312" s="221" t="s">
        <v>164</v>
      </c>
    </row>
    <row r="313" spans="2:51" s="15" customFormat="1" ht="11.25">
      <c r="B313" s="222"/>
      <c r="C313" s="223"/>
      <c r="D313" s="196" t="s">
        <v>173</v>
      </c>
      <c r="E313" s="224" t="s">
        <v>36</v>
      </c>
      <c r="F313" s="225" t="s">
        <v>181</v>
      </c>
      <c r="G313" s="223"/>
      <c r="H313" s="226">
        <v>0.4375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173</v>
      </c>
      <c r="AU313" s="232" t="s">
        <v>92</v>
      </c>
      <c r="AV313" s="15" t="s">
        <v>170</v>
      </c>
      <c r="AW313" s="15" t="s">
        <v>45</v>
      </c>
      <c r="AX313" s="15" t="s">
        <v>23</v>
      </c>
      <c r="AY313" s="232" t="s">
        <v>164</v>
      </c>
    </row>
    <row r="314" spans="1:65" s="2" customFormat="1" ht="16.5" customHeight="1">
      <c r="A314" s="37"/>
      <c r="B314" s="38"/>
      <c r="C314" s="183" t="s">
        <v>496</v>
      </c>
      <c r="D314" s="183" t="s">
        <v>166</v>
      </c>
      <c r="E314" s="184" t="s">
        <v>1688</v>
      </c>
      <c r="F314" s="185" t="s">
        <v>1689</v>
      </c>
      <c r="G314" s="186" t="s">
        <v>169</v>
      </c>
      <c r="H314" s="187">
        <v>0.438</v>
      </c>
      <c r="I314" s="188"/>
      <c r="J314" s="189">
        <f>ROUND(I314*H314,2)</f>
        <v>0</v>
      </c>
      <c r="K314" s="185" t="s">
        <v>186</v>
      </c>
      <c r="L314" s="42"/>
      <c r="M314" s="190" t="s">
        <v>36</v>
      </c>
      <c r="N314" s="191" t="s">
        <v>53</v>
      </c>
      <c r="O314" s="67"/>
      <c r="P314" s="192">
        <f>O314*H314</f>
        <v>0</v>
      </c>
      <c r="Q314" s="192">
        <v>0.01514</v>
      </c>
      <c r="R314" s="192">
        <f>Q314*H314</f>
        <v>0.0066313200000000004</v>
      </c>
      <c r="S314" s="192">
        <v>0</v>
      </c>
      <c r="T314" s="193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4" t="s">
        <v>170</v>
      </c>
      <c r="AT314" s="194" t="s">
        <v>166</v>
      </c>
      <c r="AU314" s="194" t="s">
        <v>92</v>
      </c>
      <c r="AY314" s="19" t="s">
        <v>164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9" t="s">
        <v>23</v>
      </c>
      <c r="BK314" s="195">
        <f>ROUND(I314*H314,2)</f>
        <v>0</v>
      </c>
      <c r="BL314" s="19" t="s">
        <v>170</v>
      </c>
      <c r="BM314" s="194" t="s">
        <v>1905</v>
      </c>
    </row>
    <row r="315" spans="1:47" s="2" customFormat="1" ht="11.25">
      <c r="A315" s="37"/>
      <c r="B315" s="38"/>
      <c r="C315" s="39"/>
      <c r="D315" s="196" t="s">
        <v>172</v>
      </c>
      <c r="E315" s="39"/>
      <c r="F315" s="197" t="s">
        <v>1691</v>
      </c>
      <c r="G315" s="39"/>
      <c r="H315" s="39"/>
      <c r="I315" s="198"/>
      <c r="J315" s="39"/>
      <c r="K315" s="39"/>
      <c r="L315" s="42"/>
      <c r="M315" s="199"/>
      <c r="N315" s="200"/>
      <c r="O315" s="67"/>
      <c r="P315" s="67"/>
      <c r="Q315" s="67"/>
      <c r="R315" s="67"/>
      <c r="S315" s="67"/>
      <c r="T315" s="68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9" t="s">
        <v>172</v>
      </c>
      <c r="AU315" s="19" t="s">
        <v>92</v>
      </c>
    </row>
    <row r="316" spans="1:47" s="2" customFormat="1" ht="11.25">
      <c r="A316" s="37"/>
      <c r="B316" s="38"/>
      <c r="C316" s="39"/>
      <c r="D316" s="233" t="s">
        <v>189</v>
      </c>
      <c r="E316" s="39"/>
      <c r="F316" s="234" t="s">
        <v>1692</v>
      </c>
      <c r="G316" s="39"/>
      <c r="H316" s="39"/>
      <c r="I316" s="198"/>
      <c r="J316" s="39"/>
      <c r="K316" s="39"/>
      <c r="L316" s="42"/>
      <c r="M316" s="199"/>
      <c r="N316" s="200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9" t="s">
        <v>189</v>
      </c>
      <c r="AU316" s="19" t="s">
        <v>92</v>
      </c>
    </row>
    <row r="317" spans="2:51" s="14" customFormat="1" ht="11.25">
      <c r="B317" s="211"/>
      <c r="C317" s="212"/>
      <c r="D317" s="196" t="s">
        <v>173</v>
      </c>
      <c r="E317" s="213" t="s">
        <v>36</v>
      </c>
      <c r="F317" s="214" t="s">
        <v>1904</v>
      </c>
      <c r="G317" s="212"/>
      <c r="H317" s="215">
        <v>0.4375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173</v>
      </c>
      <c r="AU317" s="221" t="s">
        <v>92</v>
      </c>
      <c r="AV317" s="14" t="s">
        <v>92</v>
      </c>
      <c r="AW317" s="14" t="s">
        <v>45</v>
      </c>
      <c r="AX317" s="14" t="s">
        <v>82</v>
      </c>
      <c r="AY317" s="221" t="s">
        <v>164</v>
      </c>
    </row>
    <row r="318" spans="2:51" s="15" customFormat="1" ht="11.25">
      <c r="B318" s="222"/>
      <c r="C318" s="223"/>
      <c r="D318" s="196" t="s">
        <v>173</v>
      </c>
      <c r="E318" s="224" t="s">
        <v>36</v>
      </c>
      <c r="F318" s="225" t="s">
        <v>181</v>
      </c>
      <c r="G318" s="223"/>
      <c r="H318" s="226">
        <v>0.4375</v>
      </c>
      <c r="I318" s="227"/>
      <c r="J318" s="223"/>
      <c r="K318" s="223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173</v>
      </c>
      <c r="AU318" s="232" t="s">
        <v>92</v>
      </c>
      <c r="AV318" s="15" t="s">
        <v>170</v>
      </c>
      <c r="AW318" s="15" t="s">
        <v>45</v>
      </c>
      <c r="AX318" s="15" t="s">
        <v>23</v>
      </c>
      <c r="AY318" s="232" t="s">
        <v>164</v>
      </c>
    </row>
    <row r="319" spans="1:65" s="2" customFormat="1" ht="16.5" customHeight="1">
      <c r="A319" s="37"/>
      <c r="B319" s="38"/>
      <c r="C319" s="183" t="s">
        <v>504</v>
      </c>
      <c r="D319" s="183" t="s">
        <v>166</v>
      </c>
      <c r="E319" s="184" t="s">
        <v>1694</v>
      </c>
      <c r="F319" s="185" t="s">
        <v>1695</v>
      </c>
      <c r="G319" s="186" t="s">
        <v>185</v>
      </c>
      <c r="H319" s="187">
        <v>2.442</v>
      </c>
      <c r="I319" s="188"/>
      <c r="J319" s="189">
        <f>ROUND(I319*H319,2)</f>
        <v>0</v>
      </c>
      <c r="K319" s="185" t="s">
        <v>186</v>
      </c>
      <c r="L319" s="42"/>
      <c r="M319" s="190" t="s">
        <v>36</v>
      </c>
      <c r="N319" s="191" t="s">
        <v>53</v>
      </c>
      <c r="O319" s="67"/>
      <c r="P319" s="192">
        <f>O319*H319</f>
        <v>0</v>
      </c>
      <c r="Q319" s="192">
        <v>0</v>
      </c>
      <c r="R319" s="192">
        <f>Q319*H319</f>
        <v>0</v>
      </c>
      <c r="S319" s="192">
        <v>0</v>
      </c>
      <c r="T319" s="193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4" t="s">
        <v>170</v>
      </c>
      <c r="AT319" s="194" t="s">
        <v>166</v>
      </c>
      <c r="AU319" s="194" t="s">
        <v>92</v>
      </c>
      <c r="AY319" s="19" t="s">
        <v>164</v>
      </c>
      <c r="BE319" s="195">
        <f>IF(N319="základní",J319,0)</f>
        <v>0</v>
      </c>
      <c r="BF319" s="195">
        <f>IF(N319="snížená",J319,0)</f>
        <v>0</v>
      </c>
      <c r="BG319" s="195">
        <f>IF(N319="zákl. přenesená",J319,0)</f>
        <v>0</v>
      </c>
      <c r="BH319" s="195">
        <f>IF(N319="sníž. přenesená",J319,0)</f>
        <v>0</v>
      </c>
      <c r="BI319" s="195">
        <f>IF(N319="nulová",J319,0)</f>
        <v>0</v>
      </c>
      <c r="BJ319" s="19" t="s">
        <v>23</v>
      </c>
      <c r="BK319" s="195">
        <f>ROUND(I319*H319,2)</f>
        <v>0</v>
      </c>
      <c r="BL319" s="19" t="s">
        <v>170</v>
      </c>
      <c r="BM319" s="194" t="s">
        <v>1906</v>
      </c>
    </row>
    <row r="320" spans="1:47" s="2" customFormat="1" ht="19.5">
      <c r="A320" s="37"/>
      <c r="B320" s="38"/>
      <c r="C320" s="39"/>
      <c r="D320" s="196" t="s">
        <v>172</v>
      </c>
      <c r="E320" s="39"/>
      <c r="F320" s="197" t="s">
        <v>1697</v>
      </c>
      <c r="G320" s="39"/>
      <c r="H320" s="39"/>
      <c r="I320" s="198"/>
      <c r="J320" s="39"/>
      <c r="K320" s="39"/>
      <c r="L320" s="42"/>
      <c r="M320" s="199"/>
      <c r="N320" s="200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9" t="s">
        <v>172</v>
      </c>
      <c r="AU320" s="19" t="s">
        <v>92</v>
      </c>
    </row>
    <row r="321" spans="1:47" s="2" customFormat="1" ht="11.25">
      <c r="A321" s="37"/>
      <c r="B321" s="38"/>
      <c r="C321" s="39"/>
      <c r="D321" s="233" t="s">
        <v>189</v>
      </c>
      <c r="E321" s="39"/>
      <c r="F321" s="234" t="s">
        <v>1698</v>
      </c>
      <c r="G321" s="39"/>
      <c r="H321" s="39"/>
      <c r="I321" s="198"/>
      <c r="J321" s="39"/>
      <c r="K321" s="39"/>
      <c r="L321" s="42"/>
      <c r="M321" s="199"/>
      <c r="N321" s="200"/>
      <c r="O321" s="67"/>
      <c r="P321" s="67"/>
      <c r="Q321" s="67"/>
      <c r="R321" s="67"/>
      <c r="S321" s="67"/>
      <c r="T321" s="68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9" t="s">
        <v>189</v>
      </c>
      <c r="AU321" s="19" t="s">
        <v>92</v>
      </c>
    </row>
    <row r="322" spans="2:51" s="14" customFormat="1" ht="11.25">
      <c r="B322" s="211"/>
      <c r="C322" s="212"/>
      <c r="D322" s="196" t="s">
        <v>173</v>
      </c>
      <c r="E322" s="213" t="s">
        <v>36</v>
      </c>
      <c r="F322" s="214" t="s">
        <v>1907</v>
      </c>
      <c r="G322" s="212"/>
      <c r="H322" s="215">
        <v>2.442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173</v>
      </c>
      <c r="AU322" s="221" t="s">
        <v>92</v>
      </c>
      <c r="AV322" s="14" t="s">
        <v>92</v>
      </c>
      <c r="AW322" s="14" t="s">
        <v>45</v>
      </c>
      <c r="AX322" s="14" t="s">
        <v>82</v>
      </c>
      <c r="AY322" s="221" t="s">
        <v>164</v>
      </c>
    </row>
    <row r="323" spans="2:51" s="15" customFormat="1" ht="11.25">
      <c r="B323" s="222"/>
      <c r="C323" s="223"/>
      <c r="D323" s="196" t="s">
        <v>173</v>
      </c>
      <c r="E323" s="224" t="s">
        <v>36</v>
      </c>
      <c r="F323" s="225" t="s">
        <v>181</v>
      </c>
      <c r="G323" s="223"/>
      <c r="H323" s="226">
        <v>2.442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173</v>
      </c>
      <c r="AU323" s="232" t="s">
        <v>92</v>
      </c>
      <c r="AV323" s="15" t="s">
        <v>170</v>
      </c>
      <c r="AW323" s="15" t="s">
        <v>45</v>
      </c>
      <c r="AX323" s="15" t="s">
        <v>23</v>
      </c>
      <c r="AY323" s="232" t="s">
        <v>164</v>
      </c>
    </row>
    <row r="324" spans="1:65" s="2" customFormat="1" ht="16.5" customHeight="1">
      <c r="A324" s="37"/>
      <c r="B324" s="38"/>
      <c r="C324" s="183" t="s">
        <v>261</v>
      </c>
      <c r="D324" s="183" t="s">
        <v>166</v>
      </c>
      <c r="E324" s="184" t="s">
        <v>389</v>
      </c>
      <c r="F324" s="185" t="s">
        <v>390</v>
      </c>
      <c r="G324" s="186" t="s">
        <v>185</v>
      </c>
      <c r="H324" s="187">
        <v>2.624</v>
      </c>
      <c r="I324" s="188"/>
      <c r="J324" s="189">
        <f>ROUND(I324*H324,2)</f>
        <v>0</v>
      </c>
      <c r="K324" s="185" t="s">
        <v>186</v>
      </c>
      <c r="L324" s="42"/>
      <c r="M324" s="190" t="s">
        <v>36</v>
      </c>
      <c r="N324" s="191" t="s">
        <v>53</v>
      </c>
      <c r="O324" s="67"/>
      <c r="P324" s="192">
        <f>O324*H324</f>
        <v>0</v>
      </c>
      <c r="Q324" s="192">
        <v>2.49255</v>
      </c>
      <c r="R324" s="192">
        <f>Q324*H324</f>
        <v>6.540451200000001</v>
      </c>
      <c r="S324" s="192">
        <v>0</v>
      </c>
      <c r="T324" s="193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4" t="s">
        <v>170</v>
      </c>
      <c r="AT324" s="194" t="s">
        <v>166</v>
      </c>
      <c r="AU324" s="194" t="s">
        <v>92</v>
      </c>
      <c r="AY324" s="19" t="s">
        <v>164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19" t="s">
        <v>23</v>
      </c>
      <c r="BK324" s="195">
        <f>ROUND(I324*H324,2)</f>
        <v>0</v>
      </c>
      <c r="BL324" s="19" t="s">
        <v>170</v>
      </c>
      <c r="BM324" s="194" t="s">
        <v>1908</v>
      </c>
    </row>
    <row r="325" spans="1:47" s="2" customFormat="1" ht="11.25">
      <c r="A325" s="37"/>
      <c r="B325" s="38"/>
      <c r="C325" s="39"/>
      <c r="D325" s="196" t="s">
        <v>172</v>
      </c>
      <c r="E325" s="39"/>
      <c r="F325" s="197" t="s">
        <v>392</v>
      </c>
      <c r="G325" s="39"/>
      <c r="H325" s="39"/>
      <c r="I325" s="198"/>
      <c r="J325" s="39"/>
      <c r="K325" s="39"/>
      <c r="L325" s="42"/>
      <c r="M325" s="199"/>
      <c r="N325" s="200"/>
      <c r="O325" s="67"/>
      <c r="P325" s="67"/>
      <c r="Q325" s="67"/>
      <c r="R325" s="67"/>
      <c r="S325" s="67"/>
      <c r="T325" s="68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9" t="s">
        <v>172</v>
      </c>
      <c r="AU325" s="19" t="s">
        <v>92</v>
      </c>
    </row>
    <row r="326" spans="1:47" s="2" customFormat="1" ht="11.25">
      <c r="A326" s="37"/>
      <c r="B326" s="38"/>
      <c r="C326" s="39"/>
      <c r="D326" s="233" t="s">
        <v>189</v>
      </c>
      <c r="E326" s="39"/>
      <c r="F326" s="234" t="s">
        <v>393</v>
      </c>
      <c r="G326" s="39"/>
      <c r="H326" s="39"/>
      <c r="I326" s="198"/>
      <c r="J326" s="39"/>
      <c r="K326" s="39"/>
      <c r="L326" s="42"/>
      <c r="M326" s="199"/>
      <c r="N326" s="200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9" t="s">
        <v>189</v>
      </c>
      <c r="AU326" s="19" t="s">
        <v>92</v>
      </c>
    </row>
    <row r="327" spans="2:51" s="13" customFormat="1" ht="11.25">
      <c r="B327" s="201"/>
      <c r="C327" s="202"/>
      <c r="D327" s="196" t="s">
        <v>173</v>
      </c>
      <c r="E327" s="203" t="s">
        <v>36</v>
      </c>
      <c r="F327" s="204" t="s">
        <v>1823</v>
      </c>
      <c r="G327" s="202"/>
      <c r="H327" s="203" t="s">
        <v>36</v>
      </c>
      <c r="I327" s="205"/>
      <c r="J327" s="202"/>
      <c r="K327" s="202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173</v>
      </c>
      <c r="AU327" s="210" t="s">
        <v>92</v>
      </c>
      <c r="AV327" s="13" t="s">
        <v>23</v>
      </c>
      <c r="AW327" s="13" t="s">
        <v>45</v>
      </c>
      <c r="AX327" s="13" t="s">
        <v>82</v>
      </c>
      <c r="AY327" s="210" t="s">
        <v>164</v>
      </c>
    </row>
    <row r="328" spans="2:51" s="13" customFormat="1" ht="11.25">
      <c r="B328" s="201"/>
      <c r="C328" s="202"/>
      <c r="D328" s="196" t="s">
        <v>173</v>
      </c>
      <c r="E328" s="203" t="s">
        <v>36</v>
      </c>
      <c r="F328" s="204" t="s">
        <v>1549</v>
      </c>
      <c r="G328" s="202"/>
      <c r="H328" s="203" t="s">
        <v>36</v>
      </c>
      <c r="I328" s="205"/>
      <c r="J328" s="202"/>
      <c r="K328" s="202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173</v>
      </c>
      <c r="AU328" s="210" t="s">
        <v>92</v>
      </c>
      <c r="AV328" s="13" t="s">
        <v>23</v>
      </c>
      <c r="AW328" s="13" t="s">
        <v>45</v>
      </c>
      <c r="AX328" s="13" t="s">
        <v>82</v>
      </c>
      <c r="AY328" s="210" t="s">
        <v>164</v>
      </c>
    </row>
    <row r="329" spans="2:51" s="14" customFormat="1" ht="11.25">
      <c r="B329" s="211"/>
      <c r="C329" s="212"/>
      <c r="D329" s="196" t="s">
        <v>173</v>
      </c>
      <c r="E329" s="213" t="s">
        <v>36</v>
      </c>
      <c r="F329" s="214" t="s">
        <v>1827</v>
      </c>
      <c r="G329" s="212"/>
      <c r="H329" s="215">
        <v>1.0624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173</v>
      </c>
      <c r="AU329" s="221" t="s">
        <v>92</v>
      </c>
      <c r="AV329" s="14" t="s">
        <v>92</v>
      </c>
      <c r="AW329" s="14" t="s">
        <v>45</v>
      </c>
      <c r="AX329" s="14" t="s">
        <v>82</v>
      </c>
      <c r="AY329" s="221" t="s">
        <v>164</v>
      </c>
    </row>
    <row r="330" spans="2:51" s="14" customFormat="1" ht="11.25">
      <c r="B330" s="211"/>
      <c r="C330" s="212"/>
      <c r="D330" s="196" t="s">
        <v>173</v>
      </c>
      <c r="E330" s="213" t="s">
        <v>36</v>
      </c>
      <c r="F330" s="214" t="s">
        <v>1828</v>
      </c>
      <c r="G330" s="212"/>
      <c r="H330" s="215">
        <v>1.5616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173</v>
      </c>
      <c r="AU330" s="221" t="s">
        <v>92</v>
      </c>
      <c r="AV330" s="14" t="s">
        <v>92</v>
      </c>
      <c r="AW330" s="14" t="s">
        <v>45</v>
      </c>
      <c r="AX330" s="14" t="s">
        <v>82</v>
      </c>
      <c r="AY330" s="221" t="s">
        <v>164</v>
      </c>
    </row>
    <row r="331" spans="2:51" s="15" customFormat="1" ht="11.25">
      <c r="B331" s="222"/>
      <c r="C331" s="223"/>
      <c r="D331" s="196" t="s">
        <v>173</v>
      </c>
      <c r="E331" s="224" t="s">
        <v>36</v>
      </c>
      <c r="F331" s="225" t="s">
        <v>181</v>
      </c>
      <c r="G331" s="223"/>
      <c r="H331" s="226">
        <v>2.624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173</v>
      </c>
      <c r="AU331" s="232" t="s">
        <v>92</v>
      </c>
      <c r="AV331" s="15" t="s">
        <v>170</v>
      </c>
      <c r="AW331" s="15" t="s">
        <v>45</v>
      </c>
      <c r="AX331" s="15" t="s">
        <v>23</v>
      </c>
      <c r="AY331" s="232" t="s">
        <v>164</v>
      </c>
    </row>
    <row r="332" spans="1:65" s="2" customFormat="1" ht="16.5" customHeight="1">
      <c r="A332" s="37"/>
      <c r="B332" s="38"/>
      <c r="C332" s="183" t="s">
        <v>522</v>
      </c>
      <c r="D332" s="183" t="s">
        <v>166</v>
      </c>
      <c r="E332" s="184" t="s">
        <v>1707</v>
      </c>
      <c r="F332" s="185" t="s">
        <v>1708</v>
      </c>
      <c r="G332" s="186" t="s">
        <v>185</v>
      </c>
      <c r="H332" s="187">
        <v>4.07</v>
      </c>
      <c r="I332" s="188"/>
      <c r="J332" s="189">
        <f>ROUND(I332*H332,2)</f>
        <v>0</v>
      </c>
      <c r="K332" s="185" t="s">
        <v>186</v>
      </c>
      <c r="L332" s="42"/>
      <c r="M332" s="190" t="s">
        <v>36</v>
      </c>
      <c r="N332" s="191" t="s">
        <v>53</v>
      </c>
      <c r="O332" s="67"/>
      <c r="P332" s="192">
        <f>O332*H332</f>
        <v>0</v>
      </c>
      <c r="Q332" s="192">
        <v>0</v>
      </c>
      <c r="R332" s="192">
        <f>Q332*H332</f>
        <v>0</v>
      </c>
      <c r="S332" s="192">
        <v>0</v>
      </c>
      <c r="T332" s="193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4" t="s">
        <v>170</v>
      </c>
      <c r="AT332" s="194" t="s">
        <v>166</v>
      </c>
      <c r="AU332" s="194" t="s">
        <v>92</v>
      </c>
      <c r="AY332" s="19" t="s">
        <v>164</v>
      </c>
      <c r="BE332" s="195">
        <f>IF(N332="základní",J332,0)</f>
        <v>0</v>
      </c>
      <c r="BF332" s="195">
        <f>IF(N332="snížená",J332,0)</f>
        <v>0</v>
      </c>
      <c r="BG332" s="195">
        <f>IF(N332="zákl. přenesená",J332,0)</f>
        <v>0</v>
      </c>
      <c r="BH332" s="195">
        <f>IF(N332="sníž. přenesená",J332,0)</f>
        <v>0</v>
      </c>
      <c r="BI332" s="195">
        <f>IF(N332="nulová",J332,0)</f>
        <v>0</v>
      </c>
      <c r="BJ332" s="19" t="s">
        <v>23</v>
      </c>
      <c r="BK332" s="195">
        <f>ROUND(I332*H332,2)</f>
        <v>0</v>
      </c>
      <c r="BL332" s="19" t="s">
        <v>170</v>
      </c>
      <c r="BM332" s="194" t="s">
        <v>1909</v>
      </c>
    </row>
    <row r="333" spans="1:47" s="2" customFormat="1" ht="11.25">
      <c r="A333" s="37"/>
      <c r="B333" s="38"/>
      <c r="C333" s="39"/>
      <c r="D333" s="196" t="s">
        <v>172</v>
      </c>
      <c r="E333" s="39"/>
      <c r="F333" s="197" t="s">
        <v>1710</v>
      </c>
      <c r="G333" s="39"/>
      <c r="H333" s="39"/>
      <c r="I333" s="198"/>
      <c r="J333" s="39"/>
      <c r="K333" s="39"/>
      <c r="L333" s="42"/>
      <c r="M333" s="199"/>
      <c r="N333" s="200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9" t="s">
        <v>172</v>
      </c>
      <c r="AU333" s="19" t="s">
        <v>92</v>
      </c>
    </row>
    <row r="334" spans="1:47" s="2" customFormat="1" ht="11.25">
      <c r="A334" s="37"/>
      <c r="B334" s="38"/>
      <c r="C334" s="39"/>
      <c r="D334" s="233" t="s">
        <v>189</v>
      </c>
      <c r="E334" s="39"/>
      <c r="F334" s="234" t="s">
        <v>1711</v>
      </c>
      <c r="G334" s="39"/>
      <c r="H334" s="39"/>
      <c r="I334" s="198"/>
      <c r="J334" s="39"/>
      <c r="K334" s="39"/>
      <c r="L334" s="42"/>
      <c r="M334" s="199"/>
      <c r="N334" s="200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9" t="s">
        <v>189</v>
      </c>
      <c r="AU334" s="19" t="s">
        <v>92</v>
      </c>
    </row>
    <row r="335" spans="2:51" s="14" customFormat="1" ht="11.25">
      <c r="B335" s="211"/>
      <c r="C335" s="212"/>
      <c r="D335" s="196" t="s">
        <v>173</v>
      </c>
      <c r="E335" s="213" t="s">
        <v>36</v>
      </c>
      <c r="F335" s="214" t="s">
        <v>1846</v>
      </c>
      <c r="G335" s="212"/>
      <c r="H335" s="215">
        <v>4.07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173</v>
      </c>
      <c r="AU335" s="221" t="s">
        <v>92</v>
      </c>
      <c r="AV335" s="14" t="s">
        <v>92</v>
      </c>
      <c r="AW335" s="14" t="s">
        <v>45</v>
      </c>
      <c r="AX335" s="14" t="s">
        <v>82</v>
      </c>
      <c r="AY335" s="221" t="s">
        <v>164</v>
      </c>
    </row>
    <row r="336" spans="2:51" s="15" customFormat="1" ht="11.25">
      <c r="B336" s="222"/>
      <c r="C336" s="223"/>
      <c r="D336" s="196" t="s">
        <v>173</v>
      </c>
      <c r="E336" s="224" t="s">
        <v>36</v>
      </c>
      <c r="F336" s="225" t="s">
        <v>181</v>
      </c>
      <c r="G336" s="223"/>
      <c r="H336" s="226">
        <v>4.07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173</v>
      </c>
      <c r="AU336" s="232" t="s">
        <v>92</v>
      </c>
      <c r="AV336" s="15" t="s">
        <v>170</v>
      </c>
      <c r="AW336" s="15" t="s">
        <v>45</v>
      </c>
      <c r="AX336" s="15" t="s">
        <v>23</v>
      </c>
      <c r="AY336" s="232" t="s">
        <v>164</v>
      </c>
    </row>
    <row r="337" spans="2:63" s="12" customFormat="1" ht="22.9" customHeight="1">
      <c r="B337" s="167"/>
      <c r="C337" s="168"/>
      <c r="D337" s="169" t="s">
        <v>81</v>
      </c>
      <c r="E337" s="181" t="s">
        <v>204</v>
      </c>
      <c r="F337" s="181" t="s">
        <v>1340</v>
      </c>
      <c r="G337" s="168"/>
      <c r="H337" s="168"/>
      <c r="I337" s="171"/>
      <c r="J337" s="182">
        <f>BK337</f>
        <v>0</v>
      </c>
      <c r="K337" s="168"/>
      <c r="L337" s="173"/>
      <c r="M337" s="174"/>
      <c r="N337" s="175"/>
      <c r="O337" s="175"/>
      <c r="P337" s="176">
        <f>SUM(P338:P350)</f>
        <v>0</v>
      </c>
      <c r="Q337" s="175"/>
      <c r="R337" s="176">
        <f>SUM(R338:R350)</f>
        <v>23.388019200000002</v>
      </c>
      <c r="S337" s="175"/>
      <c r="T337" s="177">
        <f>SUM(T338:T350)</f>
        <v>0</v>
      </c>
      <c r="AR337" s="178" t="s">
        <v>23</v>
      </c>
      <c r="AT337" s="179" t="s">
        <v>81</v>
      </c>
      <c r="AU337" s="179" t="s">
        <v>23</v>
      </c>
      <c r="AY337" s="178" t="s">
        <v>164</v>
      </c>
      <c r="BK337" s="180">
        <f>SUM(BK338:BK350)</f>
        <v>0</v>
      </c>
    </row>
    <row r="338" spans="1:65" s="2" customFormat="1" ht="16.5" customHeight="1">
      <c r="A338" s="37"/>
      <c r="B338" s="38"/>
      <c r="C338" s="183" t="s">
        <v>529</v>
      </c>
      <c r="D338" s="183" t="s">
        <v>166</v>
      </c>
      <c r="E338" s="184" t="s">
        <v>1712</v>
      </c>
      <c r="F338" s="185" t="s">
        <v>1713</v>
      </c>
      <c r="G338" s="186" t="s">
        <v>169</v>
      </c>
      <c r="H338" s="187">
        <v>30.555</v>
      </c>
      <c r="I338" s="188"/>
      <c r="J338" s="189">
        <f>ROUND(I338*H338,2)</f>
        <v>0</v>
      </c>
      <c r="K338" s="185" t="s">
        <v>186</v>
      </c>
      <c r="L338" s="42"/>
      <c r="M338" s="190" t="s">
        <v>36</v>
      </c>
      <c r="N338" s="191" t="s">
        <v>53</v>
      </c>
      <c r="O338" s="67"/>
      <c r="P338" s="192">
        <f>O338*H338</f>
        <v>0</v>
      </c>
      <c r="Q338" s="192">
        <v>0.61404</v>
      </c>
      <c r="R338" s="192">
        <f>Q338*H338</f>
        <v>18.7619922</v>
      </c>
      <c r="S338" s="192">
        <v>0</v>
      </c>
      <c r="T338" s="193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4" t="s">
        <v>170</v>
      </c>
      <c r="AT338" s="194" t="s">
        <v>166</v>
      </c>
      <c r="AU338" s="194" t="s">
        <v>92</v>
      </c>
      <c r="AY338" s="19" t="s">
        <v>164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19" t="s">
        <v>23</v>
      </c>
      <c r="BK338" s="195">
        <f>ROUND(I338*H338,2)</f>
        <v>0</v>
      </c>
      <c r="BL338" s="19" t="s">
        <v>170</v>
      </c>
      <c r="BM338" s="194" t="s">
        <v>1910</v>
      </c>
    </row>
    <row r="339" spans="1:47" s="2" customFormat="1" ht="19.5">
      <c r="A339" s="37"/>
      <c r="B339" s="38"/>
      <c r="C339" s="39"/>
      <c r="D339" s="196" t="s">
        <v>172</v>
      </c>
      <c r="E339" s="39"/>
      <c r="F339" s="197" t="s">
        <v>1715</v>
      </c>
      <c r="G339" s="39"/>
      <c r="H339" s="39"/>
      <c r="I339" s="198"/>
      <c r="J339" s="39"/>
      <c r="K339" s="39"/>
      <c r="L339" s="42"/>
      <c r="M339" s="199"/>
      <c r="N339" s="200"/>
      <c r="O339" s="67"/>
      <c r="P339" s="67"/>
      <c r="Q339" s="67"/>
      <c r="R339" s="67"/>
      <c r="S339" s="67"/>
      <c r="T339" s="68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9" t="s">
        <v>172</v>
      </c>
      <c r="AU339" s="19" t="s">
        <v>92</v>
      </c>
    </row>
    <row r="340" spans="1:47" s="2" customFormat="1" ht="11.25">
      <c r="A340" s="37"/>
      <c r="B340" s="38"/>
      <c r="C340" s="39"/>
      <c r="D340" s="233" t="s">
        <v>189</v>
      </c>
      <c r="E340" s="39"/>
      <c r="F340" s="234" t="s">
        <v>1716</v>
      </c>
      <c r="G340" s="39"/>
      <c r="H340" s="39"/>
      <c r="I340" s="198"/>
      <c r="J340" s="39"/>
      <c r="K340" s="39"/>
      <c r="L340" s="42"/>
      <c r="M340" s="199"/>
      <c r="N340" s="200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9" t="s">
        <v>189</v>
      </c>
      <c r="AU340" s="19" t="s">
        <v>92</v>
      </c>
    </row>
    <row r="341" spans="2:51" s="14" customFormat="1" ht="11.25">
      <c r="B341" s="211"/>
      <c r="C341" s="212"/>
      <c r="D341" s="196" t="s">
        <v>173</v>
      </c>
      <c r="E341" s="213" t="s">
        <v>36</v>
      </c>
      <c r="F341" s="214" t="s">
        <v>1911</v>
      </c>
      <c r="G341" s="212"/>
      <c r="H341" s="215">
        <v>18.48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173</v>
      </c>
      <c r="AU341" s="221" t="s">
        <v>92</v>
      </c>
      <c r="AV341" s="14" t="s">
        <v>92</v>
      </c>
      <c r="AW341" s="14" t="s">
        <v>45</v>
      </c>
      <c r="AX341" s="14" t="s">
        <v>82</v>
      </c>
      <c r="AY341" s="221" t="s">
        <v>164</v>
      </c>
    </row>
    <row r="342" spans="2:51" s="13" customFormat="1" ht="11.25">
      <c r="B342" s="201"/>
      <c r="C342" s="202"/>
      <c r="D342" s="196" t="s">
        <v>173</v>
      </c>
      <c r="E342" s="203" t="s">
        <v>36</v>
      </c>
      <c r="F342" s="204" t="s">
        <v>215</v>
      </c>
      <c r="G342" s="202"/>
      <c r="H342" s="203" t="s">
        <v>36</v>
      </c>
      <c r="I342" s="205"/>
      <c r="J342" s="202"/>
      <c r="K342" s="202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173</v>
      </c>
      <c r="AU342" s="210" t="s">
        <v>92</v>
      </c>
      <c r="AV342" s="13" t="s">
        <v>23</v>
      </c>
      <c r="AW342" s="13" t="s">
        <v>45</v>
      </c>
      <c r="AX342" s="13" t="s">
        <v>82</v>
      </c>
      <c r="AY342" s="210" t="s">
        <v>164</v>
      </c>
    </row>
    <row r="343" spans="2:51" s="14" customFormat="1" ht="11.25">
      <c r="B343" s="211"/>
      <c r="C343" s="212"/>
      <c r="D343" s="196" t="s">
        <v>173</v>
      </c>
      <c r="E343" s="213" t="s">
        <v>36</v>
      </c>
      <c r="F343" s="214" t="s">
        <v>1912</v>
      </c>
      <c r="G343" s="212"/>
      <c r="H343" s="215">
        <v>4.585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173</v>
      </c>
      <c r="AU343" s="221" t="s">
        <v>92</v>
      </c>
      <c r="AV343" s="14" t="s">
        <v>92</v>
      </c>
      <c r="AW343" s="14" t="s">
        <v>45</v>
      </c>
      <c r="AX343" s="14" t="s">
        <v>82</v>
      </c>
      <c r="AY343" s="221" t="s">
        <v>164</v>
      </c>
    </row>
    <row r="344" spans="2:51" s="14" customFormat="1" ht="11.25">
      <c r="B344" s="211"/>
      <c r="C344" s="212"/>
      <c r="D344" s="196" t="s">
        <v>173</v>
      </c>
      <c r="E344" s="213" t="s">
        <v>36</v>
      </c>
      <c r="F344" s="214" t="s">
        <v>1913</v>
      </c>
      <c r="G344" s="212"/>
      <c r="H344" s="215">
        <v>7.49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173</v>
      </c>
      <c r="AU344" s="221" t="s">
        <v>92</v>
      </c>
      <c r="AV344" s="14" t="s">
        <v>92</v>
      </c>
      <c r="AW344" s="14" t="s">
        <v>45</v>
      </c>
      <c r="AX344" s="14" t="s">
        <v>82</v>
      </c>
      <c r="AY344" s="221" t="s">
        <v>164</v>
      </c>
    </row>
    <row r="345" spans="2:51" s="15" customFormat="1" ht="11.25">
      <c r="B345" s="222"/>
      <c r="C345" s="223"/>
      <c r="D345" s="196" t="s">
        <v>173</v>
      </c>
      <c r="E345" s="224" t="s">
        <v>36</v>
      </c>
      <c r="F345" s="225" t="s">
        <v>181</v>
      </c>
      <c r="G345" s="223"/>
      <c r="H345" s="226">
        <v>30.555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173</v>
      </c>
      <c r="AU345" s="232" t="s">
        <v>92</v>
      </c>
      <c r="AV345" s="15" t="s">
        <v>170</v>
      </c>
      <c r="AW345" s="15" t="s">
        <v>45</v>
      </c>
      <c r="AX345" s="15" t="s">
        <v>23</v>
      </c>
      <c r="AY345" s="232" t="s">
        <v>164</v>
      </c>
    </row>
    <row r="346" spans="1:65" s="2" customFormat="1" ht="16.5" customHeight="1">
      <c r="A346" s="37"/>
      <c r="B346" s="38"/>
      <c r="C346" s="183" t="s">
        <v>534</v>
      </c>
      <c r="D346" s="183" t="s">
        <v>166</v>
      </c>
      <c r="E346" s="184" t="s">
        <v>1717</v>
      </c>
      <c r="F346" s="185" t="s">
        <v>1718</v>
      </c>
      <c r="G346" s="186" t="s">
        <v>169</v>
      </c>
      <c r="H346" s="187">
        <v>30.555</v>
      </c>
      <c r="I346" s="188"/>
      <c r="J346" s="189">
        <f>ROUND(I346*H346,2)</f>
        <v>0</v>
      </c>
      <c r="K346" s="185" t="s">
        <v>186</v>
      </c>
      <c r="L346" s="42"/>
      <c r="M346" s="190" t="s">
        <v>36</v>
      </c>
      <c r="N346" s="191" t="s">
        <v>53</v>
      </c>
      <c r="O346" s="67"/>
      <c r="P346" s="192">
        <f>O346*H346</f>
        <v>0</v>
      </c>
      <c r="Q346" s="192">
        <v>0.1514</v>
      </c>
      <c r="R346" s="192">
        <f>Q346*H346</f>
        <v>4.6260270000000006</v>
      </c>
      <c r="S346" s="192">
        <v>0</v>
      </c>
      <c r="T346" s="193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4" t="s">
        <v>170</v>
      </c>
      <c r="AT346" s="194" t="s">
        <v>166</v>
      </c>
      <c r="AU346" s="194" t="s">
        <v>92</v>
      </c>
      <c r="AY346" s="19" t="s">
        <v>164</v>
      </c>
      <c r="BE346" s="195">
        <f>IF(N346="základní",J346,0)</f>
        <v>0</v>
      </c>
      <c r="BF346" s="195">
        <f>IF(N346="snížená",J346,0)</f>
        <v>0</v>
      </c>
      <c r="BG346" s="195">
        <f>IF(N346="zákl. přenesená",J346,0)</f>
        <v>0</v>
      </c>
      <c r="BH346" s="195">
        <f>IF(N346="sníž. přenesená",J346,0)</f>
        <v>0</v>
      </c>
      <c r="BI346" s="195">
        <f>IF(N346="nulová",J346,0)</f>
        <v>0</v>
      </c>
      <c r="BJ346" s="19" t="s">
        <v>23</v>
      </c>
      <c r="BK346" s="195">
        <f>ROUND(I346*H346,2)</f>
        <v>0</v>
      </c>
      <c r="BL346" s="19" t="s">
        <v>170</v>
      </c>
      <c r="BM346" s="194" t="s">
        <v>1914</v>
      </c>
    </row>
    <row r="347" spans="1:47" s="2" customFormat="1" ht="11.25">
      <c r="A347" s="37"/>
      <c r="B347" s="38"/>
      <c r="C347" s="39"/>
      <c r="D347" s="196" t="s">
        <v>172</v>
      </c>
      <c r="E347" s="39"/>
      <c r="F347" s="197" t="s">
        <v>1720</v>
      </c>
      <c r="G347" s="39"/>
      <c r="H347" s="39"/>
      <c r="I347" s="198"/>
      <c r="J347" s="39"/>
      <c r="K347" s="39"/>
      <c r="L347" s="42"/>
      <c r="M347" s="199"/>
      <c r="N347" s="200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9" t="s">
        <v>172</v>
      </c>
      <c r="AU347" s="19" t="s">
        <v>92</v>
      </c>
    </row>
    <row r="348" spans="1:47" s="2" customFormat="1" ht="11.25">
      <c r="A348" s="37"/>
      <c r="B348" s="38"/>
      <c r="C348" s="39"/>
      <c r="D348" s="233" t="s">
        <v>189</v>
      </c>
      <c r="E348" s="39"/>
      <c r="F348" s="234" t="s">
        <v>1721</v>
      </c>
      <c r="G348" s="39"/>
      <c r="H348" s="39"/>
      <c r="I348" s="198"/>
      <c r="J348" s="39"/>
      <c r="K348" s="39"/>
      <c r="L348" s="42"/>
      <c r="M348" s="199"/>
      <c r="N348" s="200"/>
      <c r="O348" s="67"/>
      <c r="P348" s="67"/>
      <c r="Q348" s="67"/>
      <c r="R348" s="67"/>
      <c r="S348" s="67"/>
      <c r="T348" s="68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9" t="s">
        <v>189</v>
      </c>
      <c r="AU348" s="19" t="s">
        <v>92</v>
      </c>
    </row>
    <row r="349" spans="2:51" s="14" customFormat="1" ht="11.25">
      <c r="B349" s="211"/>
      <c r="C349" s="212"/>
      <c r="D349" s="196" t="s">
        <v>173</v>
      </c>
      <c r="E349" s="213" t="s">
        <v>36</v>
      </c>
      <c r="F349" s="214" t="s">
        <v>1900</v>
      </c>
      <c r="G349" s="212"/>
      <c r="H349" s="215">
        <v>30.555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173</v>
      </c>
      <c r="AU349" s="221" t="s">
        <v>92</v>
      </c>
      <c r="AV349" s="14" t="s">
        <v>92</v>
      </c>
      <c r="AW349" s="14" t="s">
        <v>45</v>
      </c>
      <c r="AX349" s="14" t="s">
        <v>82</v>
      </c>
      <c r="AY349" s="221" t="s">
        <v>164</v>
      </c>
    </row>
    <row r="350" spans="2:51" s="15" customFormat="1" ht="11.25">
      <c r="B350" s="222"/>
      <c r="C350" s="223"/>
      <c r="D350" s="196" t="s">
        <v>173</v>
      </c>
      <c r="E350" s="224" t="s">
        <v>36</v>
      </c>
      <c r="F350" s="225" t="s">
        <v>181</v>
      </c>
      <c r="G350" s="223"/>
      <c r="H350" s="226">
        <v>30.555</v>
      </c>
      <c r="I350" s="227"/>
      <c r="J350" s="223"/>
      <c r="K350" s="223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173</v>
      </c>
      <c r="AU350" s="232" t="s">
        <v>92</v>
      </c>
      <c r="AV350" s="15" t="s">
        <v>170</v>
      </c>
      <c r="AW350" s="15" t="s">
        <v>45</v>
      </c>
      <c r="AX350" s="15" t="s">
        <v>23</v>
      </c>
      <c r="AY350" s="232" t="s">
        <v>164</v>
      </c>
    </row>
    <row r="351" spans="2:63" s="12" customFormat="1" ht="22.9" customHeight="1">
      <c r="B351" s="167"/>
      <c r="C351" s="168"/>
      <c r="D351" s="169" t="s">
        <v>81</v>
      </c>
      <c r="E351" s="181" t="s">
        <v>217</v>
      </c>
      <c r="F351" s="181" t="s">
        <v>1347</v>
      </c>
      <c r="G351" s="168"/>
      <c r="H351" s="168"/>
      <c r="I351" s="171"/>
      <c r="J351" s="182">
        <f>BK351</f>
        <v>0</v>
      </c>
      <c r="K351" s="168"/>
      <c r="L351" s="173"/>
      <c r="M351" s="174"/>
      <c r="N351" s="175"/>
      <c r="O351" s="175"/>
      <c r="P351" s="176">
        <f>SUM(P352:P355)</f>
        <v>0</v>
      </c>
      <c r="Q351" s="175"/>
      <c r="R351" s="176">
        <f>SUM(R352:R355)</f>
        <v>0.0035772</v>
      </c>
      <c r="S351" s="175"/>
      <c r="T351" s="177">
        <f>SUM(T352:T355)</f>
        <v>0</v>
      </c>
      <c r="AR351" s="178" t="s">
        <v>23</v>
      </c>
      <c r="AT351" s="179" t="s">
        <v>81</v>
      </c>
      <c r="AU351" s="179" t="s">
        <v>23</v>
      </c>
      <c r="AY351" s="178" t="s">
        <v>164</v>
      </c>
      <c r="BK351" s="180">
        <f>SUM(BK352:BK355)</f>
        <v>0</v>
      </c>
    </row>
    <row r="352" spans="1:65" s="2" customFormat="1" ht="16.5" customHeight="1">
      <c r="A352" s="37"/>
      <c r="B352" s="38"/>
      <c r="C352" s="183" t="s">
        <v>541</v>
      </c>
      <c r="D352" s="183" t="s">
        <v>166</v>
      </c>
      <c r="E352" s="184" t="s">
        <v>1723</v>
      </c>
      <c r="F352" s="185" t="s">
        <v>1349</v>
      </c>
      <c r="G352" s="186" t="s">
        <v>169</v>
      </c>
      <c r="H352" s="187">
        <v>10.84</v>
      </c>
      <c r="I352" s="188"/>
      <c r="J352" s="189">
        <f>ROUND(I352*H352,2)</f>
        <v>0</v>
      </c>
      <c r="K352" s="185" t="s">
        <v>186</v>
      </c>
      <c r="L352" s="42"/>
      <c r="M352" s="190" t="s">
        <v>36</v>
      </c>
      <c r="N352" s="191" t="s">
        <v>53</v>
      </c>
      <c r="O352" s="67"/>
      <c r="P352" s="192">
        <f>O352*H352</f>
        <v>0</v>
      </c>
      <c r="Q352" s="192">
        <v>0.00033</v>
      </c>
      <c r="R352" s="192">
        <f>Q352*H352</f>
        <v>0.0035772</v>
      </c>
      <c r="S352" s="192">
        <v>0</v>
      </c>
      <c r="T352" s="193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4" t="s">
        <v>170</v>
      </c>
      <c r="AT352" s="194" t="s">
        <v>166</v>
      </c>
      <c r="AU352" s="194" t="s">
        <v>92</v>
      </c>
      <c r="AY352" s="19" t="s">
        <v>164</v>
      </c>
      <c r="BE352" s="195">
        <f>IF(N352="základní",J352,0)</f>
        <v>0</v>
      </c>
      <c r="BF352" s="195">
        <f>IF(N352="snížená",J352,0)</f>
        <v>0</v>
      </c>
      <c r="BG352" s="195">
        <f>IF(N352="zákl. přenesená",J352,0)</f>
        <v>0</v>
      </c>
      <c r="BH352" s="195">
        <f>IF(N352="sníž. přenesená",J352,0)</f>
        <v>0</v>
      </c>
      <c r="BI352" s="195">
        <f>IF(N352="nulová",J352,0)</f>
        <v>0</v>
      </c>
      <c r="BJ352" s="19" t="s">
        <v>23</v>
      </c>
      <c r="BK352" s="195">
        <f>ROUND(I352*H352,2)</f>
        <v>0</v>
      </c>
      <c r="BL352" s="19" t="s">
        <v>170</v>
      </c>
      <c r="BM352" s="194" t="s">
        <v>1915</v>
      </c>
    </row>
    <row r="353" spans="1:47" s="2" customFormat="1" ht="11.25">
      <c r="A353" s="37"/>
      <c r="B353" s="38"/>
      <c r="C353" s="39"/>
      <c r="D353" s="196" t="s">
        <v>172</v>
      </c>
      <c r="E353" s="39"/>
      <c r="F353" s="197" t="s">
        <v>1351</v>
      </c>
      <c r="G353" s="39"/>
      <c r="H353" s="39"/>
      <c r="I353" s="198"/>
      <c r="J353" s="39"/>
      <c r="K353" s="39"/>
      <c r="L353" s="42"/>
      <c r="M353" s="199"/>
      <c r="N353" s="200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9" t="s">
        <v>172</v>
      </c>
      <c r="AU353" s="19" t="s">
        <v>92</v>
      </c>
    </row>
    <row r="354" spans="1:47" s="2" customFormat="1" ht="11.25">
      <c r="A354" s="37"/>
      <c r="B354" s="38"/>
      <c r="C354" s="39"/>
      <c r="D354" s="233" t="s">
        <v>189</v>
      </c>
      <c r="E354" s="39"/>
      <c r="F354" s="234" t="s">
        <v>1725</v>
      </c>
      <c r="G354" s="39"/>
      <c r="H354" s="39"/>
      <c r="I354" s="198"/>
      <c r="J354" s="39"/>
      <c r="K354" s="39"/>
      <c r="L354" s="42"/>
      <c r="M354" s="199"/>
      <c r="N354" s="200"/>
      <c r="O354" s="67"/>
      <c r="P354" s="67"/>
      <c r="Q354" s="67"/>
      <c r="R354" s="67"/>
      <c r="S354" s="67"/>
      <c r="T354" s="68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9" t="s">
        <v>189</v>
      </c>
      <c r="AU354" s="19" t="s">
        <v>92</v>
      </c>
    </row>
    <row r="355" spans="2:51" s="14" customFormat="1" ht="11.25">
      <c r="B355" s="211"/>
      <c r="C355" s="212"/>
      <c r="D355" s="196" t="s">
        <v>173</v>
      </c>
      <c r="E355" s="213" t="s">
        <v>36</v>
      </c>
      <c r="F355" s="214" t="s">
        <v>1916</v>
      </c>
      <c r="G355" s="212"/>
      <c r="H355" s="215">
        <v>10.84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173</v>
      </c>
      <c r="AU355" s="221" t="s">
        <v>92</v>
      </c>
      <c r="AV355" s="14" t="s">
        <v>92</v>
      </c>
      <c r="AW355" s="14" t="s">
        <v>45</v>
      </c>
      <c r="AX355" s="14" t="s">
        <v>23</v>
      </c>
      <c r="AY355" s="221" t="s">
        <v>164</v>
      </c>
    </row>
    <row r="356" spans="2:63" s="12" customFormat="1" ht="22.9" customHeight="1">
      <c r="B356" s="167"/>
      <c r="C356" s="168"/>
      <c r="D356" s="169" t="s">
        <v>81</v>
      </c>
      <c r="E356" s="181" t="s">
        <v>247</v>
      </c>
      <c r="F356" s="181" t="s">
        <v>1354</v>
      </c>
      <c r="G356" s="168"/>
      <c r="H356" s="168"/>
      <c r="I356" s="171"/>
      <c r="J356" s="182">
        <f>BK356</f>
        <v>0</v>
      </c>
      <c r="K356" s="168"/>
      <c r="L356" s="173"/>
      <c r="M356" s="174"/>
      <c r="N356" s="175"/>
      <c r="O356" s="175"/>
      <c r="P356" s="176">
        <f>SUM(P357:P386)</f>
        <v>0</v>
      </c>
      <c r="Q356" s="175"/>
      <c r="R356" s="176">
        <f>SUM(R357:R386)</f>
        <v>0.48567839999999995</v>
      </c>
      <c r="S356" s="175"/>
      <c r="T356" s="177">
        <f>SUM(T357:T386)</f>
        <v>15.295</v>
      </c>
      <c r="AR356" s="178" t="s">
        <v>23</v>
      </c>
      <c r="AT356" s="179" t="s">
        <v>81</v>
      </c>
      <c r="AU356" s="179" t="s">
        <v>23</v>
      </c>
      <c r="AY356" s="178" t="s">
        <v>164</v>
      </c>
      <c r="BK356" s="180">
        <f>SUM(BK357:BK386)</f>
        <v>0</v>
      </c>
    </row>
    <row r="357" spans="1:65" s="2" customFormat="1" ht="16.5" customHeight="1">
      <c r="A357" s="37"/>
      <c r="B357" s="38"/>
      <c r="C357" s="183" t="s">
        <v>548</v>
      </c>
      <c r="D357" s="183" t="s">
        <v>166</v>
      </c>
      <c r="E357" s="184" t="s">
        <v>1355</v>
      </c>
      <c r="F357" s="185" t="s">
        <v>1356</v>
      </c>
      <c r="G357" s="186" t="s">
        <v>306</v>
      </c>
      <c r="H357" s="187">
        <v>475.36</v>
      </c>
      <c r="I357" s="188"/>
      <c r="J357" s="189">
        <f>ROUND(I357*H357,2)</f>
        <v>0</v>
      </c>
      <c r="K357" s="185" t="s">
        <v>186</v>
      </c>
      <c r="L357" s="42"/>
      <c r="M357" s="190" t="s">
        <v>36</v>
      </c>
      <c r="N357" s="191" t="s">
        <v>53</v>
      </c>
      <c r="O357" s="67"/>
      <c r="P357" s="192">
        <f>O357*H357</f>
        <v>0</v>
      </c>
      <c r="Q357" s="192">
        <v>0</v>
      </c>
      <c r="R357" s="192">
        <f>Q357*H357</f>
        <v>0</v>
      </c>
      <c r="S357" s="192">
        <v>0</v>
      </c>
      <c r="T357" s="193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4" t="s">
        <v>170</v>
      </c>
      <c r="AT357" s="194" t="s">
        <v>166</v>
      </c>
      <c r="AU357" s="194" t="s">
        <v>92</v>
      </c>
      <c r="AY357" s="19" t="s">
        <v>164</v>
      </c>
      <c r="BE357" s="195">
        <f>IF(N357="základní",J357,0)</f>
        <v>0</v>
      </c>
      <c r="BF357" s="195">
        <f>IF(N357="snížená",J357,0)</f>
        <v>0</v>
      </c>
      <c r="BG357" s="195">
        <f>IF(N357="zákl. přenesená",J357,0)</f>
        <v>0</v>
      </c>
      <c r="BH357" s="195">
        <f>IF(N357="sníž. přenesená",J357,0)</f>
        <v>0</v>
      </c>
      <c r="BI357" s="195">
        <f>IF(N357="nulová",J357,0)</f>
        <v>0</v>
      </c>
      <c r="BJ357" s="19" t="s">
        <v>23</v>
      </c>
      <c r="BK357" s="195">
        <f>ROUND(I357*H357,2)</f>
        <v>0</v>
      </c>
      <c r="BL357" s="19" t="s">
        <v>170</v>
      </c>
      <c r="BM357" s="194" t="s">
        <v>1917</v>
      </c>
    </row>
    <row r="358" spans="1:47" s="2" customFormat="1" ht="11.25">
      <c r="A358" s="37"/>
      <c r="B358" s="38"/>
      <c r="C358" s="39"/>
      <c r="D358" s="196" t="s">
        <v>172</v>
      </c>
      <c r="E358" s="39"/>
      <c r="F358" s="197" t="s">
        <v>1358</v>
      </c>
      <c r="G358" s="39"/>
      <c r="H358" s="39"/>
      <c r="I358" s="198"/>
      <c r="J358" s="39"/>
      <c r="K358" s="39"/>
      <c r="L358" s="42"/>
      <c r="M358" s="199"/>
      <c r="N358" s="200"/>
      <c r="O358" s="67"/>
      <c r="P358" s="67"/>
      <c r="Q358" s="67"/>
      <c r="R358" s="67"/>
      <c r="S358" s="67"/>
      <c r="T358" s="68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9" t="s">
        <v>172</v>
      </c>
      <c r="AU358" s="19" t="s">
        <v>92</v>
      </c>
    </row>
    <row r="359" spans="1:47" s="2" customFormat="1" ht="11.25">
      <c r="A359" s="37"/>
      <c r="B359" s="38"/>
      <c r="C359" s="39"/>
      <c r="D359" s="233" t="s">
        <v>189</v>
      </c>
      <c r="E359" s="39"/>
      <c r="F359" s="234" t="s">
        <v>1359</v>
      </c>
      <c r="G359" s="39"/>
      <c r="H359" s="39"/>
      <c r="I359" s="198"/>
      <c r="J359" s="39"/>
      <c r="K359" s="39"/>
      <c r="L359" s="42"/>
      <c r="M359" s="199"/>
      <c r="N359" s="200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9" t="s">
        <v>189</v>
      </c>
      <c r="AU359" s="19" t="s">
        <v>92</v>
      </c>
    </row>
    <row r="360" spans="2:51" s="14" customFormat="1" ht="11.25">
      <c r="B360" s="211"/>
      <c r="C360" s="212"/>
      <c r="D360" s="196" t="s">
        <v>173</v>
      </c>
      <c r="E360" s="213" t="s">
        <v>36</v>
      </c>
      <c r="F360" s="214" t="s">
        <v>1918</v>
      </c>
      <c r="G360" s="212"/>
      <c r="H360" s="215">
        <v>475.36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173</v>
      </c>
      <c r="AU360" s="221" t="s">
        <v>92</v>
      </c>
      <c r="AV360" s="14" t="s">
        <v>92</v>
      </c>
      <c r="AW360" s="14" t="s">
        <v>45</v>
      </c>
      <c r="AX360" s="14" t="s">
        <v>82</v>
      </c>
      <c r="AY360" s="221" t="s">
        <v>164</v>
      </c>
    </row>
    <row r="361" spans="2:51" s="15" customFormat="1" ht="11.25">
      <c r="B361" s="222"/>
      <c r="C361" s="223"/>
      <c r="D361" s="196" t="s">
        <v>173</v>
      </c>
      <c r="E361" s="224" t="s">
        <v>36</v>
      </c>
      <c r="F361" s="225" t="s">
        <v>181</v>
      </c>
      <c r="G361" s="223"/>
      <c r="H361" s="226">
        <v>475.36</v>
      </c>
      <c r="I361" s="227"/>
      <c r="J361" s="223"/>
      <c r="K361" s="223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173</v>
      </c>
      <c r="AU361" s="232" t="s">
        <v>92</v>
      </c>
      <c r="AV361" s="15" t="s">
        <v>170</v>
      </c>
      <c r="AW361" s="15" t="s">
        <v>45</v>
      </c>
      <c r="AX361" s="15" t="s">
        <v>23</v>
      </c>
      <c r="AY361" s="232" t="s">
        <v>164</v>
      </c>
    </row>
    <row r="362" spans="1:65" s="2" customFormat="1" ht="16.5" customHeight="1">
      <c r="A362" s="37"/>
      <c r="B362" s="38"/>
      <c r="C362" s="183" t="s">
        <v>554</v>
      </c>
      <c r="D362" s="183" t="s">
        <v>166</v>
      </c>
      <c r="E362" s="184" t="s">
        <v>1729</v>
      </c>
      <c r="F362" s="185" t="s">
        <v>1730</v>
      </c>
      <c r="G362" s="186" t="s">
        <v>364</v>
      </c>
      <c r="H362" s="187">
        <v>9</v>
      </c>
      <c r="I362" s="188"/>
      <c r="J362" s="189">
        <f>ROUND(I362*H362,2)</f>
        <v>0</v>
      </c>
      <c r="K362" s="185" t="s">
        <v>186</v>
      </c>
      <c r="L362" s="42"/>
      <c r="M362" s="190" t="s">
        <v>36</v>
      </c>
      <c r="N362" s="191" t="s">
        <v>53</v>
      </c>
      <c r="O362" s="67"/>
      <c r="P362" s="192">
        <f>O362*H362</f>
        <v>0</v>
      </c>
      <c r="Q362" s="192">
        <v>0.00018</v>
      </c>
      <c r="R362" s="192">
        <f>Q362*H362</f>
        <v>0.0016200000000000001</v>
      </c>
      <c r="S362" s="192">
        <v>0</v>
      </c>
      <c r="T362" s="193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4" t="s">
        <v>170</v>
      </c>
      <c r="AT362" s="194" t="s">
        <v>166</v>
      </c>
      <c r="AU362" s="194" t="s">
        <v>92</v>
      </c>
      <c r="AY362" s="19" t="s">
        <v>164</v>
      </c>
      <c r="BE362" s="195">
        <f>IF(N362="základní",J362,0)</f>
        <v>0</v>
      </c>
      <c r="BF362" s="195">
        <f>IF(N362="snížená",J362,0)</f>
        <v>0</v>
      </c>
      <c r="BG362" s="195">
        <f>IF(N362="zákl. přenesená",J362,0)</f>
        <v>0</v>
      </c>
      <c r="BH362" s="195">
        <f>IF(N362="sníž. přenesená",J362,0)</f>
        <v>0</v>
      </c>
      <c r="BI362" s="195">
        <f>IF(N362="nulová",J362,0)</f>
        <v>0</v>
      </c>
      <c r="BJ362" s="19" t="s">
        <v>23</v>
      </c>
      <c r="BK362" s="195">
        <f>ROUND(I362*H362,2)</f>
        <v>0</v>
      </c>
      <c r="BL362" s="19" t="s">
        <v>170</v>
      </c>
      <c r="BM362" s="194" t="s">
        <v>1919</v>
      </c>
    </row>
    <row r="363" spans="1:47" s="2" customFormat="1" ht="11.25">
      <c r="A363" s="37"/>
      <c r="B363" s="38"/>
      <c r="C363" s="39"/>
      <c r="D363" s="196" t="s">
        <v>172</v>
      </c>
      <c r="E363" s="39"/>
      <c r="F363" s="197" t="s">
        <v>1732</v>
      </c>
      <c r="G363" s="39"/>
      <c r="H363" s="39"/>
      <c r="I363" s="198"/>
      <c r="J363" s="39"/>
      <c r="K363" s="39"/>
      <c r="L363" s="42"/>
      <c r="M363" s="199"/>
      <c r="N363" s="200"/>
      <c r="O363" s="67"/>
      <c r="P363" s="67"/>
      <c r="Q363" s="67"/>
      <c r="R363" s="67"/>
      <c r="S363" s="67"/>
      <c r="T363" s="68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9" t="s">
        <v>172</v>
      </c>
      <c r="AU363" s="19" t="s">
        <v>92</v>
      </c>
    </row>
    <row r="364" spans="1:47" s="2" customFormat="1" ht="11.25">
      <c r="A364" s="37"/>
      <c r="B364" s="38"/>
      <c r="C364" s="39"/>
      <c r="D364" s="233" t="s">
        <v>189</v>
      </c>
      <c r="E364" s="39"/>
      <c r="F364" s="234" t="s">
        <v>1733</v>
      </c>
      <c r="G364" s="39"/>
      <c r="H364" s="39"/>
      <c r="I364" s="198"/>
      <c r="J364" s="39"/>
      <c r="K364" s="39"/>
      <c r="L364" s="42"/>
      <c r="M364" s="199"/>
      <c r="N364" s="200"/>
      <c r="O364" s="67"/>
      <c r="P364" s="67"/>
      <c r="Q364" s="67"/>
      <c r="R364" s="67"/>
      <c r="S364" s="67"/>
      <c r="T364" s="68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9" t="s">
        <v>189</v>
      </c>
      <c r="AU364" s="19" t="s">
        <v>92</v>
      </c>
    </row>
    <row r="365" spans="2:51" s="14" customFormat="1" ht="11.25">
      <c r="B365" s="211"/>
      <c r="C365" s="212"/>
      <c r="D365" s="196" t="s">
        <v>173</v>
      </c>
      <c r="E365" s="213" t="s">
        <v>36</v>
      </c>
      <c r="F365" s="214" t="s">
        <v>1895</v>
      </c>
      <c r="G365" s="212"/>
      <c r="H365" s="215">
        <v>9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173</v>
      </c>
      <c r="AU365" s="221" t="s">
        <v>92</v>
      </c>
      <c r="AV365" s="14" t="s">
        <v>92</v>
      </c>
      <c r="AW365" s="14" t="s">
        <v>45</v>
      </c>
      <c r="AX365" s="14" t="s">
        <v>82</v>
      </c>
      <c r="AY365" s="221" t="s">
        <v>164</v>
      </c>
    </row>
    <row r="366" spans="2:51" s="15" customFormat="1" ht="11.25">
      <c r="B366" s="222"/>
      <c r="C366" s="223"/>
      <c r="D366" s="196" t="s">
        <v>173</v>
      </c>
      <c r="E366" s="224" t="s">
        <v>36</v>
      </c>
      <c r="F366" s="225" t="s">
        <v>181</v>
      </c>
      <c r="G366" s="223"/>
      <c r="H366" s="226">
        <v>9</v>
      </c>
      <c r="I366" s="227"/>
      <c r="J366" s="223"/>
      <c r="K366" s="223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173</v>
      </c>
      <c r="AU366" s="232" t="s">
        <v>92</v>
      </c>
      <c r="AV366" s="15" t="s">
        <v>170</v>
      </c>
      <c r="AW366" s="15" t="s">
        <v>45</v>
      </c>
      <c r="AX366" s="15" t="s">
        <v>23</v>
      </c>
      <c r="AY366" s="232" t="s">
        <v>164</v>
      </c>
    </row>
    <row r="367" spans="1:65" s="2" customFormat="1" ht="16.5" customHeight="1">
      <c r="A367" s="37"/>
      <c r="B367" s="38"/>
      <c r="C367" s="183" t="s">
        <v>562</v>
      </c>
      <c r="D367" s="183" t="s">
        <v>166</v>
      </c>
      <c r="E367" s="184" t="s">
        <v>1367</v>
      </c>
      <c r="F367" s="185" t="s">
        <v>1368</v>
      </c>
      <c r="G367" s="186" t="s">
        <v>499</v>
      </c>
      <c r="H367" s="187">
        <v>24</v>
      </c>
      <c r="I367" s="188"/>
      <c r="J367" s="189">
        <f>ROUND(I367*H367,2)</f>
        <v>0</v>
      </c>
      <c r="K367" s="185" t="s">
        <v>186</v>
      </c>
      <c r="L367" s="42"/>
      <c r="M367" s="190" t="s">
        <v>36</v>
      </c>
      <c r="N367" s="191" t="s">
        <v>53</v>
      </c>
      <c r="O367" s="67"/>
      <c r="P367" s="192">
        <f>O367*H367</f>
        <v>0</v>
      </c>
      <c r="Q367" s="192">
        <v>2E-05</v>
      </c>
      <c r="R367" s="192">
        <f>Q367*H367</f>
        <v>0.00048000000000000007</v>
      </c>
      <c r="S367" s="192">
        <v>0</v>
      </c>
      <c r="T367" s="193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4" t="s">
        <v>170</v>
      </c>
      <c r="AT367" s="194" t="s">
        <v>166</v>
      </c>
      <c r="AU367" s="194" t="s">
        <v>92</v>
      </c>
      <c r="AY367" s="19" t="s">
        <v>164</v>
      </c>
      <c r="BE367" s="195">
        <f>IF(N367="základní",J367,0)</f>
        <v>0</v>
      </c>
      <c r="BF367" s="195">
        <f>IF(N367="snížená",J367,0)</f>
        <v>0</v>
      </c>
      <c r="BG367" s="195">
        <f>IF(N367="zákl. přenesená",J367,0)</f>
        <v>0</v>
      </c>
      <c r="BH367" s="195">
        <f>IF(N367="sníž. přenesená",J367,0)</f>
        <v>0</v>
      </c>
      <c r="BI367" s="195">
        <f>IF(N367="nulová",J367,0)</f>
        <v>0</v>
      </c>
      <c r="BJ367" s="19" t="s">
        <v>23</v>
      </c>
      <c r="BK367" s="195">
        <f>ROUND(I367*H367,2)</f>
        <v>0</v>
      </c>
      <c r="BL367" s="19" t="s">
        <v>170</v>
      </c>
      <c r="BM367" s="194" t="s">
        <v>1920</v>
      </c>
    </row>
    <row r="368" spans="1:47" s="2" customFormat="1" ht="11.25">
      <c r="A368" s="37"/>
      <c r="B368" s="38"/>
      <c r="C368" s="39"/>
      <c r="D368" s="196" t="s">
        <v>172</v>
      </c>
      <c r="E368" s="39"/>
      <c r="F368" s="197" t="s">
        <v>1370</v>
      </c>
      <c r="G368" s="39"/>
      <c r="H368" s="39"/>
      <c r="I368" s="198"/>
      <c r="J368" s="39"/>
      <c r="K368" s="39"/>
      <c r="L368" s="42"/>
      <c r="M368" s="199"/>
      <c r="N368" s="200"/>
      <c r="O368" s="67"/>
      <c r="P368" s="67"/>
      <c r="Q368" s="67"/>
      <c r="R368" s="67"/>
      <c r="S368" s="67"/>
      <c r="T368" s="68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9" t="s">
        <v>172</v>
      </c>
      <c r="AU368" s="19" t="s">
        <v>92</v>
      </c>
    </row>
    <row r="369" spans="1:47" s="2" customFormat="1" ht="11.25">
      <c r="A369" s="37"/>
      <c r="B369" s="38"/>
      <c r="C369" s="39"/>
      <c r="D369" s="233" t="s">
        <v>189</v>
      </c>
      <c r="E369" s="39"/>
      <c r="F369" s="234" t="s">
        <v>1371</v>
      </c>
      <c r="G369" s="39"/>
      <c r="H369" s="39"/>
      <c r="I369" s="198"/>
      <c r="J369" s="39"/>
      <c r="K369" s="39"/>
      <c r="L369" s="42"/>
      <c r="M369" s="199"/>
      <c r="N369" s="200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9" t="s">
        <v>189</v>
      </c>
      <c r="AU369" s="19" t="s">
        <v>92</v>
      </c>
    </row>
    <row r="370" spans="2:51" s="14" customFormat="1" ht="11.25">
      <c r="B370" s="211"/>
      <c r="C370" s="212"/>
      <c r="D370" s="196" t="s">
        <v>173</v>
      </c>
      <c r="E370" s="213" t="s">
        <v>36</v>
      </c>
      <c r="F370" s="214" t="s">
        <v>1921</v>
      </c>
      <c r="G370" s="212"/>
      <c r="H370" s="215">
        <v>24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173</v>
      </c>
      <c r="AU370" s="221" t="s">
        <v>92</v>
      </c>
      <c r="AV370" s="14" t="s">
        <v>92</v>
      </c>
      <c r="AW370" s="14" t="s">
        <v>45</v>
      </c>
      <c r="AX370" s="14" t="s">
        <v>82</v>
      </c>
      <c r="AY370" s="221" t="s">
        <v>164</v>
      </c>
    </row>
    <row r="371" spans="2:51" s="15" customFormat="1" ht="11.25">
      <c r="B371" s="222"/>
      <c r="C371" s="223"/>
      <c r="D371" s="196" t="s">
        <v>173</v>
      </c>
      <c r="E371" s="224" t="s">
        <v>36</v>
      </c>
      <c r="F371" s="225" t="s">
        <v>181</v>
      </c>
      <c r="G371" s="223"/>
      <c r="H371" s="226">
        <v>24</v>
      </c>
      <c r="I371" s="227"/>
      <c r="J371" s="223"/>
      <c r="K371" s="223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173</v>
      </c>
      <c r="AU371" s="232" t="s">
        <v>92</v>
      </c>
      <c r="AV371" s="15" t="s">
        <v>170</v>
      </c>
      <c r="AW371" s="15" t="s">
        <v>45</v>
      </c>
      <c r="AX371" s="15" t="s">
        <v>23</v>
      </c>
      <c r="AY371" s="232" t="s">
        <v>164</v>
      </c>
    </row>
    <row r="372" spans="1:65" s="2" customFormat="1" ht="16.5" customHeight="1">
      <c r="A372" s="37"/>
      <c r="B372" s="38"/>
      <c r="C372" s="183" t="s">
        <v>573</v>
      </c>
      <c r="D372" s="183" t="s">
        <v>166</v>
      </c>
      <c r="E372" s="184" t="s">
        <v>1922</v>
      </c>
      <c r="F372" s="185" t="s">
        <v>1923</v>
      </c>
      <c r="G372" s="186" t="s">
        <v>185</v>
      </c>
      <c r="H372" s="187">
        <v>3.127</v>
      </c>
      <c r="I372" s="188"/>
      <c r="J372" s="189">
        <f>ROUND(I372*H372,2)</f>
        <v>0</v>
      </c>
      <c r="K372" s="185" t="s">
        <v>186</v>
      </c>
      <c r="L372" s="42"/>
      <c r="M372" s="190" t="s">
        <v>36</v>
      </c>
      <c r="N372" s="191" t="s">
        <v>53</v>
      </c>
      <c r="O372" s="67"/>
      <c r="P372" s="192">
        <f>O372*H372</f>
        <v>0</v>
      </c>
      <c r="Q372" s="192">
        <v>0</v>
      </c>
      <c r="R372" s="192">
        <f>Q372*H372</f>
        <v>0</v>
      </c>
      <c r="S372" s="192">
        <v>2</v>
      </c>
      <c r="T372" s="193">
        <f>S372*H372</f>
        <v>6.254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94" t="s">
        <v>170</v>
      </c>
      <c r="AT372" s="194" t="s">
        <v>166</v>
      </c>
      <c r="AU372" s="194" t="s">
        <v>92</v>
      </c>
      <c r="AY372" s="19" t="s">
        <v>164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19" t="s">
        <v>23</v>
      </c>
      <c r="BK372" s="195">
        <f>ROUND(I372*H372,2)</f>
        <v>0</v>
      </c>
      <c r="BL372" s="19" t="s">
        <v>170</v>
      </c>
      <c r="BM372" s="194" t="s">
        <v>1924</v>
      </c>
    </row>
    <row r="373" spans="1:47" s="2" customFormat="1" ht="11.25">
      <c r="A373" s="37"/>
      <c r="B373" s="38"/>
      <c r="C373" s="39"/>
      <c r="D373" s="196" t="s">
        <v>172</v>
      </c>
      <c r="E373" s="39"/>
      <c r="F373" s="197" t="s">
        <v>1925</v>
      </c>
      <c r="G373" s="39"/>
      <c r="H373" s="39"/>
      <c r="I373" s="198"/>
      <c r="J373" s="39"/>
      <c r="K373" s="39"/>
      <c r="L373" s="42"/>
      <c r="M373" s="199"/>
      <c r="N373" s="200"/>
      <c r="O373" s="67"/>
      <c r="P373" s="67"/>
      <c r="Q373" s="67"/>
      <c r="R373" s="67"/>
      <c r="S373" s="67"/>
      <c r="T373" s="6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9" t="s">
        <v>172</v>
      </c>
      <c r="AU373" s="19" t="s">
        <v>92</v>
      </c>
    </row>
    <row r="374" spans="1:47" s="2" customFormat="1" ht="11.25">
      <c r="A374" s="37"/>
      <c r="B374" s="38"/>
      <c r="C374" s="39"/>
      <c r="D374" s="233" t="s">
        <v>189</v>
      </c>
      <c r="E374" s="39"/>
      <c r="F374" s="234" t="s">
        <v>1926</v>
      </c>
      <c r="G374" s="39"/>
      <c r="H374" s="39"/>
      <c r="I374" s="198"/>
      <c r="J374" s="39"/>
      <c r="K374" s="39"/>
      <c r="L374" s="42"/>
      <c r="M374" s="199"/>
      <c r="N374" s="200"/>
      <c r="O374" s="67"/>
      <c r="P374" s="67"/>
      <c r="Q374" s="67"/>
      <c r="R374" s="67"/>
      <c r="S374" s="67"/>
      <c r="T374" s="68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9" t="s">
        <v>189</v>
      </c>
      <c r="AU374" s="19" t="s">
        <v>92</v>
      </c>
    </row>
    <row r="375" spans="2:51" s="14" customFormat="1" ht="11.25">
      <c r="B375" s="211"/>
      <c r="C375" s="212"/>
      <c r="D375" s="196" t="s">
        <v>173</v>
      </c>
      <c r="E375" s="213" t="s">
        <v>36</v>
      </c>
      <c r="F375" s="214" t="s">
        <v>1927</v>
      </c>
      <c r="G375" s="212"/>
      <c r="H375" s="215">
        <v>3.1265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173</v>
      </c>
      <c r="AU375" s="221" t="s">
        <v>92</v>
      </c>
      <c r="AV375" s="14" t="s">
        <v>92</v>
      </c>
      <c r="AW375" s="14" t="s">
        <v>45</v>
      </c>
      <c r="AX375" s="14" t="s">
        <v>82</v>
      </c>
      <c r="AY375" s="221" t="s">
        <v>164</v>
      </c>
    </row>
    <row r="376" spans="2:51" s="15" customFormat="1" ht="11.25">
      <c r="B376" s="222"/>
      <c r="C376" s="223"/>
      <c r="D376" s="196" t="s">
        <v>173</v>
      </c>
      <c r="E376" s="224" t="s">
        <v>36</v>
      </c>
      <c r="F376" s="225" t="s">
        <v>181</v>
      </c>
      <c r="G376" s="223"/>
      <c r="H376" s="226">
        <v>3.1265</v>
      </c>
      <c r="I376" s="227"/>
      <c r="J376" s="223"/>
      <c r="K376" s="223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173</v>
      </c>
      <c r="AU376" s="232" t="s">
        <v>92</v>
      </c>
      <c r="AV376" s="15" t="s">
        <v>170</v>
      </c>
      <c r="AW376" s="15" t="s">
        <v>45</v>
      </c>
      <c r="AX376" s="15" t="s">
        <v>23</v>
      </c>
      <c r="AY376" s="232" t="s">
        <v>164</v>
      </c>
    </row>
    <row r="377" spans="1:65" s="2" customFormat="1" ht="16.5" customHeight="1">
      <c r="A377" s="37"/>
      <c r="B377" s="38"/>
      <c r="C377" s="183" t="s">
        <v>436</v>
      </c>
      <c r="D377" s="183" t="s">
        <v>166</v>
      </c>
      <c r="E377" s="184" t="s">
        <v>505</v>
      </c>
      <c r="F377" s="185" t="s">
        <v>506</v>
      </c>
      <c r="G377" s="186" t="s">
        <v>185</v>
      </c>
      <c r="H377" s="187">
        <v>2.975</v>
      </c>
      <c r="I377" s="188"/>
      <c r="J377" s="189">
        <f>ROUND(I377*H377,2)</f>
        <v>0</v>
      </c>
      <c r="K377" s="185" t="s">
        <v>186</v>
      </c>
      <c r="L377" s="42"/>
      <c r="M377" s="190" t="s">
        <v>36</v>
      </c>
      <c r="N377" s="191" t="s">
        <v>53</v>
      </c>
      <c r="O377" s="67"/>
      <c r="P377" s="192">
        <f>O377*H377</f>
        <v>0</v>
      </c>
      <c r="Q377" s="192">
        <v>0.12</v>
      </c>
      <c r="R377" s="192">
        <f>Q377*H377</f>
        <v>0.357</v>
      </c>
      <c r="S377" s="192">
        <v>2.2</v>
      </c>
      <c r="T377" s="193">
        <f>S377*H377</f>
        <v>6.545000000000001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94" t="s">
        <v>170</v>
      </c>
      <c r="AT377" s="194" t="s">
        <v>166</v>
      </c>
      <c r="AU377" s="194" t="s">
        <v>92</v>
      </c>
      <c r="AY377" s="19" t="s">
        <v>164</v>
      </c>
      <c r="BE377" s="195">
        <f>IF(N377="základní",J377,0)</f>
        <v>0</v>
      </c>
      <c r="BF377" s="195">
        <f>IF(N377="snížená",J377,0)</f>
        <v>0</v>
      </c>
      <c r="BG377" s="195">
        <f>IF(N377="zákl. přenesená",J377,0)</f>
        <v>0</v>
      </c>
      <c r="BH377" s="195">
        <f>IF(N377="sníž. přenesená",J377,0)</f>
        <v>0</v>
      </c>
      <c r="BI377" s="195">
        <f>IF(N377="nulová",J377,0)</f>
        <v>0</v>
      </c>
      <c r="BJ377" s="19" t="s">
        <v>23</v>
      </c>
      <c r="BK377" s="195">
        <f>ROUND(I377*H377,2)</f>
        <v>0</v>
      </c>
      <c r="BL377" s="19" t="s">
        <v>170</v>
      </c>
      <c r="BM377" s="194" t="s">
        <v>1928</v>
      </c>
    </row>
    <row r="378" spans="1:47" s="2" customFormat="1" ht="11.25">
      <c r="A378" s="37"/>
      <c r="B378" s="38"/>
      <c r="C378" s="39"/>
      <c r="D378" s="196" t="s">
        <v>172</v>
      </c>
      <c r="E378" s="39"/>
      <c r="F378" s="197" t="s">
        <v>508</v>
      </c>
      <c r="G378" s="39"/>
      <c r="H378" s="39"/>
      <c r="I378" s="198"/>
      <c r="J378" s="39"/>
      <c r="K378" s="39"/>
      <c r="L378" s="42"/>
      <c r="M378" s="199"/>
      <c r="N378" s="200"/>
      <c r="O378" s="67"/>
      <c r="P378" s="67"/>
      <c r="Q378" s="67"/>
      <c r="R378" s="67"/>
      <c r="S378" s="67"/>
      <c r="T378" s="68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9" t="s">
        <v>172</v>
      </c>
      <c r="AU378" s="19" t="s">
        <v>92</v>
      </c>
    </row>
    <row r="379" spans="1:47" s="2" customFormat="1" ht="11.25">
      <c r="A379" s="37"/>
      <c r="B379" s="38"/>
      <c r="C379" s="39"/>
      <c r="D379" s="233" t="s">
        <v>189</v>
      </c>
      <c r="E379" s="39"/>
      <c r="F379" s="234" t="s">
        <v>509</v>
      </c>
      <c r="G379" s="39"/>
      <c r="H379" s="39"/>
      <c r="I379" s="198"/>
      <c r="J379" s="39"/>
      <c r="K379" s="39"/>
      <c r="L379" s="42"/>
      <c r="M379" s="199"/>
      <c r="N379" s="200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9" t="s">
        <v>189</v>
      </c>
      <c r="AU379" s="19" t="s">
        <v>92</v>
      </c>
    </row>
    <row r="380" spans="2:51" s="14" customFormat="1" ht="11.25">
      <c r="B380" s="211"/>
      <c r="C380" s="212"/>
      <c r="D380" s="196" t="s">
        <v>173</v>
      </c>
      <c r="E380" s="213" t="s">
        <v>36</v>
      </c>
      <c r="F380" s="214" t="s">
        <v>1929</v>
      </c>
      <c r="G380" s="212"/>
      <c r="H380" s="215">
        <v>2.9748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173</v>
      </c>
      <c r="AU380" s="221" t="s">
        <v>92</v>
      </c>
      <c r="AV380" s="14" t="s">
        <v>92</v>
      </c>
      <c r="AW380" s="14" t="s">
        <v>45</v>
      </c>
      <c r="AX380" s="14" t="s">
        <v>82</v>
      </c>
      <c r="AY380" s="221" t="s">
        <v>164</v>
      </c>
    </row>
    <row r="381" spans="2:51" s="15" customFormat="1" ht="11.25">
      <c r="B381" s="222"/>
      <c r="C381" s="223"/>
      <c r="D381" s="196" t="s">
        <v>173</v>
      </c>
      <c r="E381" s="224" t="s">
        <v>36</v>
      </c>
      <c r="F381" s="225" t="s">
        <v>181</v>
      </c>
      <c r="G381" s="223"/>
      <c r="H381" s="226">
        <v>2.9748</v>
      </c>
      <c r="I381" s="227"/>
      <c r="J381" s="223"/>
      <c r="K381" s="223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173</v>
      </c>
      <c r="AU381" s="232" t="s">
        <v>92</v>
      </c>
      <c r="AV381" s="15" t="s">
        <v>170</v>
      </c>
      <c r="AW381" s="15" t="s">
        <v>45</v>
      </c>
      <c r="AX381" s="15" t="s">
        <v>23</v>
      </c>
      <c r="AY381" s="232" t="s">
        <v>164</v>
      </c>
    </row>
    <row r="382" spans="1:65" s="2" customFormat="1" ht="16.5" customHeight="1">
      <c r="A382" s="37"/>
      <c r="B382" s="38"/>
      <c r="C382" s="183" t="s">
        <v>587</v>
      </c>
      <c r="D382" s="183" t="s">
        <v>166</v>
      </c>
      <c r="E382" s="184" t="s">
        <v>1373</v>
      </c>
      <c r="F382" s="185" t="s">
        <v>1374</v>
      </c>
      <c r="G382" s="186" t="s">
        <v>185</v>
      </c>
      <c r="H382" s="187">
        <v>1.04</v>
      </c>
      <c r="I382" s="188"/>
      <c r="J382" s="189">
        <f>ROUND(I382*H382,2)</f>
        <v>0</v>
      </c>
      <c r="K382" s="185" t="s">
        <v>186</v>
      </c>
      <c r="L382" s="42"/>
      <c r="M382" s="190" t="s">
        <v>36</v>
      </c>
      <c r="N382" s="191" t="s">
        <v>53</v>
      </c>
      <c r="O382" s="67"/>
      <c r="P382" s="192">
        <f>O382*H382</f>
        <v>0</v>
      </c>
      <c r="Q382" s="192">
        <v>0.12171</v>
      </c>
      <c r="R382" s="192">
        <f>Q382*H382</f>
        <v>0.1265784</v>
      </c>
      <c r="S382" s="192">
        <v>2.4</v>
      </c>
      <c r="T382" s="193">
        <f>S382*H382</f>
        <v>2.496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94" t="s">
        <v>170</v>
      </c>
      <c r="AT382" s="194" t="s">
        <v>166</v>
      </c>
      <c r="AU382" s="194" t="s">
        <v>92</v>
      </c>
      <c r="AY382" s="19" t="s">
        <v>164</v>
      </c>
      <c r="BE382" s="195">
        <f>IF(N382="základní",J382,0)</f>
        <v>0</v>
      </c>
      <c r="BF382" s="195">
        <f>IF(N382="snížená",J382,0)</f>
        <v>0</v>
      </c>
      <c r="BG382" s="195">
        <f>IF(N382="zákl. přenesená",J382,0)</f>
        <v>0</v>
      </c>
      <c r="BH382" s="195">
        <f>IF(N382="sníž. přenesená",J382,0)</f>
        <v>0</v>
      </c>
      <c r="BI382" s="195">
        <f>IF(N382="nulová",J382,0)</f>
        <v>0</v>
      </c>
      <c r="BJ382" s="19" t="s">
        <v>23</v>
      </c>
      <c r="BK382" s="195">
        <f>ROUND(I382*H382,2)</f>
        <v>0</v>
      </c>
      <c r="BL382" s="19" t="s">
        <v>170</v>
      </c>
      <c r="BM382" s="194" t="s">
        <v>1930</v>
      </c>
    </row>
    <row r="383" spans="1:47" s="2" customFormat="1" ht="11.25">
      <c r="A383" s="37"/>
      <c r="B383" s="38"/>
      <c r="C383" s="39"/>
      <c r="D383" s="196" t="s">
        <v>172</v>
      </c>
      <c r="E383" s="39"/>
      <c r="F383" s="197" t="s">
        <v>1376</v>
      </c>
      <c r="G383" s="39"/>
      <c r="H383" s="39"/>
      <c r="I383" s="198"/>
      <c r="J383" s="39"/>
      <c r="K383" s="39"/>
      <c r="L383" s="42"/>
      <c r="M383" s="199"/>
      <c r="N383" s="200"/>
      <c r="O383" s="67"/>
      <c r="P383" s="67"/>
      <c r="Q383" s="67"/>
      <c r="R383" s="67"/>
      <c r="S383" s="67"/>
      <c r="T383" s="68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9" t="s">
        <v>172</v>
      </c>
      <c r="AU383" s="19" t="s">
        <v>92</v>
      </c>
    </row>
    <row r="384" spans="1:47" s="2" customFormat="1" ht="11.25">
      <c r="A384" s="37"/>
      <c r="B384" s="38"/>
      <c r="C384" s="39"/>
      <c r="D384" s="233" t="s">
        <v>189</v>
      </c>
      <c r="E384" s="39"/>
      <c r="F384" s="234" t="s">
        <v>1377</v>
      </c>
      <c r="G384" s="39"/>
      <c r="H384" s="39"/>
      <c r="I384" s="198"/>
      <c r="J384" s="39"/>
      <c r="K384" s="39"/>
      <c r="L384" s="42"/>
      <c r="M384" s="199"/>
      <c r="N384" s="200"/>
      <c r="O384" s="67"/>
      <c r="P384" s="67"/>
      <c r="Q384" s="67"/>
      <c r="R384" s="67"/>
      <c r="S384" s="67"/>
      <c r="T384" s="68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9" t="s">
        <v>189</v>
      </c>
      <c r="AU384" s="19" t="s">
        <v>92</v>
      </c>
    </row>
    <row r="385" spans="2:51" s="14" customFormat="1" ht="11.25">
      <c r="B385" s="211"/>
      <c r="C385" s="212"/>
      <c r="D385" s="196" t="s">
        <v>173</v>
      </c>
      <c r="E385" s="213" t="s">
        <v>36</v>
      </c>
      <c r="F385" s="214" t="s">
        <v>1931</v>
      </c>
      <c r="G385" s="212"/>
      <c r="H385" s="215">
        <v>1.03965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173</v>
      </c>
      <c r="AU385" s="221" t="s">
        <v>92</v>
      </c>
      <c r="AV385" s="14" t="s">
        <v>92</v>
      </c>
      <c r="AW385" s="14" t="s">
        <v>45</v>
      </c>
      <c r="AX385" s="14" t="s">
        <v>82</v>
      </c>
      <c r="AY385" s="221" t="s">
        <v>164</v>
      </c>
    </row>
    <row r="386" spans="2:51" s="15" customFormat="1" ht="11.25">
      <c r="B386" s="222"/>
      <c r="C386" s="223"/>
      <c r="D386" s="196" t="s">
        <v>173</v>
      </c>
      <c r="E386" s="224" t="s">
        <v>36</v>
      </c>
      <c r="F386" s="225" t="s">
        <v>181</v>
      </c>
      <c r="G386" s="223"/>
      <c r="H386" s="226">
        <v>1.03965</v>
      </c>
      <c r="I386" s="227"/>
      <c r="J386" s="223"/>
      <c r="K386" s="223"/>
      <c r="L386" s="228"/>
      <c r="M386" s="229"/>
      <c r="N386" s="230"/>
      <c r="O386" s="230"/>
      <c r="P386" s="230"/>
      <c r="Q386" s="230"/>
      <c r="R386" s="230"/>
      <c r="S386" s="230"/>
      <c r="T386" s="231"/>
      <c r="AT386" s="232" t="s">
        <v>173</v>
      </c>
      <c r="AU386" s="232" t="s">
        <v>92</v>
      </c>
      <c r="AV386" s="15" t="s">
        <v>170</v>
      </c>
      <c r="AW386" s="15" t="s">
        <v>45</v>
      </c>
      <c r="AX386" s="15" t="s">
        <v>23</v>
      </c>
      <c r="AY386" s="232" t="s">
        <v>164</v>
      </c>
    </row>
    <row r="387" spans="2:63" s="12" customFormat="1" ht="22.9" customHeight="1">
      <c r="B387" s="167"/>
      <c r="C387" s="168"/>
      <c r="D387" s="169" t="s">
        <v>81</v>
      </c>
      <c r="E387" s="181" t="s">
        <v>571</v>
      </c>
      <c r="F387" s="181" t="s">
        <v>572</v>
      </c>
      <c r="G387" s="168"/>
      <c r="H387" s="168"/>
      <c r="I387" s="171"/>
      <c r="J387" s="182">
        <f>BK387</f>
        <v>0</v>
      </c>
      <c r="K387" s="168"/>
      <c r="L387" s="173"/>
      <c r="M387" s="174"/>
      <c r="N387" s="175"/>
      <c r="O387" s="175"/>
      <c r="P387" s="176">
        <f>SUM(P388:P405)</f>
        <v>0</v>
      </c>
      <c r="Q387" s="175"/>
      <c r="R387" s="176">
        <f>SUM(R388:R405)</f>
        <v>0</v>
      </c>
      <c r="S387" s="175"/>
      <c r="T387" s="177">
        <f>SUM(T388:T405)</f>
        <v>0</v>
      </c>
      <c r="AR387" s="178" t="s">
        <v>23</v>
      </c>
      <c r="AT387" s="179" t="s">
        <v>81</v>
      </c>
      <c r="AU387" s="179" t="s">
        <v>23</v>
      </c>
      <c r="AY387" s="178" t="s">
        <v>164</v>
      </c>
      <c r="BK387" s="180">
        <f>SUM(BK388:BK405)</f>
        <v>0</v>
      </c>
    </row>
    <row r="388" spans="1:65" s="2" customFormat="1" ht="21.75" customHeight="1">
      <c r="A388" s="37"/>
      <c r="B388" s="38"/>
      <c r="C388" s="183" t="s">
        <v>595</v>
      </c>
      <c r="D388" s="183" t="s">
        <v>166</v>
      </c>
      <c r="E388" s="184" t="s">
        <v>1436</v>
      </c>
      <c r="F388" s="185" t="s">
        <v>1437</v>
      </c>
      <c r="G388" s="186" t="s">
        <v>335</v>
      </c>
      <c r="H388" s="187">
        <v>15.295</v>
      </c>
      <c r="I388" s="188"/>
      <c r="J388" s="189">
        <f>ROUND(I388*H388,2)</f>
        <v>0</v>
      </c>
      <c r="K388" s="185" t="s">
        <v>186</v>
      </c>
      <c r="L388" s="42"/>
      <c r="M388" s="190" t="s">
        <v>36</v>
      </c>
      <c r="N388" s="191" t="s">
        <v>53</v>
      </c>
      <c r="O388" s="67"/>
      <c r="P388" s="192">
        <f>O388*H388</f>
        <v>0</v>
      </c>
      <c r="Q388" s="192">
        <v>0</v>
      </c>
      <c r="R388" s="192">
        <f>Q388*H388</f>
        <v>0</v>
      </c>
      <c r="S388" s="192">
        <v>0</v>
      </c>
      <c r="T388" s="193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94" t="s">
        <v>170</v>
      </c>
      <c r="AT388" s="194" t="s">
        <v>166</v>
      </c>
      <c r="AU388" s="194" t="s">
        <v>92</v>
      </c>
      <c r="AY388" s="19" t="s">
        <v>164</v>
      </c>
      <c r="BE388" s="195">
        <f>IF(N388="základní",J388,0)</f>
        <v>0</v>
      </c>
      <c r="BF388" s="195">
        <f>IF(N388="snížená",J388,0)</f>
        <v>0</v>
      </c>
      <c r="BG388" s="195">
        <f>IF(N388="zákl. přenesená",J388,0)</f>
        <v>0</v>
      </c>
      <c r="BH388" s="195">
        <f>IF(N388="sníž. přenesená",J388,0)</f>
        <v>0</v>
      </c>
      <c r="BI388" s="195">
        <f>IF(N388="nulová",J388,0)</f>
        <v>0</v>
      </c>
      <c r="BJ388" s="19" t="s">
        <v>23</v>
      </c>
      <c r="BK388" s="195">
        <f>ROUND(I388*H388,2)</f>
        <v>0</v>
      </c>
      <c r="BL388" s="19" t="s">
        <v>170</v>
      </c>
      <c r="BM388" s="194" t="s">
        <v>1932</v>
      </c>
    </row>
    <row r="389" spans="1:47" s="2" customFormat="1" ht="11.25">
      <c r="A389" s="37"/>
      <c r="B389" s="38"/>
      <c r="C389" s="39"/>
      <c r="D389" s="196" t="s">
        <v>172</v>
      </c>
      <c r="E389" s="39"/>
      <c r="F389" s="197" t="s">
        <v>1439</v>
      </c>
      <c r="G389" s="39"/>
      <c r="H389" s="39"/>
      <c r="I389" s="198"/>
      <c r="J389" s="39"/>
      <c r="K389" s="39"/>
      <c r="L389" s="42"/>
      <c r="M389" s="199"/>
      <c r="N389" s="200"/>
      <c r="O389" s="67"/>
      <c r="P389" s="67"/>
      <c r="Q389" s="67"/>
      <c r="R389" s="67"/>
      <c r="S389" s="67"/>
      <c r="T389" s="68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9" t="s">
        <v>172</v>
      </c>
      <c r="AU389" s="19" t="s">
        <v>92</v>
      </c>
    </row>
    <row r="390" spans="1:47" s="2" customFormat="1" ht="11.25">
      <c r="A390" s="37"/>
      <c r="B390" s="38"/>
      <c r="C390" s="39"/>
      <c r="D390" s="233" t="s">
        <v>189</v>
      </c>
      <c r="E390" s="39"/>
      <c r="F390" s="234" t="s">
        <v>1440</v>
      </c>
      <c r="G390" s="39"/>
      <c r="H390" s="39"/>
      <c r="I390" s="198"/>
      <c r="J390" s="39"/>
      <c r="K390" s="39"/>
      <c r="L390" s="42"/>
      <c r="M390" s="199"/>
      <c r="N390" s="200"/>
      <c r="O390" s="67"/>
      <c r="P390" s="67"/>
      <c r="Q390" s="67"/>
      <c r="R390" s="67"/>
      <c r="S390" s="67"/>
      <c r="T390" s="68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9" t="s">
        <v>189</v>
      </c>
      <c r="AU390" s="19" t="s">
        <v>92</v>
      </c>
    </row>
    <row r="391" spans="1:65" s="2" customFormat="1" ht="16.5" customHeight="1">
      <c r="A391" s="37"/>
      <c r="B391" s="38"/>
      <c r="C391" s="183" t="s">
        <v>604</v>
      </c>
      <c r="D391" s="183" t="s">
        <v>166</v>
      </c>
      <c r="E391" s="184" t="s">
        <v>1441</v>
      </c>
      <c r="F391" s="185" t="s">
        <v>1442</v>
      </c>
      <c r="G391" s="186" t="s">
        <v>335</v>
      </c>
      <c r="H391" s="187">
        <v>290.605</v>
      </c>
      <c r="I391" s="188"/>
      <c r="J391" s="189">
        <f>ROUND(I391*H391,2)</f>
        <v>0</v>
      </c>
      <c r="K391" s="185" t="s">
        <v>186</v>
      </c>
      <c r="L391" s="42"/>
      <c r="M391" s="190" t="s">
        <v>36</v>
      </c>
      <c r="N391" s="191" t="s">
        <v>53</v>
      </c>
      <c r="O391" s="67"/>
      <c r="P391" s="192">
        <f>O391*H391</f>
        <v>0</v>
      </c>
      <c r="Q391" s="192">
        <v>0</v>
      </c>
      <c r="R391" s="192">
        <f>Q391*H391</f>
        <v>0</v>
      </c>
      <c r="S391" s="192">
        <v>0</v>
      </c>
      <c r="T391" s="193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94" t="s">
        <v>170</v>
      </c>
      <c r="AT391" s="194" t="s">
        <v>166</v>
      </c>
      <c r="AU391" s="194" t="s">
        <v>92</v>
      </c>
      <c r="AY391" s="19" t="s">
        <v>164</v>
      </c>
      <c r="BE391" s="195">
        <f>IF(N391="základní",J391,0)</f>
        <v>0</v>
      </c>
      <c r="BF391" s="195">
        <f>IF(N391="snížená",J391,0)</f>
        <v>0</v>
      </c>
      <c r="BG391" s="195">
        <f>IF(N391="zákl. přenesená",J391,0)</f>
        <v>0</v>
      </c>
      <c r="BH391" s="195">
        <f>IF(N391="sníž. přenesená",J391,0)</f>
        <v>0</v>
      </c>
      <c r="BI391" s="195">
        <f>IF(N391="nulová",J391,0)</f>
        <v>0</v>
      </c>
      <c r="BJ391" s="19" t="s">
        <v>23</v>
      </c>
      <c r="BK391" s="195">
        <f>ROUND(I391*H391,2)</f>
        <v>0</v>
      </c>
      <c r="BL391" s="19" t="s">
        <v>170</v>
      </c>
      <c r="BM391" s="194" t="s">
        <v>1933</v>
      </c>
    </row>
    <row r="392" spans="1:47" s="2" customFormat="1" ht="19.5">
      <c r="A392" s="37"/>
      <c r="B392" s="38"/>
      <c r="C392" s="39"/>
      <c r="D392" s="196" t="s">
        <v>172</v>
      </c>
      <c r="E392" s="39"/>
      <c r="F392" s="197" t="s">
        <v>1444</v>
      </c>
      <c r="G392" s="39"/>
      <c r="H392" s="39"/>
      <c r="I392" s="198"/>
      <c r="J392" s="39"/>
      <c r="K392" s="39"/>
      <c r="L392" s="42"/>
      <c r="M392" s="199"/>
      <c r="N392" s="200"/>
      <c r="O392" s="67"/>
      <c r="P392" s="67"/>
      <c r="Q392" s="67"/>
      <c r="R392" s="67"/>
      <c r="S392" s="67"/>
      <c r="T392" s="68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9" t="s">
        <v>172</v>
      </c>
      <c r="AU392" s="19" t="s">
        <v>92</v>
      </c>
    </row>
    <row r="393" spans="1:47" s="2" customFormat="1" ht="11.25">
      <c r="A393" s="37"/>
      <c r="B393" s="38"/>
      <c r="C393" s="39"/>
      <c r="D393" s="233" t="s">
        <v>189</v>
      </c>
      <c r="E393" s="39"/>
      <c r="F393" s="234" t="s">
        <v>1445</v>
      </c>
      <c r="G393" s="39"/>
      <c r="H393" s="39"/>
      <c r="I393" s="198"/>
      <c r="J393" s="39"/>
      <c r="K393" s="39"/>
      <c r="L393" s="42"/>
      <c r="M393" s="199"/>
      <c r="N393" s="200"/>
      <c r="O393" s="67"/>
      <c r="P393" s="67"/>
      <c r="Q393" s="67"/>
      <c r="R393" s="67"/>
      <c r="S393" s="67"/>
      <c r="T393" s="68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9" t="s">
        <v>189</v>
      </c>
      <c r="AU393" s="19" t="s">
        <v>92</v>
      </c>
    </row>
    <row r="394" spans="2:51" s="14" customFormat="1" ht="11.25">
      <c r="B394" s="211"/>
      <c r="C394" s="212"/>
      <c r="D394" s="196" t="s">
        <v>173</v>
      </c>
      <c r="E394" s="213" t="s">
        <v>36</v>
      </c>
      <c r="F394" s="214" t="s">
        <v>1934</v>
      </c>
      <c r="G394" s="212"/>
      <c r="H394" s="215">
        <v>290.605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173</v>
      </c>
      <c r="AU394" s="221" t="s">
        <v>92</v>
      </c>
      <c r="AV394" s="14" t="s">
        <v>92</v>
      </c>
      <c r="AW394" s="14" t="s">
        <v>45</v>
      </c>
      <c r="AX394" s="14" t="s">
        <v>82</v>
      </c>
      <c r="AY394" s="221" t="s">
        <v>164</v>
      </c>
    </row>
    <row r="395" spans="2:51" s="15" customFormat="1" ht="11.25">
      <c r="B395" s="222"/>
      <c r="C395" s="223"/>
      <c r="D395" s="196" t="s">
        <v>173</v>
      </c>
      <c r="E395" s="224" t="s">
        <v>36</v>
      </c>
      <c r="F395" s="225" t="s">
        <v>181</v>
      </c>
      <c r="G395" s="223"/>
      <c r="H395" s="226">
        <v>290.605</v>
      </c>
      <c r="I395" s="227"/>
      <c r="J395" s="223"/>
      <c r="K395" s="223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173</v>
      </c>
      <c r="AU395" s="232" t="s">
        <v>92</v>
      </c>
      <c r="AV395" s="15" t="s">
        <v>170</v>
      </c>
      <c r="AW395" s="15" t="s">
        <v>45</v>
      </c>
      <c r="AX395" s="15" t="s">
        <v>23</v>
      </c>
      <c r="AY395" s="232" t="s">
        <v>164</v>
      </c>
    </row>
    <row r="396" spans="1:65" s="2" customFormat="1" ht="24.2" customHeight="1">
      <c r="A396" s="37"/>
      <c r="B396" s="38"/>
      <c r="C396" s="183" t="s">
        <v>612</v>
      </c>
      <c r="D396" s="183" t="s">
        <v>166</v>
      </c>
      <c r="E396" s="184" t="s">
        <v>1753</v>
      </c>
      <c r="F396" s="185" t="s">
        <v>1754</v>
      </c>
      <c r="G396" s="186" t="s">
        <v>335</v>
      </c>
      <c r="H396" s="187">
        <v>14.035</v>
      </c>
      <c r="I396" s="188"/>
      <c r="J396" s="189">
        <f>ROUND(I396*H396,2)</f>
        <v>0</v>
      </c>
      <c r="K396" s="185" t="s">
        <v>186</v>
      </c>
      <c r="L396" s="42"/>
      <c r="M396" s="190" t="s">
        <v>36</v>
      </c>
      <c r="N396" s="191" t="s">
        <v>53</v>
      </c>
      <c r="O396" s="67"/>
      <c r="P396" s="192">
        <f>O396*H396</f>
        <v>0</v>
      </c>
      <c r="Q396" s="192">
        <v>0</v>
      </c>
      <c r="R396" s="192">
        <f>Q396*H396</f>
        <v>0</v>
      </c>
      <c r="S396" s="192">
        <v>0</v>
      </c>
      <c r="T396" s="193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94" t="s">
        <v>170</v>
      </c>
      <c r="AT396" s="194" t="s">
        <v>166</v>
      </c>
      <c r="AU396" s="194" t="s">
        <v>92</v>
      </c>
      <c r="AY396" s="19" t="s">
        <v>164</v>
      </c>
      <c r="BE396" s="195">
        <f>IF(N396="základní",J396,0)</f>
        <v>0</v>
      </c>
      <c r="BF396" s="195">
        <f>IF(N396="snížená",J396,0)</f>
        <v>0</v>
      </c>
      <c r="BG396" s="195">
        <f>IF(N396="zákl. přenesená",J396,0)</f>
        <v>0</v>
      </c>
      <c r="BH396" s="195">
        <f>IF(N396="sníž. přenesená",J396,0)</f>
        <v>0</v>
      </c>
      <c r="BI396" s="195">
        <f>IF(N396="nulová",J396,0)</f>
        <v>0</v>
      </c>
      <c r="BJ396" s="19" t="s">
        <v>23</v>
      </c>
      <c r="BK396" s="195">
        <f>ROUND(I396*H396,2)</f>
        <v>0</v>
      </c>
      <c r="BL396" s="19" t="s">
        <v>170</v>
      </c>
      <c r="BM396" s="194" t="s">
        <v>1935</v>
      </c>
    </row>
    <row r="397" spans="1:47" s="2" customFormat="1" ht="19.5">
      <c r="A397" s="37"/>
      <c r="B397" s="38"/>
      <c r="C397" s="39"/>
      <c r="D397" s="196" t="s">
        <v>172</v>
      </c>
      <c r="E397" s="39"/>
      <c r="F397" s="197" t="s">
        <v>1756</v>
      </c>
      <c r="G397" s="39"/>
      <c r="H397" s="39"/>
      <c r="I397" s="198"/>
      <c r="J397" s="39"/>
      <c r="K397" s="39"/>
      <c r="L397" s="42"/>
      <c r="M397" s="199"/>
      <c r="N397" s="200"/>
      <c r="O397" s="67"/>
      <c r="P397" s="67"/>
      <c r="Q397" s="67"/>
      <c r="R397" s="67"/>
      <c r="S397" s="67"/>
      <c r="T397" s="68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9" t="s">
        <v>172</v>
      </c>
      <c r="AU397" s="19" t="s">
        <v>92</v>
      </c>
    </row>
    <row r="398" spans="1:47" s="2" customFormat="1" ht="11.25">
      <c r="A398" s="37"/>
      <c r="B398" s="38"/>
      <c r="C398" s="39"/>
      <c r="D398" s="233" t="s">
        <v>189</v>
      </c>
      <c r="E398" s="39"/>
      <c r="F398" s="234" t="s">
        <v>1757</v>
      </c>
      <c r="G398" s="39"/>
      <c r="H398" s="39"/>
      <c r="I398" s="198"/>
      <c r="J398" s="39"/>
      <c r="K398" s="39"/>
      <c r="L398" s="42"/>
      <c r="M398" s="199"/>
      <c r="N398" s="200"/>
      <c r="O398" s="67"/>
      <c r="P398" s="67"/>
      <c r="Q398" s="67"/>
      <c r="R398" s="67"/>
      <c r="S398" s="67"/>
      <c r="T398" s="68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9" t="s">
        <v>189</v>
      </c>
      <c r="AU398" s="19" t="s">
        <v>92</v>
      </c>
    </row>
    <row r="399" spans="2:51" s="14" customFormat="1" ht="11.25">
      <c r="B399" s="211"/>
      <c r="C399" s="212"/>
      <c r="D399" s="196" t="s">
        <v>173</v>
      </c>
      <c r="E399" s="213" t="s">
        <v>36</v>
      </c>
      <c r="F399" s="214" t="s">
        <v>1936</v>
      </c>
      <c r="G399" s="212"/>
      <c r="H399" s="215">
        <v>14.0346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173</v>
      </c>
      <c r="AU399" s="221" t="s">
        <v>92</v>
      </c>
      <c r="AV399" s="14" t="s">
        <v>92</v>
      </c>
      <c r="AW399" s="14" t="s">
        <v>45</v>
      </c>
      <c r="AX399" s="14" t="s">
        <v>82</v>
      </c>
      <c r="AY399" s="221" t="s">
        <v>164</v>
      </c>
    </row>
    <row r="400" spans="2:51" s="15" customFormat="1" ht="11.25">
      <c r="B400" s="222"/>
      <c r="C400" s="223"/>
      <c r="D400" s="196" t="s">
        <v>173</v>
      </c>
      <c r="E400" s="224" t="s">
        <v>36</v>
      </c>
      <c r="F400" s="225" t="s">
        <v>181</v>
      </c>
      <c r="G400" s="223"/>
      <c r="H400" s="226">
        <v>14.0346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173</v>
      </c>
      <c r="AU400" s="232" t="s">
        <v>92</v>
      </c>
      <c r="AV400" s="15" t="s">
        <v>170</v>
      </c>
      <c r="AW400" s="15" t="s">
        <v>45</v>
      </c>
      <c r="AX400" s="15" t="s">
        <v>23</v>
      </c>
      <c r="AY400" s="232" t="s">
        <v>164</v>
      </c>
    </row>
    <row r="401" spans="1:65" s="2" customFormat="1" ht="21.75" customHeight="1">
      <c r="A401" s="37"/>
      <c r="B401" s="38"/>
      <c r="C401" s="183" t="s">
        <v>620</v>
      </c>
      <c r="D401" s="183" t="s">
        <v>166</v>
      </c>
      <c r="E401" s="184" t="s">
        <v>613</v>
      </c>
      <c r="F401" s="185" t="s">
        <v>614</v>
      </c>
      <c r="G401" s="186" t="s">
        <v>335</v>
      </c>
      <c r="H401" s="187">
        <v>2.6</v>
      </c>
      <c r="I401" s="188"/>
      <c r="J401" s="189">
        <f>ROUND(I401*H401,2)</f>
        <v>0</v>
      </c>
      <c r="K401" s="185" t="s">
        <v>186</v>
      </c>
      <c r="L401" s="42"/>
      <c r="M401" s="190" t="s">
        <v>36</v>
      </c>
      <c r="N401" s="191" t="s">
        <v>53</v>
      </c>
      <c r="O401" s="67"/>
      <c r="P401" s="192">
        <f>O401*H401</f>
        <v>0</v>
      </c>
      <c r="Q401" s="192">
        <v>0</v>
      </c>
      <c r="R401" s="192">
        <f>Q401*H401</f>
        <v>0</v>
      </c>
      <c r="S401" s="192">
        <v>0</v>
      </c>
      <c r="T401" s="193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94" t="s">
        <v>170</v>
      </c>
      <c r="AT401" s="194" t="s">
        <v>166</v>
      </c>
      <c r="AU401" s="194" t="s">
        <v>92</v>
      </c>
      <c r="AY401" s="19" t="s">
        <v>164</v>
      </c>
      <c r="BE401" s="195">
        <f>IF(N401="základní",J401,0)</f>
        <v>0</v>
      </c>
      <c r="BF401" s="195">
        <f>IF(N401="snížená",J401,0)</f>
        <v>0</v>
      </c>
      <c r="BG401" s="195">
        <f>IF(N401="zákl. přenesená",J401,0)</f>
        <v>0</v>
      </c>
      <c r="BH401" s="195">
        <f>IF(N401="sníž. přenesená",J401,0)</f>
        <v>0</v>
      </c>
      <c r="BI401" s="195">
        <f>IF(N401="nulová",J401,0)</f>
        <v>0</v>
      </c>
      <c r="BJ401" s="19" t="s">
        <v>23</v>
      </c>
      <c r="BK401" s="195">
        <f>ROUND(I401*H401,2)</f>
        <v>0</v>
      </c>
      <c r="BL401" s="19" t="s">
        <v>170</v>
      </c>
      <c r="BM401" s="194" t="s">
        <v>1937</v>
      </c>
    </row>
    <row r="402" spans="1:47" s="2" customFormat="1" ht="19.5">
      <c r="A402" s="37"/>
      <c r="B402" s="38"/>
      <c r="C402" s="39"/>
      <c r="D402" s="196" t="s">
        <v>172</v>
      </c>
      <c r="E402" s="39"/>
      <c r="F402" s="197" t="s">
        <v>616</v>
      </c>
      <c r="G402" s="39"/>
      <c r="H402" s="39"/>
      <c r="I402" s="198"/>
      <c r="J402" s="39"/>
      <c r="K402" s="39"/>
      <c r="L402" s="42"/>
      <c r="M402" s="199"/>
      <c r="N402" s="200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9" t="s">
        <v>172</v>
      </c>
      <c r="AU402" s="19" t="s">
        <v>92</v>
      </c>
    </row>
    <row r="403" spans="1:47" s="2" customFormat="1" ht="11.25">
      <c r="A403" s="37"/>
      <c r="B403" s="38"/>
      <c r="C403" s="39"/>
      <c r="D403" s="233" t="s">
        <v>189</v>
      </c>
      <c r="E403" s="39"/>
      <c r="F403" s="234" t="s">
        <v>617</v>
      </c>
      <c r="G403" s="39"/>
      <c r="H403" s="39"/>
      <c r="I403" s="198"/>
      <c r="J403" s="39"/>
      <c r="K403" s="39"/>
      <c r="L403" s="42"/>
      <c r="M403" s="199"/>
      <c r="N403" s="200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9" t="s">
        <v>189</v>
      </c>
      <c r="AU403" s="19" t="s">
        <v>92</v>
      </c>
    </row>
    <row r="404" spans="2:51" s="14" customFormat="1" ht="11.25">
      <c r="B404" s="211"/>
      <c r="C404" s="212"/>
      <c r="D404" s="196" t="s">
        <v>173</v>
      </c>
      <c r="E404" s="213" t="s">
        <v>36</v>
      </c>
      <c r="F404" s="214" t="s">
        <v>1938</v>
      </c>
      <c r="G404" s="212"/>
      <c r="H404" s="215">
        <v>2.6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173</v>
      </c>
      <c r="AU404" s="221" t="s">
        <v>92</v>
      </c>
      <c r="AV404" s="14" t="s">
        <v>92</v>
      </c>
      <c r="AW404" s="14" t="s">
        <v>45</v>
      </c>
      <c r="AX404" s="14" t="s">
        <v>82</v>
      </c>
      <c r="AY404" s="221" t="s">
        <v>164</v>
      </c>
    </row>
    <row r="405" spans="2:51" s="15" customFormat="1" ht="11.25">
      <c r="B405" s="222"/>
      <c r="C405" s="223"/>
      <c r="D405" s="196" t="s">
        <v>173</v>
      </c>
      <c r="E405" s="224" t="s">
        <v>36</v>
      </c>
      <c r="F405" s="225" t="s">
        <v>181</v>
      </c>
      <c r="G405" s="223"/>
      <c r="H405" s="226">
        <v>2.6</v>
      </c>
      <c r="I405" s="227"/>
      <c r="J405" s="223"/>
      <c r="K405" s="223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173</v>
      </c>
      <c r="AU405" s="232" t="s">
        <v>92</v>
      </c>
      <c r="AV405" s="15" t="s">
        <v>170</v>
      </c>
      <c r="AW405" s="15" t="s">
        <v>45</v>
      </c>
      <c r="AX405" s="15" t="s">
        <v>23</v>
      </c>
      <c r="AY405" s="232" t="s">
        <v>164</v>
      </c>
    </row>
    <row r="406" spans="2:63" s="12" customFormat="1" ht="22.9" customHeight="1">
      <c r="B406" s="167"/>
      <c r="C406" s="168"/>
      <c r="D406" s="169" t="s">
        <v>81</v>
      </c>
      <c r="E406" s="181" t="s">
        <v>624</v>
      </c>
      <c r="F406" s="181" t="s">
        <v>625</v>
      </c>
      <c r="G406" s="168"/>
      <c r="H406" s="168"/>
      <c r="I406" s="171"/>
      <c r="J406" s="182">
        <f>BK406</f>
        <v>0</v>
      </c>
      <c r="K406" s="168"/>
      <c r="L406" s="173"/>
      <c r="M406" s="174"/>
      <c r="N406" s="175"/>
      <c r="O406" s="175"/>
      <c r="P406" s="176">
        <f>SUM(P407:P409)</f>
        <v>0</v>
      </c>
      <c r="Q406" s="175"/>
      <c r="R406" s="176">
        <f>SUM(R407:R409)</f>
        <v>0</v>
      </c>
      <c r="S406" s="175"/>
      <c r="T406" s="177">
        <f>SUM(T407:T409)</f>
        <v>0</v>
      </c>
      <c r="AR406" s="178" t="s">
        <v>23</v>
      </c>
      <c r="AT406" s="179" t="s">
        <v>81</v>
      </c>
      <c r="AU406" s="179" t="s">
        <v>23</v>
      </c>
      <c r="AY406" s="178" t="s">
        <v>164</v>
      </c>
      <c r="BK406" s="180">
        <f>SUM(BK407:BK409)</f>
        <v>0</v>
      </c>
    </row>
    <row r="407" spans="1:65" s="2" customFormat="1" ht="16.5" customHeight="1">
      <c r="A407" s="37"/>
      <c r="B407" s="38"/>
      <c r="C407" s="183" t="s">
        <v>626</v>
      </c>
      <c r="D407" s="183" t="s">
        <v>166</v>
      </c>
      <c r="E407" s="184" t="s">
        <v>1453</v>
      </c>
      <c r="F407" s="185" t="s">
        <v>1454</v>
      </c>
      <c r="G407" s="186" t="s">
        <v>335</v>
      </c>
      <c r="H407" s="187">
        <v>82.658</v>
      </c>
      <c r="I407" s="188"/>
      <c r="J407" s="189">
        <f>ROUND(I407*H407,2)</f>
        <v>0</v>
      </c>
      <c r="K407" s="185" t="s">
        <v>186</v>
      </c>
      <c r="L407" s="42"/>
      <c r="M407" s="190" t="s">
        <v>36</v>
      </c>
      <c r="N407" s="191" t="s">
        <v>53</v>
      </c>
      <c r="O407" s="67"/>
      <c r="P407" s="192">
        <f>O407*H407</f>
        <v>0</v>
      </c>
      <c r="Q407" s="192">
        <v>0</v>
      </c>
      <c r="R407" s="192">
        <f>Q407*H407</f>
        <v>0</v>
      </c>
      <c r="S407" s="192">
        <v>0</v>
      </c>
      <c r="T407" s="193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94" t="s">
        <v>170</v>
      </c>
      <c r="AT407" s="194" t="s">
        <v>166</v>
      </c>
      <c r="AU407" s="194" t="s">
        <v>92</v>
      </c>
      <c r="AY407" s="19" t="s">
        <v>164</v>
      </c>
      <c r="BE407" s="195">
        <f>IF(N407="základní",J407,0)</f>
        <v>0</v>
      </c>
      <c r="BF407" s="195">
        <f>IF(N407="snížená",J407,0)</f>
        <v>0</v>
      </c>
      <c r="BG407" s="195">
        <f>IF(N407="zákl. přenesená",J407,0)</f>
        <v>0</v>
      </c>
      <c r="BH407" s="195">
        <f>IF(N407="sníž. přenesená",J407,0)</f>
        <v>0</v>
      </c>
      <c r="BI407" s="195">
        <f>IF(N407="nulová",J407,0)</f>
        <v>0</v>
      </c>
      <c r="BJ407" s="19" t="s">
        <v>23</v>
      </c>
      <c r="BK407" s="195">
        <f>ROUND(I407*H407,2)</f>
        <v>0</v>
      </c>
      <c r="BL407" s="19" t="s">
        <v>170</v>
      </c>
      <c r="BM407" s="194" t="s">
        <v>1939</v>
      </c>
    </row>
    <row r="408" spans="1:47" s="2" customFormat="1" ht="19.5">
      <c r="A408" s="37"/>
      <c r="B408" s="38"/>
      <c r="C408" s="39"/>
      <c r="D408" s="196" t="s">
        <v>172</v>
      </c>
      <c r="E408" s="39"/>
      <c r="F408" s="197" t="s">
        <v>1456</v>
      </c>
      <c r="G408" s="39"/>
      <c r="H408" s="39"/>
      <c r="I408" s="198"/>
      <c r="J408" s="39"/>
      <c r="K408" s="39"/>
      <c r="L408" s="42"/>
      <c r="M408" s="199"/>
      <c r="N408" s="200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9" t="s">
        <v>172</v>
      </c>
      <c r="AU408" s="19" t="s">
        <v>92</v>
      </c>
    </row>
    <row r="409" spans="1:47" s="2" customFormat="1" ht="11.25">
      <c r="A409" s="37"/>
      <c r="B409" s="38"/>
      <c r="C409" s="39"/>
      <c r="D409" s="233" t="s">
        <v>189</v>
      </c>
      <c r="E409" s="39"/>
      <c r="F409" s="234" t="s">
        <v>1457</v>
      </c>
      <c r="G409" s="39"/>
      <c r="H409" s="39"/>
      <c r="I409" s="198"/>
      <c r="J409" s="39"/>
      <c r="K409" s="39"/>
      <c r="L409" s="42"/>
      <c r="M409" s="199"/>
      <c r="N409" s="200"/>
      <c r="O409" s="67"/>
      <c r="P409" s="67"/>
      <c r="Q409" s="67"/>
      <c r="R409" s="67"/>
      <c r="S409" s="67"/>
      <c r="T409" s="68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9" t="s">
        <v>189</v>
      </c>
      <c r="AU409" s="19" t="s">
        <v>92</v>
      </c>
    </row>
    <row r="410" spans="2:63" s="12" customFormat="1" ht="25.9" customHeight="1">
      <c r="B410" s="167"/>
      <c r="C410" s="168"/>
      <c r="D410" s="169" t="s">
        <v>81</v>
      </c>
      <c r="E410" s="170" t="s">
        <v>1458</v>
      </c>
      <c r="F410" s="170" t="s">
        <v>1459</v>
      </c>
      <c r="G410" s="168"/>
      <c r="H410" s="168"/>
      <c r="I410" s="171"/>
      <c r="J410" s="172">
        <f>BK410</f>
        <v>0</v>
      </c>
      <c r="K410" s="168"/>
      <c r="L410" s="173"/>
      <c r="M410" s="174"/>
      <c r="N410" s="175"/>
      <c r="O410" s="175"/>
      <c r="P410" s="176">
        <f>P411+P451</f>
        <v>0</v>
      </c>
      <c r="Q410" s="175"/>
      <c r="R410" s="176">
        <f>R411+R451</f>
        <v>1.5340364</v>
      </c>
      <c r="S410" s="175"/>
      <c r="T410" s="177">
        <f>T411+T451</f>
        <v>0</v>
      </c>
      <c r="AR410" s="178" t="s">
        <v>92</v>
      </c>
      <c r="AT410" s="179" t="s">
        <v>81</v>
      </c>
      <c r="AU410" s="179" t="s">
        <v>82</v>
      </c>
      <c r="AY410" s="178" t="s">
        <v>164</v>
      </c>
      <c r="BK410" s="180">
        <f>BK411+BK451</f>
        <v>0</v>
      </c>
    </row>
    <row r="411" spans="2:63" s="12" customFormat="1" ht="22.9" customHeight="1">
      <c r="B411" s="167"/>
      <c r="C411" s="168"/>
      <c r="D411" s="169" t="s">
        <v>81</v>
      </c>
      <c r="E411" s="181" t="s">
        <v>1460</v>
      </c>
      <c r="F411" s="181" t="s">
        <v>1461</v>
      </c>
      <c r="G411" s="168"/>
      <c r="H411" s="168"/>
      <c r="I411" s="171"/>
      <c r="J411" s="182">
        <f>BK411</f>
        <v>0</v>
      </c>
      <c r="K411" s="168"/>
      <c r="L411" s="173"/>
      <c r="M411" s="174"/>
      <c r="N411" s="175"/>
      <c r="O411" s="175"/>
      <c r="P411" s="176">
        <f>SUM(P412:P450)</f>
        <v>0</v>
      </c>
      <c r="Q411" s="175"/>
      <c r="R411" s="176">
        <f>SUM(R412:R450)</f>
        <v>1.191636</v>
      </c>
      <c r="S411" s="175"/>
      <c r="T411" s="177">
        <f>SUM(T412:T450)</f>
        <v>0</v>
      </c>
      <c r="AR411" s="178" t="s">
        <v>92</v>
      </c>
      <c r="AT411" s="179" t="s">
        <v>81</v>
      </c>
      <c r="AU411" s="179" t="s">
        <v>23</v>
      </c>
      <c r="AY411" s="178" t="s">
        <v>164</v>
      </c>
      <c r="BK411" s="180">
        <f>SUM(BK412:BK450)</f>
        <v>0</v>
      </c>
    </row>
    <row r="412" spans="1:65" s="2" customFormat="1" ht="16.5" customHeight="1">
      <c r="A412" s="37"/>
      <c r="B412" s="38"/>
      <c r="C412" s="183" t="s">
        <v>632</v>
      </c>
      <c r="D412" s="183" t="s">
        <v>166</v>
      </c>
      <c r="E412" s="184" t="s">
        <v>1771</v>
      </c>
      <c r="F412" s="185" t="s">
        <v>1772</v>
      </c>
      <c r="G412" s="186" t="s">
        <v>169</v>
      </c>
      <c r="H412" s="187">
        <v>77.6</v>
      </c>
      <c r="I412" s="188"/>
      <c r="J412" s="189">
        <f>ROUND(I412*H412,2)</f>
        <v>0</v>
      </c>
      <c r="K412" s="185" t="s">
        <v>186</v>
      </c>
      <c r="L412" s="42"/>
      <c r="M412" s="190" t="s">
        <v>36</v>
      </c>
      <c r="N412" s="191" t="s">
        <v>53</v>
      </c>
      <c r="O412" s="67"/>
      <c r="P412" s="192">
        <f>O412*H412</f>
        <v>0</v>
      </c>
      <c r="Q412" s="192">
        <v>0</v>
      </c>
      <c r="R412" s="192">
        <f>Q412*H412</f>
        <v>0</v>
      </c>
      <c r="S412" s="192">
        <v>0</v>
      </c>
      <c r="T412" s="193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94" t="s">
        <v>302</v>
      </c>
      <c r="AT412" s="194" t="s">
        <v>166</v>
      </c>
      <c r="AU412" s="194" t="s">
        <v>92</v>
      </c>
      <c r="AY412" s="19" t="s">
        <v>164</v>
      </c>
      <c r="BE412" s="195">
        <f>IF(N412="základní",J412,0)</f>
        <v>0</v>
      </c>
      <c r="BF412" s="195">
        <f>IF(N412="snížená",J412,0)</f>
        <v>0</v>
      </c>
      <c r="BG412" s="195">
        <f>IF(N412="zákl. přenesená",J412,0)</f>
        <v>0</v>
      </c>
      <c r="BH412" s="195">
        <f>IF(N412="sníž. přenesená",J412,0)</f>
        <v>0</v>
      </c>
      <c r="BI412" s="195">
        <f>IF(N412="nulová",J412,0)</f>
        <v>0</v>
      </c>
      <c r="BJ412" s="19" t="s">
        <v>23</v>
      </c>
      <c r="BK412" s="195">
        <f>ROUND(I412*H412,2)</f>
        <v>0</v>
      </c>
      <c r="BL412" s="19" t="s">
        <v>302</v>
      </c>
      <c r="BM412" s="194" t="s">
        <v>1940</v>
      </c>
    </row>
    <row r="413" spans="1:47" s="2" customFormat="1" ht="11.25">
      <c r="A413" s="37"/>
      <c r="B413" s="38"/>
      <c r="C413" s="39"/>
      <c r="D413" s="196" t="s">
        <v>172</v>
      </c>
      <c r="E413" s="39"/>
      <c r="F413" s="197" t="s">
        <v>1774</v>
      </c>
      <c r="G413" s="39"/>
      <c r="H413" s="39"/>
      <c r="I413" s="198"/>
      <c r="J413" s="39"/>
      <c r="K413" s="39"/>
      <c r="L413" s="42"/>
      <c r="M413" s="199"/>
      <c r="N413" s="200"/>
      <c r="O413" s="67"/>
      <c r="P413" s="67"/>
      <c r="Q413" s="67"/>
      <c r="R413" s="67"/>
      <c r="S413" s="67"/>
      <c r="T413" s="68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9" t="s">
        <v>172</v>
      </c>
      <c r="AU413" s="19" t="s">
        <v>92</v>
      </c>
    </row>
    <row r="414" spans="1:47" s="2" customFormat="1" ht="11.25">
      <c r="A414" s="37"/>
      <c r="B414" s="38"/>
      <c r="C414" s="39"/>
      <c r="D414" s="233" t="s">
        <v>189</v>
      </c>
      <c r="E414" s="39"/>
      <c r="F414" s="234" t="s">
        <v>1775</v>
      </c>
      <c r="G414" s="39"/>
      <c r="H414" s="39"/>
      <c r="I414" s="198"/>
      <c r="J414" s="39"/>
      <c r="K414" s="39"/>
      <c r="L414" s="42"/>
      <c r="M414" s="199"/>
      <c r="N414" s="200"/>
      <c r="O414" s="67"/>
      <c r="P414" s="67"/>
      <c r="Q414" s="67"/>
      <c r="R414" s="67"/>
      <c r="S414" s="67"/>
      <c r="T414" s="68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9" t="s">
        <v>189</v>
      </c>
      <c r="AU414" s="19" t="s">
        <v>92</v>
      </c>
    </row>
    <row r="415" spans="2:51" s="14" customFormat="1" ht="11.25">
      <c r="B415" s="211"/>
      <c r="C415" s="212"/>
      <c r="D415" s="196" t="s">
        <v>173</v>
      </c>
      <c r="E415" s="213" t="s">
        <v>36</v>
      </c>
      <c r="F415" s="214" t="s">
        <v>1941</v>
      </c>
      <c r="G415" s="212"/>
      <c r="H415" s="215">
        <v>77.6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173</v>
      </c>
      <c r="AU415" s="221" t="s">
        <v>92</v>
      </c>
      <c r="AV415" s="14" t="s">
        <v>92</v>
      </c>
      <c r="AW415" s="14" t="s">
        <v>45</v>
      </c>
      <c r="AX415" s="14" t="s">
        <v>23</v>
      </c>
      <c r="AY415" s="221" t="s">
        <v>164</v>
      </c>
    </row>
    <row r="416" spans="1:65" s="2" customFormat="1" ht="16.5" customHeight="1">
      <c r="A416" s="37"/>
      <c r="B416" s="38"/>
      <c r="C416" s="246" t="s">
        <v>1761</v>
      </c>
      <c r="D416" s="246" t="s">
        <v>303</v>
      </c>
      <c r="E416" s="247" t="s">
        <v>1468</v>
      </c>
      <c r="F416" s="248" t="s">
        <v>1469</v>
      </c>
      <c r="G416" s="249" t="s">
        <v>306</v>
      </c>
      <c r="H416" s="250">
        <v>180</v>
      </c>
      <c r="I416" s="251"/>
      <c r="J416" s="252">
        <f>ROUND(I416*H416,2)</f>
        <v>0</v>
      </c>
      <c r="K416" s="248" t="s">
        <v>186</v>
      </c>
      <c r="L416" s="253"/>
      <c r="M416" s="254" t="s">
        <v>36</v>
      </c>
      <c r="N416" s="255" t="s">
        <v>53</v>
      </c>
      <c r="O416" s="67"/>
      <c r="P416" s="192">
        <f>O416*H416</f>
        <v>0</v>
      </c>
      <c r="Q416" s="192">
        <v>0.001</v>
      </c>
      <c r="R416" s="192">
        <f>Q416*H416</f>
        <v>0.18</v>
      </c>
      <c r="S416" s="192">
        <v>0</v>
      </c>
      <c r="T416" s="193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94" t="s">
        <v>428</v>
      </c>
      <c r="AT416" s="194" t="s">
        <v>303</v>
      </c>
      <c r="AU416" s="194" t="s">
        <v>92</v>
      </c>
      <c r="AY416" s="19" t="s">
        <v>164</v>
      </c>
      <c r="BE416" s="195">
        <f>IF(N416="základní",J416,0)</f>
        <v>0</v>
      </c>
      <c r="BF416" s="195">
        <f>IF(N416="snížená",J416,0)</f>
        <v>0</v>
      </c>
      <c r="BG416" s="195">
        <f>IF(N416="zákl. přenesená",J416,0)</f>
        <v>0</v>
      </c>
      <c r="BH416" s="195">
        <f>IF(N416="sníž. přenesená",J416,0)</f>
        <v>0</v>
      </c>
      <c r="BI416" s="195">
        <f>IF(N416="nulová",J416,0)</f>
        <v>0</v>
      </c>
      <c r="BJ416" s="19" t="s">
        <v>23</v>
      </c>
      <c r="BK416" s="195">
        <f>ROUND(I416*H416,2)</f>
        <v>0</v>
      </c>
      <c r="BL416" s="19" t="s">
        <v>302</v>
      </c>
      <c r="BM416" s="194" t="s">
        <v>1942</v>
      </c>
    </row>
    <row r="417" spans="1:47" s="2" customFormat="1" ht="11.25">
      <c r="A417" s="37"/>
      <c r="B417" s="38"/>
      <c r="C417" s="39"/>
      <c r="D417" s="196" t="s">
        <v>172</v>
      </c>
      <c r="E417" s="39"/>
      <c r="F417" s="197" t="s">
        <v>1469</v>
      </c>
      <c r="G417" s="39"/>
      <c r="H417" s="39"/>
      <c r="I417" s="198"/>
      <c r="J417" s="39"/>
      <c r="K417" s="39"/>
      <c r="L417" s="42"/>
      <c r="M417" s="199"/>
      <c r="N417" s="200"/>
      <c r="O417" s="67"/>
      <c r="P417" s="67"/>
      <c r="Q417" s="67"/>
      <c r="R417" s="67"/>
      <c r="S417" s="67"/>
      <c r="T417" s="68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9" t="s">
        <v>172</v>
      </c>
      <c r="AU417" s="19" t="s">
        <v>92</v>
      </c>
    </row>
    <row r="418" spans="1:47" s="2" customFormat="1" ht="19.5">
      <c r="A418" s="37"/>
      <c r="B418" s="38"/>
      <c r="C418" s="39"/>
      <c r="D418" s="196" t="s">
        <v>1432</v>
      </c>
      <c r="E418" s="39"/>
      <c r="F418" s="261" t="s">
        <v>1471</v>
      </c>
      <c r="G418" s="39"/>
      <c r="H418" s="39"/>
      <c r="I418" s="198"/>
      <c r="J418" s="39"/>
      <c r="K418" s="39"/>
      <c r="L418" s="42"/>
      <c r="M418" s="199"/>
      <c r="N418" s="200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9" t="s">
        <v>1432</v>
      </c>
      <c r="AU418" s="19" t="s">
        <v>92</v>
      </c>
    </row>
    <row r="419" spans="2:51" s="14" customFormat="1" ht="11.25">
      <c r="B419" s="211"/>
      <c r="C419" s="212"/>
      <c r="D419" s="196" t="s">
        <v>173</v>
      </c>
      <c r="E419" s="213" t="s">
        <v>36</v>
      </c>
      <c r="F419" s="214" t="s">
        <v>482</v>
      </c>
      <c r="G419" s="212"/>
      <c r="H419" s="215">
        <v>180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173</v>
      </c>
      <c r="AU419" s="221" t="s">
        <v>92</v>
      </c>
      <c r="AV419" s="14" t="s">
        <v>92</v>
      </c>
      <c r="AW419" s="14" t="s">
        <v>45</v>
      </c>
      <c r="AX419" s="14" t="s">
        <v>82</v>
      </c>
      <c r="AY419" s="221" t="s">
        <v>164</v>
      </c>
    </row>
    <row r="420" spans="2:51" s="15" customFormat="1" ht="11.25">
      <c r="B420" s="222"/>
      <c r="C420" s="223"/>
      <c r="D420" s="196" t="s">
        <v>173</v>
      </c>
      <c r="E420" s="224" t="s">
        <v>36</v>
      </c>
      <c r="F420" s="225" t="s">
        <v>181</v>
      </c>
      <c r="G420" s="223"/>
      <c r="H420" s="226">
        <v>180</v>
      </c>
      <c r="I420" s="227"/>
      <c r="J420" s="223"/>
      <c r="K420" s="223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173</v>
      </c>
      <c r="AU420" s="232" t="s">
        <v>92</v>
      </c>
      <c r="AV420" s="15" t="s">
        <v>170</v>
      </c>
      <c r="AW420" s="15" t="s">
        <v>45</v>
      </c>
      <c r="AX420" s="15" t="s">
        <v>23</v>
      </c>
      <c r="AY420" s="232" t="s">
        <v>164</v>
      </c>
    </row>
    <row r="421" spans="1:65" s="2" customFormat="1" ht="16.5" customHeight="1">
      <c r="A421" s="37"/>
      <c r="B421" s="38"/>
      <c r="C421" s="183" t="s">
        <v>1768</v>
      </c>
      <c r="D421" s="183" t="s">
        <v>166</v>
      </c>
      <c r="E421" s="184" t="s">
        <v>1780</v>
      </c>
      <c r="F421" s="185" t="s">
        <v>1781</v>
      </c>
      <c r="G421" s="186" t="s">
        <v>169</v>
      </c>
      <c r="H421" s="187">
        <v>77.6</v>
      </c>
      <c r="I421" s="188"/>
      <c r="J421" s="189">
        <f>ROUND(I421*H421,2)</f>
        <v>0</v>
      </c>
      <c r="K421" s="185" t="s">
        <v>186</v>
      </c>
      <c r="L421" s="42"/>
      <c r="M421" s="190" t="s">
        <v>36</v>
      </c>
      <c r="N421" s="191" t="s">
        <v>53</v>
      </c>
      <c r="O421" s="67"/>
      <c r="P421" s="192">
        <f>O421*H421</f>
        <v>0</v>
      </c>
      <c r="Q421" s="192">
        <v>0</v>
      </c>
      <c r="R421" s="192">
        <f>Q421*H421</f>
        <v>0</v>
      </c>
      <c r="S421" s="192">
        <v>0</v>
      </c>
      <c r="T421" s="193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94" t="s">
        <v>302</v>
      </c>
      <c r="AT421" s="194" t="s">
        <v>166</v>
      </c>
      <c r="AU421" s="194" t="s">
        <v>92</v>
      </c>
      <c r="AY421" s="19" t="s">
        <v>164</v>
      </c>
      <c r="BE421" s="195">
        <f>IF(N421="základní",J421,0)</f>
        <v>0</v>
      </c>
      <c r="BF421" s="195">
        <f>IF(N421="snížená",J421,0)</f>
        <v>0</v>
      </c>
      <c r="BG421" s="195">
        <f>IF(N421="zákl. přenesená",J421,0)</f>
        <v>0</v>
      </c>
      <c r="BH421" s="195">
        <f>IF(N421="sníž. přenesená",J421,0)</f>
        <v>0</v>
      </c>
      <c r="BI421" s="195">
        <f>IF(N421="nulová",J421,0)</f>
        <v>0</v>
      </c>
      <c r="BJ421" s="19" t="s">
        <v>23</v>
      </c>
      <c r="BK421" s="195">
        <f>ROUND(I421*H421,2)</f>
        <v>0</v>
      </c>
      <c r="BL421" s="19" t="s">
        <v>302</v>
      </c>
      <c r="BM421" s="194" t="s">
        <v>1943</v>
      </c>
    </row>
    <row r="422" spans="1:47" s="2" customFormat="1" ht="11.25">
      <c r="A422" s="37"/>
      <c r="B422" s="38"/>
      <c r="C422" s="39"/>
      <c r="D422" s="196" t="s">
        <v>172</v>
      </c>
      <c r="E422" s="39"/>
      <c r="F422" s="197" t="s">
        <v>1783</v>
      </c>
      <c r="G422" s="39"/>
      <c r="H422" s="39"/>
      <c r="I422" s="198"/>
      <c r="J422" s="39"/>
      <c r="K422" s="39"/>
      <c r="L422" s="42"/>
      <c r="M422" s="199"/>
      <c r="N422" s="200"/>
      <c r="O422" s="67"/>
      <c r="P422" s="67"/>
      <c r="Q422" s="67"/>
      <c r="R422" s="67"/>
      <c r="S422" s="67"/>
      <c r="T422" s="68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9" t="s">
        <v>172</v>
      </c>
      <c r="AU422" s="19" t="s">
        <v>92</v>
      </c>
    </row>
    <row r="423" spans="1:47" s="2" customFormat="1" ht="11.25">
      <c r="A423" s="37"/>
      <c r="B423" s="38"/>
      <c r="C423" s="39"/>
      <c r="D423" s="233" t="s">
        <v>189</v>
      </c>
      <c r="E423" s="39"/>
      <c r="F423" s="234" t="s">
        <v>1784</v>
      </c>
      <c r="G423" s="39"/>
      <c r="H423" s="39"/>
      <c r="I423" s="198"/>
      <c r="J423" s="39"/>
      <c r="K423" s="39"/>
      <c r="L423" s="42"/>
      <c r="M423" s="199"/>
      <c r="N423" s="200"/>
      <c r="O423" s="67"/>
      <c r="P423" s="67"/>
      <c r="Q423" s="67"/>
      <c r="R423" s="67"/>
      <c r="S423" s="67"/>
      <c r="T423" s="68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9" t="s">
        <v>189</v>
      </c>
      <c r="AU423" s="19" t="s">
        <v>92</v>
      </c>
    </row>
    <row r="424" spans="2:51" s="14" customFormat="1" ht="11.25">
      <c r="B424" s="211"/>
      <c r="C424" s="212"/>
      <c r="D424" s="196" t="s">
        <v>173</v>
      </c>
      <c r="E424" s="213" t="s">
        <v>36</v>
      </c>
      <c r="F424" s="214" t="s">
        <v>1941</v>
      </c>
      <c r="G424" s="212"/>
      <c r="H424" s="215">
        <v>77.6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173</v>
      </c>
      <c r="AU424" s="221" t="s">
        <v>92</v>
      </c>
      <c r="AV424" s="14" t="s">
        <v>92</v>
      </c>
      <c r="AW424" s="14" t="s">
        <v>45</v>
      </c>
      <c r="AX424" s="14" t="s">
        <v>82</v>
      </c>
      <c r="AY424" s="221" t="s">
        <v>164</v>
      </c>
    </row>
    <row r="425" spans="2:51" s="15" customFormat="1" ht="11.25">
      <c r="B425" s="222"/>
      <c r="C425" s="223"/>
      <c r="D425" s="196" t="s">
        <v>173</v>
      </c>
      <c r="E425" s="224" t="s">
        <v>36</v>
      </c>
      <c r="F425" s="225" t="s">
        <v>181</v>
      </c>
      <c r="G425" s="223"/>
      <c r="H425" s="226">
        <v>77.6</v>
      </c>
      <c r="I425" s="227"/>
      <c r="J425" s="223"/>
      <c r="K425" s="223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173</v>
      </c>
      <c r="AU425" s="232" t="s">
        <v>92</v>
      </c>
      <c r="AV425" s="15" t="s">
        <v>170</v>
      </c>
      <c r="AW425" s="15" t="s">
        <v>45</v>
      </c>
      <c r="AX425" s="15" t="s">
        <v>23</v>
      </c>
      <c r="AY425" s="232" t="s">
        <v>164</v>
      </c>
    </row>
    <row r="426" spans="1:65" s="2" customFormat="1" ht="16.5" customHeight="1">
      <c r="A426" s="37"/>
      <c r="B426" s="38"/>
      <c r="C426" s="246" t="s">
        <v>1770</v>
      </c>
      <c r="D426" s="246" t="s">
        <v>303</v>
      </c>
      <c r="E426" s="247" t="s">
        <v>1478</v>
      </c>
      <c r="F426" s="248" t="s">
        <v>1479</v>
      </c>
      <c r="G426" s="249" t="s">
        <v>335</v>
      </c>
      <c r="H426" s="250">
        <v>0.18</v>
      </c>
      <c r="I426" s="251"/>
      <c r="J426" s="252">
        <f>ROUND(I426*H426,2)</f>
        <v>0</v>
      </c>
      <c r="K426" s="248" t="s">
        <v>186</v>
      </c>
      <c r="L426" s="253"/>
      <c r="M426" s="254" t="s">
        <v>36</v>
      </c>
      <c r="N426" s="255" t="s">
        <v>53</v>
      </c>
      <c r="O426" s="67"/>
      <c r="P426" s="192">
        <f>O426*H426</f>
        <v>0</v>
      </c>
      <c r="Q426" s="192">
        <v>1</v>
      </c>
      <c r="R426" s="192">
        <f>Q426*H426</f>
        <v>0.18</v>
      </c>
      <c r="S426" s="192">
        <v>0</v>
      </c>
      <c r="T426" s="193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94" t="s">
        <v>428</v>
      </c>
      <c r="AT426" s="194" t="s">
        <v>303</v>
      </c>
      <c r="AU426" s="194" t="s">
        <v>92</v>
      </c>
      <c r="AY426" s="19" t="s">
        <v>164</v>
      </c>
      <c r="BE426" s="195">
        <f>IF(N426="základní",J426,0)</f>
        <v>0</v>
      </c>
      <c r="BF426" s="195">
        <f>IF(N426="snížená",J426,0)</f>
        <v>0</v>
      </c>
      <c r="BG426" s="195">
        <f>IF(N426="zákl. přenesená",J426,0)</f>
        <v>0</v>
      </c>
      <c r="BH426" s="195">
        <f>IF(N426="sníž. přenesená",J426,0)</f>
        <v>0</v>
      </c>
      <c r="BI426" s="195">
        <f>IF(N426="nulová",J426,0)</f>
        <v>0</v>
      </c>
      <c r="BJ426" s="19" t="s">
        <v>23</v>
      </c>
      <c r="BK426" s="195">
        <f>ROUND(I426*H426,2)</f>
        <v>0</v>
      </c>
      <c r="BL426" s="19" t="s">
        <v>302</v>
      </c>
      <c r="BM426" s="194" t="s">
        <v>1944</v>
      </c>
    </row>
    <row r="427" spans="1:47" s="2" customFormat="1" ht="11.25">
      <c r="A427" s="37"/>
      <c r="B427" s="38"/>
      <c r="C427" s="39"/>
      <c r="D427" s="196" t="s">
        <v>172</v>
      </c>
      <c r="E427" s="39"/>
      <c r="F427" s="197" t="s">
        <v>1479</v>
      </c>
      <c r="G427" s="39"/>
      <c r="H427" s="39"/>
      <c r="I427" s="198"/>
      <c r="J427" s="39"/>
      <c r="K427" s="39"/>
      <c r="L427" s="42"/>
      <c r="M427" s="199"/>
      <c r="N427" s="200"/>
      <c r="O427" s="67"/>
      <c r="P427" s="67"/>
      <c r="Q427" s="67"/>
      <c r="R427" s="67"/>
      <c r="S427" s="67"/>
      <c r="T427" s="68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9" t="s">
        <v>172</v>
      </c>
      <c r="AU427" s="19" t="s">
        <v>92</v>
      </c>
    </row>
    <row r="428" spans="1:47" s="2" customFormat="1" ht="29.25">
      <c r="A428" s="37"/>
      <c r="B428" s="38"/>
      <c r="C428" s="39"/>
      <c r="D428" s="196" t="s">
        <v>1432</v>
      </c>
      <c r="E428" s="39"/>
      <c r="F428" s="261" t="s">
        <v>1481</v>
      </c>
      <c r="G428" s="39"/>
      <c r="H428" s="39"/>
      <c r="I428" s="198"/>
      <c r="J428" s="39"/>
      <c r="K428" s="39"/>
      <c r="L428" s="42"/>
      <c r="M428" s="199"/>
      <c r="N428" s="200"/>
      <c r="O428" s="67"/>
      <c r="P428" s="67"/>
      <c r="Q428" s="67"/>
      <c r="R428" s="67"/>
      <c r="S428" s="67"/>
      <c r="T428" s="68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9" t="s">
        <v>1432</v>
      </c>
      <c r="AU428" s="19" t="s">
        <v>92</v>
      </c>
    </row>
    <row r="429" spans="2:51" s="14" customFormat="1" ht="11.25">
      <c r="B429" s="211"/>
      <c r="C429" s="212"/>
      <c r="D429" s="196" t="s">
        <v>173</v>
      </c>
      <c r="E429" s="213" t="s">
        <v>36</v>
      </c>
      <c r="F429" s="214" t="s">
        <v>1945</v>
      </c>
      <c r="G429" s="212"/>
      <c r="H429" s="215">
        <v>0.18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173</v>
      </c>
      <c r="AU429" s="221" t="s">
        <v>92</v>
      </c>
      <c r="AV429" s="14" t="s">
        <v>92</v>
      </c>
      <c r="AW429" s="14" t="s">
        <v>45</v>
      </c>
      <c r="AX429" s="14" t="s">
        <v>82</v>
      </c>
      <c r="AY429" s="221" t="s">
        <v>164</v>
      </c>
    </row>
    <row r="430" spans="2:51" s="15" customFormat="1" ht="11.25">
      <c r="B430" s="222"/>
      <c r="C430" s="223"/>
      <c r="D430" s="196" t="s">
        <v>173</v>
      </c>
      <c r="E430" s="224" t="s">
        <v>36</v>
      </c>
      <c r="F430" s="225" t="s">
        <v>181</v>
      </c>
      <c r="G430" s="223"/>
      <c r="H430" s="226">
        <v>0.18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173</v>
      </c>
      <c r="AU430" s="232" t="s">
        <v>92</v>
      </c>
      <c r="AV430" s="15" t="s">
        <v>170</v>
      </c>
      <c r="AW430" s="15" t="s">
        <v>45</v>
      </c>
      <c r="AX430" s="15" t="s">
        <v>23</v>
      </c>
      <c r="AY430" s="232" t="s">
        <v>164</v>
      </c>
    </row>
    <row r="431" spans="1:65" s="2" customFormat="1" ht="16.5" customHeight="1">
      <c r="A431" s="37"/>
      <c r="B431" s="38"/>
      <c r="C431" s="183" t="s">
        <v>1777</v>
      </c>
      <c r="D431" s="183" t="s">
        <v>166</v>
      </c>
      <c r="E431" s="184" t="s">
        <v>1462</v>
      </c>
      <c r="F431" s="185" t="s">
        <v>1463</v>
      </c>
      <c r="G431" s="186" t="s">
        <v>169</v>
      </c>
      <c r="H431" s="187">
        <v>77.76</v>
      </c>
      <c r="I431" s="188"/>
      <c r="J431" s="189">
        <f>ROUND(I431*H431,2)</f>
        <v>0</v>
      </c>
      <c r="K431" s="185" t="s">
        <v>186</v>
      </c>
      <c r="L431" s="42"/>
      <c r="M431" s="190" t="s">
        <v>36</v>
      </c>
      <c r="N431" s="191" t="s">
        <v>53</v>
      </c>
      <c r="O431" s="67"/>
      <c r="P431" s="192">
        <f>O431*H431</f>
        <v>0</v>
      </c>
      <c r="Q431" s="192">
        <v>0</v>
      </c>
      <c r="R431" s="192">
        <f>Q431*H431</f>
        <v>0</v>
      </c>
      <c r="S431" s="192">
        <v>0</v>
      </c>
      <c r="T431" s="193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194" t="s">
        <v>302</v>
      </c>
      <c r="AT431" s="194" t="s">
        <v>166</v>
      </c>
      <c r="AU431" s="194" t="s">
        <v>92</v>
      </c>
      <c r="AY431" s="19" t="s">
        <v>164</v>
      </c>
      <c r="BE431" s="195">
        <f>IF(N431="základní",J431,0)</f>
        <v>0</v>
      </c>
      <c r="BF431" s="195">
        <f>IF(N431="snížená",J431,0)</f>
        <v>0</v>
      </c>
      <c r="BG431" s="195">
        <f>IF(N431="zákl. přenesená",J431,0)</f>
        <v>0</v>
      </c>
      <c r="BH431" s="195">
        <f>IF(N431="sníž. přenesená",J431,0)</f>
        <v>0</v>
      </c>
      <c r="BI431" s="195">
        <f>IF(N431="nulová",J431,0)</f>
        <v>0</v>
      </c>
      <c r="BJ431" s="19" t="s">
        <v>23</v>
      </c>
      <c r="BK431" s="195">
        <f>ROUND(I431*H431,2)</f>
        <v>0</v>
      </c>
      <c r="BL431" s="19" t="s">
        <v>302</v>
      </c>
      <c r="BM431" s="194" t="s">
        <v>1946</v>
      </c>
    </row>
    <row r="432" spans="1:47" s="2" customFormat="1" ht="11.25">
      <c r="A432" s="37"/>
      <c r="B432" s="38"/>
      <c r="C432" s="39"/>
      <c r="D432" s="196" t="s">
        <v>172</v>
      </c>
      <c r="E432" s="39"/>
      <c r="F432" s="197" t="s">
        <v>1465</v>
      </c>
      <c r="G432" s="39"/>
      <c r="H432" s="39"/>
      <c r="I432" s="198"/>
      <c r="J432" s="39"/>
      <c r="K432" s="39"/>
      <c r="L432" s="42"/>
      <c r="M432" s="199"/>
      <c r="N432" s="200"/>
      <c r="O432" s="67"/>
      <c r="P432" s="67"/>
      <c r="Q432" s="67"/>
      <c r="R432" s="67"/>
      <c r="S432" s="67"/>
      <c r="T432" s="68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9" t="s">
        <v>172</v>
      </c>
      <c r="AU432" s="19" t="s">
        <v>92</v>
      </c>
    </row>
    <row r="433" spans="1:47" s="2" customFormat="1" ht="11.25">
      <c r="A433" s="37"/>
      <c r="B433" s="38"/>
      <c r="C433" s="39"/>
      <c r="D433" s="233" t="s">
        <v>189</v>
      </c>
      <c r="E433" s="39"/>
      <c r="F433" s="234" t="s">
        <v>1466</v>
      </c>
      <c r="G433" s="39"/>
      <c r="H433" s="39"/>
      <c r="I433" s="198"/>
      <c r="J433" s="39"/>
      <c r="K433" s="39"/>
      <c r="L433" s="42"/>
      <c r="M433" s="199"/>
      <c r="N433" s="200"/>
      <c r="O433" s="67"/>
      <c r="P433" s="67"/>
      <c r="Q433" s="67"/>
      <c r="R433" s="67"/>
      <c r="S433" s="67"/>
      <c r="T433" s="68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9" t="s">
        <v>189</v>
      </c>
      <c r="AU433" s="19" t="s">
        <v>92</v>
      </c>
    </row>
    <row r="434" spans="2:51" s="14" customFormat="1" ht="11.25">
      <c r="B434" s="211"/>
      <c r="C434" s="212"/>
      <c r="D434" s="196" t="s">
        <v>173</v>
      </c>
      <c r="E434" s="213" t="s">
        <v>36</v>
      </c>
      <c r="F434" s="214" t="s">
        <v>1947</v>
      </c>
      <c r="G434" s="212"/>
      <c r="H434" s="215">
        <v>77.76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173</v>
      </c>
      <c r="AU434" s="221" t="s">
        <v>92</v>
      </c>
      <c r="AV434" s="14" t="s">
        <v>92</v>
      </c>
      <c r="AW434" s="14" t="s">
        <v>45</v>
      </c>
      <c r="AX434" s="14" t="s">
        <v>82</v>
      </c>
      <c r="AY434" s="221" t="s">
        <v>164</v>
      </c>
    </row>
    <row r="435" spans="2:51" s="15" customFormat="1" ht="11.25">
      <c r="B435" s="222"/>
      <c r="C435" s="223"/>
      <c r="D435" s="196" t="s">
        <v>173</v>
      </c>
      <c r="E435" s="224" t="s">
        <v>36</v>
      </c>
      <c r="F435" s="225" t="s">
        <v>181</v>
      </c>
      <c r="G435" s="223"/>
      <c r="H435" s="226">
        <v>77.76</v>
      </c>
      <c r="I435" s="227"/>
      <c r="J435" s="223"/>
      <c r="K435" s="223"/>
      <c r="L435" s="228"/>
      <c r="M435" s="229"/>
      <c r="N435" s="230"/>
      <c r="O435" s="230"/>
      <c r="P435" s="230"/>
      <c r="Q435" s="230"/>
      <c r="R435" s="230"/>
      <c r="S435" s="230"/>
      <c r="T435" s="231"/>
      <c r="AT435" s="232" t="s">
        <v>173</v>
      </c>
      <c r="AU435" s="232" t="s">
        <v>92</v>
      </c>
      <c r="AV435" s="15" t="s">
        <v>170</v>
      </c>
      <c r="AW435" s="15" t="s">
        <v>45</v>
      </c>
      <c r="AX435" s="15" t="s">
        <v>23</v>
      </c>
      <c r="AY435" s="232" t="s">
        <v>164</v>
      </c>
    </row>
    <row r="436" spans="1:65" s="2" customFormat="1" ht="16.5" customHeight="1">
      <c r="A436" s="37"/>
      <c r="B436" s="38"/>
      <c r="C436" s="183" t="s">
        <v>1160</v>
      </c>
      <c r="D436" s="183" t="s">
        <v>166</v>
      </c>
      <c r="E436" s="184" t="s">
        <v>1473</v>
      </c>
      <c r="F436" s="185" t="s">
        <v>1474</v>
      </c>
      <c r="G436" s="186" t="s">
        <v>169</v>
      </c>
      <c r="H436" s="187">
        <v>77.76</v>
      </c>
      <c r="I436" s="188"/>
      <c r="J436" s="189">
        <f>ROUND(I436*H436,2)</f>
        <v>0</v>
      </c>
      <c r="K436" s="185" t="s">
        <v>186</v>
      </c>
      <c r="L436" s="42"/>
      <c r="M436" s="190" t="s">
        <v>36</v>
      </c>
      <c r="N436" s="191" t="s">
        <v>53</v>
      </c>
      <c r="O436" s="67"/>
      <c r="P436" s="192">
        <f>O436*H436</f>
        <v>0</v>
      </c>
      <c r="Q436" s="192">
        <v>0</v>
      </c>
      <c r="R436" s="192">
        <f>Q436*H436</f>
        <v>0</v>
      </c>
      <c r="S436" s="192">
        <v>0</v>
      </c>
      <c r="T436" s="193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94" t="s">
        <v>302</v>
      </c>
      <c r="AT436" s="194" t="s">
        <v>166</v>
      </c>
      <c r="AU436" s="194" t="s">
        <v>92</v>
      </c>
      <c r="AY436" s="19" t="s">
        <v>164</v>
      </c>
      <c r="BE436" s="195">
        <f>IF(N436="základní",J436,0)</f>
        <v>0</v>
      </c>
      <c r="BF436" s="195">
        <f>IF(N436="snížená",J436,0)</f>
        <v>0</v>
      </c>
      <c r="BG436" s="195">
        <f>IF(N436="zákl. přenesená",J436,0)</f>
        <v>0</v>
      </c>
      <c r="BH436" s="195">
        <f>IF(N436="sníž. přenesená",J436,0)</f>
        <v>0</v>
      </c>
      <c r="BI436" s="195">
        <f>IF(N436="nulová",J436,0)</f>
        <v>0</v>
      </c>
      <c r="BJ436" s="19" t="s">
        <v>23</v>
      </c>
      <c r="BK436" s="195">
        <f>ROUND(I436*H436,2)</f>
        <v>0</v>
      </c>
      <c r="BL436" s="19" t="s">
        <v>302</v>
      </c>
      <c r="BM436" s="194" t="s">
        <v>1948</v>
      </c>
    </row>
    <row r="437" spans="1:47" s="2" customFormat="1" ht="11.25">
      <c r="A437" s="37"/>
      <c r="B437" s="38"/>
      <c r="C437" s="39"/>
      <c r="D437" s="196" t="s">
        <v>172</v>
      </c>
      <c r="E437" s="39"/>
      <c r="F437" s="197" t="s">
        <v>1476</v>
      </c>
      <c r="G437" s="39"/>
      <c r="H437" s="39"/>
      <c r="I437" s="198"/>
      <c r="J437" s="39"/>
      <c r="K437" s="39"/>
      <c r="L437" s="42"/>
      <c r="M437" s="199"/>
      <c r="N437" s="200"/>
      <c r="O437" s="67"/>
      <c r="P437" s="67"/>
      <c r="Q437" s="67"/>
      <c r="R437" s="67"/>
      <c r="S437" s="67"/>
      <c r="T437" s="68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9" t="s">
        <v>172</v>
      </c>
      <c r="AU437" s="19" t="s">
        <v>92</v>
      </c>
    </row>
    <row r="438" spans="1:47" s="2" customFormat="1" ht="11.25">
      <c r="A438" s="37"/>
      <c r="B438" s="38"/>
      <c r="C438" s="39"/>
      <c r="D438" s="233" t="s">
        <v>189</v>
      </c>
      <c r="E438" s="39"/>
      <c r="F438" s="234" t="s">
        <v>1477</v>
      </c>
      <c r="G438" s="39"/>
      <c r="H438" s="39"/>
      <c r="I438" s="198"/>
      <c r="J438" s="39"/>
      <c r="K438" s="39"/>
      <c r="L438" s="42"/>
      <c r="M438" s="199"/>
      <c r="N438" s="200"/>
      <c r="O438" s="67"/>
      <c r="P438" s="67"/>
      <c r="Q438" s="67"/>
      <c r="R438" s="67"/>
      <c r="S438" s="67"/>
      <c r="T438" s="68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9" t="s">
        <v>189</v>
      </c>
      <c r="AU438" s="19" t="s">
        <v>92</v>
      </c>
    </row>
    <row r="439" spans="2:51" s="14" customFormat="1" ht="11.25">
      <c r="B439" s="211"/>
      <c r="C439" s="212"/>
      <c r="D439" s="196" t="s">
        <v>173</v>
      </c>
      <c r="E439" s="213" t="s">
        <v>36</v>
      </c>
      <c r="F439" s="214" t="s">
        <v>1947</v>
      </c>
      <c r="G439" s="212"/>
      <c r="H439" s="215">
        <v>77.76</v>
      </c>
      <c r="I439" s="216"/>
      <c r="J439" s="212"/>
      <c r="K439" s="212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173</v>
      </c>
      <c r="AU439" s="221" t="s">
        <v>92</v>
      </c>
      <c r="AV439" s="14" t="s">
        <v>92</v>
      </c>
      <c r="AW439" s="14" t="s">
        <v>45</v>
      </c>
      <c r="AX439" s="14" t="s">
        <v>82</v>
      </c>
      <c r="AY439" s="221" t="s">
        <v>164</v>
      </c>
    </row>
    <row r="440" spans="2:51" s="15" customFormat="1" ht="11.25">
      <c r="B440" s="222"/>
      <c r="C440" s="223"/>
      <c r="D440" s="196" t="s">
        <v>173</v>
      </c>
      <c r="E440" s="224" t="s">
        <v>36</v>
      </c>
      <c r="F440" s="225" t="s">
        <v>181</v>
      </c>
      <c r="G440" s="223"/>
      <c r="H440" s="226">
        <v>77.76</v>
      </c>
      <c r="I440" s="227"/>
      <c r="J440" s="223"/>
      <c r="K440" s="223"/>
      <c r="L440" s="228"/>
      <c r="M440" s="229"/>
      <c r="N440" s="230"/>
      <c r="O440" s="230"/>
      <c r="P440" s="230"/>
      <c r="Q440" s="230"/>
      <c r="R440" s="230"/>
      <c r="S440" s="230"/>
      <c r="T440" s="231"/>
      <c r="AT440" s="232" t="s">
        <v>173</v>
      </c>
      <c r="AU440" s="232" t="s">
        <v>92</v>
      </c>
      <c r="AV440" s="15" t="s">
        <v>170</v>
      </c>
      <c r="AW440" s="15" t="s">
        <v>45</v>
      </c>
      <c r="AX440" s="15" t="s">
        <v>23</v>
      </c>
      <c r="AY440" s="232" t="s">
        <v>164</v>
      </c>
    </row>
    <row r="441" spans="1:65" s="2" customFormat="1" ht="16.5" customHeight="1">
      <c r="A441" s="37"/>
      <c r="B441" s="38"/>
      <c r="C441" s="183" t="s">
        <v>1785</v>
      </c>
      <c r="D441" s="183" t="s">
        <v>166</v>
      </c>
      <c r="E441" s="184" t="s">
        <v>1483</v>
      </c>
      <c r="F441" s="185" t="s">
        <v>1484</v>
      </c>
      <c r="G441" s="186" t="s">
        <v>169</v>
      </c>
      <c r="H441" s="187">
        <v>142.16</v>
      </c>
      <c r="I441" s="188"/>
      <c r="J441" s="189">
        <f>ROUND(I441*H441,2)</f>
        <v>0</v>
      </c>
      <c r="K441" s="185" t="s">
        <v>186</v>
      </c>
      <c r="L441" s="42"/>
      <c r="M441" s="190" t="s">
        <v>36</v>
      </c>
      <c r="N441" s="191" t="s">
        <v>53</v>
      </c>
      <c r="O441" s="67"/>
      <c r="P441" s="192">
        <f>O441*H441</f>
        <v>0</v>
      </c>
      <c r="Q441" s="192">
        <v>0.00045</v>
      </c>
      <c r="R441" s="192">
        <f>Q441*H441</f>
        <v>0.063972</v>
      </c>
      <c r="S441" s="192">
        <v>0</v>
      </c>
      <c r="T441" s="193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94" t="s">
        <v>302</v>
      </c>
      <c r="AT441" s="194" t="s">
        <v>166</v>
      </c>
      <c r="AU441" s="194" t="s">
        <v>92</v>
      </c>
      <c r="AY441" s="19" t="s">
        <v>164</v>
      </c>
      <c r="BE441" s="195">
        <f>IF(N441="základní",J441,0)</f>
        <v>0</v>
      </c>
      <c r="BF441" s="195">
        <f>IF(N441="snížená",J441,0)</f>
        <v>0</v>
      </c>
      <c r="BG441" s="195">
        <f>IF(N441="zákl. přenesená",J441,0)</f>
        <v>0</v>
      </c>
      <c r="BH441" s="195">
        <f>IF(N441="sníž. přenesená",J441,0)</f>
        <v>0</v>
      </c>
      <c r="BI441" s="195">
        <f>IF(N441="nulová",J441,0)</f>
        <v>0</v>
      </c>
      <c r="BJ441" s="19" t="s">
        <v>23</v>
      </c>
      <c r="BK441" s="195">
        <f>ROUND(I441*H441,2)</f>
        <v>0</v>
      </c>
      <c r="BL441" s="19" t="s">
        <v>302</v>
      </c>
      <c r="BM441" s="194" t="s">
        <v>1949</v>
      </c>
    </row>
    <row r="442" spans="1:47" s="2" customFormat="1" ht="11.25">
      <c r="A442" s="37"/>
      <c r="B442" s="38"/>
      <c r="C442" s="39"/>
      <c r="D442" s="196" t="s">
        <v>172</v>
      </c>
      <c r="E442" s="39"/>
      <c r="F442" s="197" t="s">
        <v>1486</v>
      </c>
      <c r="G442" s="39"/>
      <c r="H442" s="39"/>
      <c r="I442" s="198"/>
      <c r="J442" s="39"/>
      <c r="K442" s="39"/>
      <c r="L442" s="42"/>
      <c r="M442" s="199"/>
      <c r="N442" s="200"/>
      <c r="O442" s="67"/>
      <c r="P442" s="67"/>
      <c r="Q442" s="67"/>
      <c r="R442" s="67"/>
      <c r="S442" s="67"/>
      <c r="T442" s="68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9" t="s">
        <v>172</v>
      </c>
      <c r="AU442" s="19" t="s">
        <v>92</v>
      </c>
    </row>
    <row r="443" spans="1:47" s="2" customFormat="1" ht="11.25">
      <c r="A443" s="37"/>
      <c r="B443" s="38"/>
      <c r="C443" s="39"/>
      <c r="D443" s="233" t="s">
        <v>189</v>
      </c>
      <c r="E443" s="39"/>
      <c r="F443" s="234" t="s">
        <v>1487</v>
      </c>
      <c r="G443" s="39"/>
      <c r="H443" s="39"/>
      <c r="I443" s="198"/>
      <c r="J443" s="39"/>
      <c r="K443" s="39"/>
      <c r="L443" s="42"/>
      <c r="M443" s="199"/>
      <c r="N443" s="200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9" t="s">
        <v>189</v>
      </c>
      <c r="AU443" s="19" t="s">
        <v>92</v>
      </c>
    </row>
    <row r="444" spans="2:51" s="14" customFormat="1" ht="11.25">
      <c r="B444" s="211"/>
      <c r="C444" s="212"/>
      <c r="D444" s="196" t="s">
        <v>173</v>
      </c>
      <c r="E444" s="213" t="s">
        <v>36</v>
      </c>
      <c r="F444" s="214" t="s">
        <v>1950</v>
      </c>
      <c r="G444" s="212"/>
      <c r="H444" s="215">
        <v>142.16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173</v>
      </c>
      <c r="AU444" s="221" t="s">
        <v>92</v>
      </c>
      <c r="AV444" s="14" t="s">
        <v>92</v>
      </c>
      <c r="AW444" s="14" t="s">
        <v>45</v>
      </c>
      <c r="AX444" s="14" t="s">
        <v>82</v>
      </c>
      <c r="AY444" s="221" t="s">
        <v>164</v>
      </c>
    </row>
    <row r="445" spans="2:51" s="15" customFormat="1" ht="11.25">
      <c r="B445" s="222"/>
      <c r="C445" s="223"/>
      <c r="D445" s="196" t="s">
        <v>173</v>
      </c>
      <c r="E445" s="224" t="s">
        <v>36</v>
      </c>
      <c r="F445" s="225" t="s">
        <v>181</v>
      </c>
      <c r="G445" s="223"/>
      <c r="H445" s="226">
        <v>142.16</v>
      </c>
      <c r="I445" s="227"/>
      <c r="J445" s="223"/>
      <c r="K445" s="223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173</v>
      </c>
      <c r="AU445" s="232" t="s">
        <v>92</v>
      </c>
      <c r="AV445" s="15" t="s">
        <v>170</v>
      </c>
      <c r="AW445" s="15" t="s">
        <v>45</v>
      </c>
      <c r="AX445" s="15" t="s">
        <v>23</v>
      </c>
      <c r="AY445" s="232" t="s">
        <v>164</v>
      </c>
    </row>
    <row r="446" spans="1:65" s="2" customFormat="1" ht="24.2" customHeight="1">
      <c r="A446" s="37"/>
      <c r="B446" s="38"/>
      <c r="C446" s="246" t="s">
        <v>1788</v>
      </c>
      <c r="D446" s="246" t="s">
        <v>303</v>
      </c>
      <c r="E446" s="247" t="s">
        <v>1489</v>
      </c>
      <c r="F446" s="248" t="s">
        <v>1490</v>
      </c>
      <c r="G446" s="249" t="s">
        <v>169</v>
      </c>
      <c r="H446" s="250">
        <v>142.16</v>
      </c>
      <c r="I446" s="251"/>
      <c r="J446" s="252">
        <f>ROUND(I446*H446,2)</f>
        <v>0</v>
      </c>
      <c r="K446" s="248" t="s">
        <v>186</v>
      </c>
      <c r="L446" s="253"/>
      <c r="M446" s="254" t="s">
        <v>36</v>
      </c>
      <c r="N446" s="255" t="s">
        <v>53</v>
      </c>
      <c r="O446" s="67"/>
      <c r="P446" s="192">
        <f>O446*H446</f>
        <v>0</v>
      </c>
      <c r="Q446" s="192">
        <v>0.0054</v>
      </c>
      <c r="R446" s="192">
        <f>Q446*H446</f>
        <v>0.767664</v>
      </c>
      <c r="S446" s="192">
        <v>0</v>
      </c>
      <c r="T446" s="193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94" t="s">
        <v>428</v>
      </c>
      <c r="AT446" s="194" t="s">
        <v>303</v>
      </c>
      <c r="AU446" s="194" t="s">
        <v>92</v>
      </c>
      <c r="AY446" s="19" t="s">
        <v>164</v>
      </c>
      <c r="BE446" s="195">
        <f>IF(N446="základní",J446,0)</f>
        <v>0</v>
      </c>
      <c r="BF446" s="195">
        <f>IF(N446="snížená",J446,0)</f>
        <v>0</v>
      </c>
      <c r="BG446" s="195">
        <f>IF(N446="zákl. přenesená",J446,0)</f>
        <v>0</v>
      </c>
      <c r="BH446" s="195">
        <f>IF(N446="sníž. přenesená",J446,0)</f>
        <v>0</v>
      </c>
      <c r="BI446" s="195">
        <f>IF(N446="nulová",J446,0)</f>
        <v>0</v>
      </c>
      <c r="BJ446" s="19" t="s">
        <v>23</v>
      </c>
      <c r="BK446" s="195">
        <f>ROUND(I446*H446,2)</f>
        <v>0</v>
      </c>
      <c r="BL446" s="19" t="s">
        <v>302</v>
      </c>
      <c r="BM446" s="194" t="s">
        <v>1951</v>
      </c>
    </row>
    <row r="447" spans="1:47" s="2" customFormat="1" ht="19.5">
      <c r="A447" s="37"/>
      <c r="B447" s="38"/>
      <c r="C447" s="39"/>
      <c r="D447" s="196" t="s">
        <v>172</v>
      </c>
      <c r="E447" s="39"/>
      <c r="F447" s="197" t="s">
        <v>1490</v>
      </c>
      <c r="G447" s="39"/>
      <c r="H447" s="39"/>
      <c r="I447" s="198"/>
      <c r="J447" s="39"/>
      <c r="K447" s="39"/>
      <c r="L447" s="42"/>
      <c r="M447" s="199"/>
      <c r="N447" s="200"/>
      <c r="O447" s="67"/>
      <c r="P447" s="67"/>
      <c r="Q447" s="67"/>
      <c r="R447" s="67"/>
      <c r="S447" s="67"/>
      <c r="T447" s="68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9" t="s">
        <v>172</v>
      </c>
      <c r="AU447" s="19" t="s">
        <v>92</v>
      </c>
    </row>
    <row r="448" spans="1:65" s="2" customFormat="1" ht="16.5" customHeight="1">
      <c r="A448" s="37"/>
      <c r="B448" s="38"/>
      <c r="C448" s="183" t="s">
        <v>1791</v>
      </c>
      <c r="D448" s="183" t="s">
        <v>166</v>
      </c>
      <c r="E448" s="184" t="s">
        <v>1493</v>
      </c>
      <c r="F448" s="185" t="s">
        <v>1494</v>
      </c>
      <c r="G448" s="186" t="s">
        <v>335</v>
      </c>
      <c r="H448" s="187">
        <v>0.976</v>
      </c>
      <c r="I448" s="188"/>
      <c r="J448" s="189">
        <f>ROUND(I448*H448,2)</f>
        <v>0</v>
      </c>
      <c r="K448" s="185" t="s">
        <v>186</v>
      </c>
      <c r="L448" s="42"/>
      <c r="M448" s="190" t="s">
        <v>36</v>
      </c>
      <c r="N448" s="191" t="s">
        <v>53</v>
      </c>
      <c r="O448" s="67"/>
      <c r="P448" s="192">
        <f>O448*H448</f>
        <v>0</v>
      </c>
      <c r="Q448" s="192">
        <v>0</v>
      </c>
      <c r="R448" s="192">
        <f>Q448*H448</f>
        <v>0</v>
      </c>
      <c r="S448" s="192">
        <v>0</v>
      </c>
      <c r="T448" s="193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194" t="s">
        <v>302</v>
      </c>
      <c r="AT448" s="194" t="s">
        <v>166</v>
      </c>
      <c r="AU448" s="194" t="s">
        <v>92</v>
      </c>
      <c r="AY448" s="19" t="s">
        <v>164</v>
      </c>
      <c r="BE448" s="195">
        <f>IF(N448="základní",J448,0)</f>
        <v>0</v>
      </c>
      <c r="BF448" s="195">
        <f>IF(N448="snížená",J448,0)</f>
        <v>0</v>
      </c>
      <c r="BG448" s="195">
        <f>IF(N448="zákl. přenesená",J448,0)</f>
        <v>0</v>
      </c>
      <c r="BH448" s="195">
        <f>IF(N448="sníž. přenesená",J448,0)</f>
        <v>0</v>
      </c>
      <c r="BI448" s="195">
        <f>IF(N448="nulová",J448,0)</f>
        <v>0</v>
      </c>
      <c r="BJ448" s="19" t="s">
        <v>23</v>
      </c>
      <c r="BK448" s="195">
        <f>ROUND(I448*H448,2)</f>
        <v>0</v>
      </c>
      <c r="BL448" s="19" t="s">
        <v>302</v>
      </c>
      <c r="BM448" s="194" t="s">
        <v>1952</v>
      </c>
    </row>
    <row r="449" spans="1:47" s="2" customFormat="1" ht="19.5">
      <c r="A449" s="37"/>
      <c r="B449" s="38"/>
      <c r="C449" s="39"/>
      <c r="D449" s="196" t="s">
        <v>172</v>
      </c>
      <c r="E449" s="39"/>
      <c r="F449" s="197" t="s">
        <v>1496</v>
      </c>
      <c r="G449" s="39"/>
      <c r="H449" s="39"/>
      <c r="I449" s="198"/>
      <c r="J449" s="39"/>
      <c r="K449" s="39"/>
      <c r="L449" s="42"/>
      <c r="M449" s="199"/>
      <c r="N449" s="200"/>
      <c r="O449" s="67"/>
      <c r="P449" s="67"/>
      <c r="Q449" s="67"/>
      <c r="R449" s="67"/>
      <c r="S449" s="67"/>
      <c r="T449" s="68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19" t="s">
        <v>172</v>
      </c>
      <c r="AU449" s="19" t="s">
        <v>92</v>
      </c>
    </row>
    <row r="450" spans="1:47" s="2" customFormat="1" ht="11.25">
      <c r="A450" s="37"/>
      <c r="B450" s="38"/>
      <c r="C450" s="39"/>
      <c r="D450" s="233" t="s">
        <v>189</v>
      </c>
      <c r="E450" s="39"/>
      <c r="F450" s="234" t="s">
        <v>1497</v>
      </c>
      <c r="G450" s="39"/>
      <c r="H450" s="39"/>
      <c r="I450" s="198"/>
      <c r="J450" s="39"/>
      <c r="K450" s="39"/>
      <c r="L450" s="42"/>
      <c r="M450" s="199"/>
      <c r="N450" s="200"/>
      <c r="O450" s="67"/>
      <c r="P450" s="67"/>
      <c r="Q450" s="67"/>
      <c r="R450" s="67"/>
      <c r="S450" s="67"/>
      <c r="T450" s="68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9" t="s">
        <v>189</v>
      </c>
      <c r="AU450" s="19" t="s">
        <v>92</v>
      </c>
    </row>
    <row r="451" spans="2:63" s="12" customFormat="1" ht="22.9" customHeight="1">
      <c r="B451" s="167"/>
      <c r="C451" s="168"/>
      <c r="D451" s="169" t="s">
        <v>81</v>
      </c>
      <c r="E451" s="181" t="s">
        <v>1498</v>
      </c>
      <c r="F451" s="181" t="s">
        <v>1499</v>
      </c>
      <c r="G451" s="168"/>
      <c r="H451" s="168"/>
      <c r="I451" s="171"/>
      <c r="J451" s="182">
        <f>BK451</f>
        <v>0</v>
      </c>
      <c r="K451" s="168"/>
      <c r="L451" s="173"/>
      <c r="M451" s="174"/>
      <c r="N451" s="175"/>
      <c r="O451" s="175"/>
      <c r="P451" s="176">
        <f>SUM(P452:P467)</f>
        <v>0</v>
      </c>
      <c r="Q451" s="175"/>
      <c r="R451" s="176">
        <f>SUM(R452:R467)</f>
        <v>0.3424004</v>
      </c>
      <c r="S451" s="175"/>
      <c r="T451" s="177">
        <f>SUM(T452:T467)</f>
        <v>0</v>
      </c>
      <c r="AR451" s="178" t="s">
        <v>92</v>
      </c>
      <c r="AT451" s="179" t="s">
        <v>81</v>
      </c>
      <c r="AU451" s="179" t="s">
        <v>23</v>
      </c>
      <c r="AY451" s="178" t="s">
        <v>164</v>
      </c>
      <c r="BK451" s="180">
        <f>SUM(BK452:BK467)</f>
        <v>0</v>
      </c>
    </row>
    <row r="452" spans="1:65" s="2" customFormat="1" ht="16.5" customHeight="1">
      <c r="A452" s="37"/>
      <c r="B452" s="38"/>
      <c r="C452" s="183" t="s">
        <v>1794</v>
      </c>
      <c r="D452" s="183" t="s">
        <v>166</v>
      </c>
      <c r="E452" s="184" t="s">
        <v>1500</v>
      </c>
      <c r="F452" s="185" t="s">
        <v>1501</v>
      </c>
      <c r="G452" s="186" t="s">
        <v>169</v>
      </c>
      <c r="H452" s="187">
        <v>10.84</v>
      </c>
      <c r="I452" s="188"/>
      <c r="J452" s="189">
        <f>ROUND(I452*H452,2)</f>
        <v>0</v>
      </c>
      <c r="K452" s="185" t="s">
        <v>186</v>
      </c>
      <c r="L452" s="42"/>
      <c r="M452" s="190" t="s">
        <v>36</v>
      </c>
      <c r="N452" s="191" t="s">
        <v>53</v>
      </c>
      <c r="O452" s="67"/>
      <c r="P452" s="192">
        <f>O452*H452</f>
        <v>0</v>
      </c>
      <c r="Q452" s="192">
        <v>0</v>
      </c>
      <c r="R452" s="192">
        <f>Q452*H452</f>
        <v>0</v>
      </c>
      <c r="S452" s="192">
        <v>0</v>
      </c>
      <c r="T452" s="193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94" t="s">
        <v>302</v>
      </c>
      <c r="AT452" s="194" t="s">
        <v>166</v>
      </c>
      <c r="AU452" s="194" t="s">
        <v>92</v>
      </c>
      <c r="AY452" s="19" t="s">
        <v>164</v>
      </c>
      <c r="BE452" s="195">
        <f>IF(N452="základní",J452,0)</f>
        <v>0</v>
      </c>
      <c r="BF452" s="195">
        <f>IF(N452="snížená",J452,0)</f>
        <v>0</v>
      </c>
      <c r="BG452" s="195">
        <f>IF(N452="zákl. přenesená",J452,0)</f>
        <v>0</v>
      </c>
      <c r="BH452" s="195">
        <f>IF(N452="sníž. přenesená",J452,0)</f>
        <v>0</v>
      </c>
      <c r="BI452" s="195">
        <f>IF(N452="nulová",J452,0)</f>
        <v>0</v>
      </c>
      <c r="BJ452" s="19" t="s">
        <v>23</v>
      </c>
      <c r="BK452" s="195">
        <f>ROUND(I452*H452,2)</f>
        <v>0</v>
      </c>
      <c r="BL452" s="19" t="s">
        <v>302</v>
      </c>
      <c r="BM452" s="194" t="s">
        <v>1953</v>
      </c>
    </row>
    <row r="453" spans="1:47" s="2" customFormat="1" ht="11.25">
      <c r="A453" s="37"/>
      <c r="B453" s="38"/>
      <c r="C453" s="39"/>
      <c r="D453" s="196" t="s">
        <v>172</v>
      </c>
      <c r="E453" s="39"/>
      <c r="F453" s="197" t="s">
        <v>1503</v>
      </c>
      <c r="G453" s="39"/>
      <c r="H453" s="39"/>
      <c r="I453" s="198"/>
      <c r="J453" s="39"/>
      <c r="K453" s="39"/>
      <c r="L453" s="42"/>
      <c r="M453" s="199"/>
      <c r="N453" s="200"/>
      <c r="O453" s="67"/>
      <c r="P453" s="67"/>
      <c r="Q453" s="67"/>
      <c r="R453" s="67"/>
      <c r="S453" s="67"/>
      <c r="T453" s="68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9" t="s">
        <v>172</v>
      </c>
      <c r="AU453" s="19" t="s">
        <v>92</v>
      </c>
    </row>
    <row r="454" spans="1:47" s="2" customFormat="1" ht="11.25">
      <c r="A454" s="37"/>
      <c r="B454" s="38"/>
      <c r="C454" s="39"/>
      <c r="D454" s="233" t="s">
        <v>189</v>
      </c>
      <c r="E454" s="39"/>
      <c r="F454" s="234" t="s">
        <v>1504</v>
      </c>
      <c r="G454" s="39"/>
      <c r="H454" s="39"/>
      <c r="I454" s="198"/>
      <c r="J454" s="39"/>
      <c r="K454" s="39"/>
      <c r="L454" s="42"/>
      <c r="M454" s="199"/>
      <c r="N454" s="200"/>
      <c r="O454" s="67"/>
      <c r="P454" s="67"/>
      <c r="Q454" s="67"/>
      <c r="R454" s="67"/>
      <c r="S454" s="67"/>
      <c r="T454" s="68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9" t="s">
        <v>189</v>
      </c>
      <c r="AU454" s="19" t="s">
        <v>92</v>
      </c>
    </row>
    <row r="455" spans="2:51" s="13" customFormat="1" ht="11.25">
      <c r="B455" s="201"/>
      <c r="C455" s="202"/>
      <c r="D455" s="196" t="s">
        <v>173</v>
      </c>
      <c r="E455" s="203" t="s">
        <v>36</v>
      </c>
      <c r="F455" s="204" t="s">
        <v>1505</v>
      </c>
      <c r="G455" s="202"/>
      <c r="H455" s="203" t="s">
        <v>36</v>
      </c>
      <c r="I455" s="205"/>
      <c r="J455" s="202"/>
      <c r="K455" s="202"/>
      <c r="L455" s="206"/>
      <c r="M455" s="207"/>
      <c r="N455" s="208"/>
      <c r="O455" s="208"/>
      <c r="P455" s="208"/>
      <c r="Q455" s="208"/>
      <c r="R455" s="208"/>
      <c r="S455" s="208"/>
      <c r="T455" s="209"/>
      <c r="AT455" s="210" t="s">
        <v>173</v>
      </c>
      <c r="AU455" s="210" t="s">
        <v>92</v>
      </c>
      <c r="AV455" s="13" t="s">
        <v>23</v>
      </c>
      <c r="AW455" s="13" t="s">
        <v>45</v>
      </c>
      <c r="AX455" s="13" t="s">
        <v>82</v>
      </c>
      <c r="AY455" s="210" t="s">
        <v>164</v>
      </c>
    </row>
    <row r="456" spans="2:51" s="14" customFormat="1" ht="11.25">
      <c r="B456" s="211"/>
      <c r="C456" s="212"/>
      <c r="D456" s="196" t="s">
        <v>173</v>
      </c>
      <c r="E456" s="213" t="s">
        <v>36</v>
      </c>
      <c r="F456" s="214" t="s">
        <v>1954</v>
      </c>
      <c r="G456" s="212"/>
      <c r="H456" s="215">
        <v>10.84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173</v>
      </c>
      <c r="AU456" s="221" t="s">
        <v>92</v>
      </c>
      <c r="AV456" s="14" t="s">
        <v>92</v>
      </c>
      <c r="AW456" s="14" t="s">
        <v>45</v>
      </c>
      <c r="AX456" s="14" t="s">
        <v>23</v>
      </c>
      <c r="AY456" s="221" t="s">
        <v>164</v>
      </c>
    </row>
    <row r="457" spans="1:65" s="2" customFormat="1" ht="16.5" customHeight="1">
      <c r="A457" s="37"/>
      <c r="B457" s="38"/>
      <c r="C457" s="246" t="s">
        <v>1797</v>
      </c>
      <c r="D457" s="246" t="s">
        <v>303</v>
      </c>
      <c r="E457" s="247" t="s">
        <v>1506</v>
      </c>
      <c r="F457" s="248" t="s">
        <v>1507</v>
      </c>
      <c r="G457" s="249" t="s">
        <v>335</v>
      </c>
      <c r="H457" s="250">
        <v>0.314</v>
      </c>
      <c r="I457" s="251"/>
      <c r="J457" s="252">
        <f>ROUND(I457*H457,2)</f>
        <v>0</v>
      </c>
      <c r="K457" s="248" t="s">
        <v>186</v>
      </c>
      <c r="L457" s="253"/>
      <c r="M457" s="254" t="s">
        <v>36</v>
      </c>
      <c r="N457" s="255" t="s">
        <v>53</v>
      </c>
      <c r="O457" s="67"/>
      <c r="P457" s="192">
        <f>O457*H457</f>
        <v>0</v>
      </c>
      <c r="Q457" s="192">
        <v>1</v>
      </c>
      <c r="R457" s="192">
        <f>Q457*H457</f>
        <v>0.314</v>
      </c>
      <c r="S457" s="192">
        <v>0</v>
      </c>
      <c r="T457" s="193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94" t="s">
        <v>428</v>
      </c>
      <c r="AT457" s="194" t="s">
        <v>303</v>
      </c>
      <c r="AU457" s="194" t="s">
        <v>92</v>
      </c>
      <c r="AY457" s="19" t="s">
        <v>164</v>
      </c>
      <c r="BE457" s="195">
        <f>IF(N457="základní",J457,0)</f>
        <v>0</v>
      </c>
      <c r="BF457" s="195">
        <f>IF(N457="snížená",J457,0)</f>
        <v>0</v>
      </c>
      <c r="BG457" s="195">
        <f>IF(N457="zákl. přenesená",J457,0)</f>
        <v>0</v>
      </c>
      <c r="BH457" s="195">
        <f>IF(N457="sníž. přenesená",J457,0)</f>
        <v>0</v>
      </c>
      <c r="BI457" s="195">
        <f>IF(N457="nulová",J457,0)</f>
        <v>0</v>
      </c>
      <c r="BJ457" s="19" t="s">
        <v>23</v>
      </c>
      <c r="BK457" s="195">
        <f>ROUND(I457*H457,2)</f>
        <v>0</v>
      </c>
      <c r="BL457" s="19" t="s">
        <v>302</v>
      </c>
      <c r="BM457" s="194" t="s">
        <v>1955</v>
      </c>
    </row>
    <row r="458" spans="1:47" s="2" customFormat="1" ht="11.25">
      <c r="A458" s="37"/>
      <c r="B458" s="38"/>
      <c r="C458" s="39"/>
      <c r="D458" s="196" t="s">
        <v>172</v>
      </c>
      <c r="E458" s="39"/>
      <c r="F458" s="197" t="s">
        <v>1507</v>
      </c>
      <c r="G458" s="39"/>
      <c r="H458" s="39"/>
      <c r="I458" s="198"/>
      <c r="J458" s="39"/>
      <c r="K458" s="39"/>
      <c r="L458" s="42"/>
      <c r="M458" s="199"/>
      <c r="N458" s="200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9" t="s">
        <v>172</v>
      </c>
      <c r="AU458" s="19" t="s">
        <v>92</v>
      </c>
    </row>
    <row r="459" spans="2:51" s="14" customFormat="1" ht="11.25">
      <c r="B459" s="211"/>
      <c r="C459" s="212"/>
      <c r="D459" s="196" t="s">
        <v>173</v>
      </c>
      <c r="E459" s="212"/>
      <c r="F459" s="214" t="s">
        <v>1956</v>
      </c>
      <c r="G459" s="212"/>
      <c r="H459" s="215">
        <v>0.314</v>
      </c>
      <c r="I459" s="216"/>
      <c r="J459" s="212"/>
      <c r="K459" s="212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173</v>
      </c>
      <c r="AU459" s="221" t="s">
        <v>92</v>
      </c>
      <c r="AV459" s="14" t="s">
        <v>92</v>
      </c>
      <c r="AW459" s="14" t="s">
        <v>4</v>
      </c>
      <c r="AX459" s="14" t="s">
        <v>23</v>
      </c>
      <c r="AY459" s="221" t="s">
        <v>164</v>
      </c>
    </row>
    <row r="460" spans="1:65" s="2" customFormat="1" ht="16.5" customHeight="1">
      <c r="A460" s="37"/>
      <c r="B460" s="38"/>
      <c r="C460" s="183" t="s">
        <v>1800</v>
      </c>
      <c r="D460" s="183" t="s">
        <v>166</v>
      </c>
      <c r="E460" s="184" t="s">
        <v>1510</v>
      </c>
      <c r="F460" s="185" t="s">
        <v>1511</v>
      </c>
      <c r="G460" s="186" t="s">
        <v>169</v>
      </c>
      <c r="H460" s="187">
        <v>10.84</v>
      </c>
      <c r="I460" s="188"/>
      <c r="J460" s="189">
        <f>ROUND(I460*H460,2)</f>
        <v>0</v>
      </c>
      <c r="K460" s="185" t="s">
        <v>186</v>
      </c>
      <c r="L460" s="42"/>
      <c r="M460" s="190" t="s">
        <v>36</v>
      </c>
      <c r="N460" s="191" t="s">
        <v>53</v>
      </c>
      <c r="O460" s="67"/>
      <c r="P460" s="192">
        <f>O460*H460</f>
        <v>0</v>
      </c>
      <c r="Q460" s="192">
        <v>0.00106</v>
      </c>
      <c r="R460" s="192">
        <f>Q460*H460</f>
        <v>0.0114904</v>
      </c>
      <c r="S460" s="192">
        <v>0</v>
      </c>
      <c r="T460" s="193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194" t="s">
        <v>302</v>
      </c>
      <c r="AT460" s="194" t="s">
        <v>166</v>
      </c>
      <c r="AU460" s="194" t="s">
        <v>92</v>
      </c>
      <c r="AY460" s="19" t="s">
        <v>164</v>
      </c>
      <c r="BE460" s="195">
        <f>IF(N460="základní",J460,0)</f>
        <v>0</v>
      </c>
      <c r="BF460" s="195">
        <f>IF(N460="snížená",J460,0)</f>
        <v>0</v>
      </c>
      <c r="BG460" s="195">
        <f>IF(N460="zákl. přenesená",J460,0)</f>
        <v>0</v>
      </c>
      <c r="BH460" s="195">
        <f>IF(N460="sníž. přenesená",J460,0)</f>
        <v>0</v>
      </c>
      <c r="BI460" s="195">
        <f>IF(N460="nulová",J460,0)</f>
        <v>0</v>
      </c>
      <c r="BJ460" s="19" t="s">
        <v>23</v>
      </c>
      <c r="BK460" s="195">
        <f>ROUND(I460*H460,2)</f>
        <v>0</v>
      </c>
      <c r="BL460" s="19" t="s">
        <v>302</v>
      </c>
      <c r="BM460" s="194" t="s">
        <v>1957</v>
      </c>
    </row>
    <row r="461" spans="1:47" s="2" customFormat="1" ht="11.25">
      <c r="A461" s="37"/>
      <c r="B461" s="38"/>
      <c r="C461" s="39"/>
      <c r="D461" s="196" t="s">
        <v>172</v>
      </c>
      <c r="E461" s="39"/>
      <c r="F461" s="197" t="s">
        <v>1513</v>
      </c>
      <c r="G461" s="39"/>
      <c r="H461" s="39"/>
      <c r="I461" s="198"/>
      <c r="J461" s="39"/>
      <c r="K461" s="39"/>
      <c r="L461" s="42"/>
      <c r="M461" s="199"/>
      <c r="N461" s="200"/>
      <c r="O461" s="67"/>
      <c r="P461" s="67"/>
      <c r="Q461" s="67"/>
      <c r="R461" s="67"/>
      <c r="S461" s="67"/>
      <c r="T461" s="68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19" t="s">
        <v>172</v>
      </c>
      <c r="AU461" s="19" t="s">
        <v>92</v>
      </c>
    </row>
    <row r="462" spans="1:47" s="2" customFormat="1" ht="11.25">
      <c r="A462" s="37"/>
      <c r="B462" s="38"/>
      <c r="C462" s="39"/>
      <c r="D462" s="233" t="s">
        <v>189</v>
      </c>
      <c r="E462" s="39"/>
      <c r="F462" s="234" t="s">
        <v>1514</v>
      </c>
      <c r="G462" s="39"/>
      <c r="H462" s="39"/>
      <c r="I462" s="198"/>
      <c r="J462" s="39"/>
      <c r="K462" s="39"/>
      <c r="L462" s="42"/>
      <c r="M462" s="199"/>
      <c r="N462" s="200"/>
      <c r="O462" s="67"/>
      <c r="P462" s="67"/>
      <c r="Q462" s="67"/>
      <c r="R462" s="67"/>
      <c r="S462" s="67"/>
      <c r="T462" s="68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9" t="s">
        <v>189</v>
      </c>
      <c r="AU462" s="19" t="s">
        <v>92</v>
      </c>
    </row>
    <row r="463" spans="2:51" s="13" customFormat="1" ht="11.25">
      <c r="B463" s="201"/>
      <c r="C463" s="202"/>
      <c r="D463" s="196" t="s">
        <v>173</v>
      </c>
      <c r="E463" s="203" t="s">
        <v>36</v>
      </c>
      <c r="F463" s="204" t="s">
        <v>1515</v>
      </c>
      <c r="G463" s="202"/>
      <c r="H463" s="203" t="s">
        <v>36</v>
      </c>
      <c r="I463" s="205"/>
      <c r="J463" s="202"/>
      <c r="K463" s="202"/>
      <c r="L463" s="206"/>
      <c r="M463" s="207"/>
      <c r="N463" s="208"/>
      <c r="O463" s="208"/>
      <c r="P463" s="208"/>
      <c r="Q463" s="208"/>
      <c r="R463" s="208"/>
      <c r="S463" s="208"/>
      <c r="T463" s="209"/>
      <c r="AT463" s="210" t="s">
        <v>173</v>
      </c>
      <c r="AU463" s="210" t="s">
        <v>92</v>
      </c>
      <c r="AV463" s="13" t="s">
        <v>23</v>
      </c>
      <c r="AW463" s="13" t="s">
        <v>45</v>
      </c>
      <c r="AX463" s="13" t="s">
        <v>82</v>
      </c>
      <c r="AY463" s="210" t="s">
        <v>164</v>
      </c>
    </row>
    <row r="464" spans="2:51" s="14" customFormat="1" ht="11.25">
      <c r="B464" s="211"/>
      <c r="C464" s="212"/>
      <c r="D464" s="196" t="s">
        <v>173</v>
      </c>
      <c r="E464" s="213" t="s">
        <v>36</v>
      </c>
      <c r="F464" s="214" t="s">
        <v>1954</v>
      </c>
      <c r="G464" s="212"/>
      <c r="H464" s="215">
        <v>10.84</v>
      </c>
      <c r="I464" s="216"/>
      <c r="J464" s="212"/>
      <c r="K464" s="212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173</v>
      </c>
      <c r="AU464" s="221" t="s">
        <v>92</v>
      </c>
      <c r="AV464" s="14" t="s">
        <v>92</v>
      </c>
      <c r="AW464" s="14" t="s">
        <v>45</v>
      </c>
      <c r="AX464" s="14" t="s">
        <v>23</v>
      </c>
      <c r="AY464" s="221" t="s">
        <v>164</v>
      </c>
    </row>
    <row r="465" spans="1:65" s="2" customFormat="1" ht="16.5" customHeight="1">
      <c r="A465" s="37"/>
      <c r="B465" s="38"/>
      <c r="C465" s="246" t="s">
        <v>1802</v>
      </c>
      <c r="D465" s="246" t="s">
        <v>303</v>
      </c>
      <c r="E465" s="247" t="s">
        <v>1516</v>
      </c>
      <c r="F465" s="248" t="s">
        <v>1517</v>
      </c>
      <c r="G465" s="249" t="s">
        <v>306</v>
      </c>
      <c r="H465" s="250">
        <v>16.91</v>
      </c>
      <c r="I465" s="251"/>
      <c r="J465" s="252">
        <f>ROUND(I465*H465,2)</f>
        <v>0</v>
      </c>
      <c r="K465" s="248" t="s">
        <v>186</v>
      </c>
      <c r="L465" s="253"/>
      <c r="M465" s="254" t="s">
        <v>36</v>
      </c>
      <c r="N465" s="255" t="s">
        <v>53</v>
      </c>
      <c r="O465" s="67"/>
      <c r="P465" s="192">
        <f>O465*H465</f>
        <v>0</v>
      </c>
      <c r="Q465" s="192">
        <v>0.001</v>
      </c>
      <c r="R465" s="192">
        <f>Q465*H465</f>
        <v>0.01691</v>
      </c>
      <c r="S465" s="192">
        <v>0</v>
      </c>
      <c r="T465" s="193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94" t="s">
        <v>428</v>
      </c>
      <c r="AT465" s="194" t="s">
        <v>303</v>
      </c>
      <c r="AU465" s="194" t="s">
        <v>92</v>
      </c>
      <c r="AY465" s="19" t="s">
        <v>164</v>
      </c>
      <c r="BE465" s="195">
        <f>IF(N465="základní",J465,0)</f>
        <v>0</v>
      </c>
      <c r="BF465" s="195">
        <f>IF(N465="snížená",J465,0)</f>
        <v>0</v>
      </c>
      <c r="BG465" s="195">
        <f>IF(N465="zákl. přenesená",J465,0)</f>
        <v>0</v>
      </c>
      <c r="BH465" s="195">
        <f>IF(N465="sníž. přenesená",J465,0)</f>
        <v>0</v>
      </c>
      <c r="BI465" s="195">
        <f>IF(N465="nulová",J465,0)</f>
        <v>0</v>
      </c>
      <c r="BJ465" s="19" t="s">
        <v>23</v>
      </c>
      <c r="BK465" s="195">
        <f>ROUND(I465*H465,2)</f>
        <v>0</v>
      </c>
      <c r="BL465" s="19" t="s">
        <v>302</v>
      </c>
      <c r="BM465" s="194" t="s">
        <v>1958</v>
      </c>
    </row>
    <row r="466" spans="1:47" s="2" customFormat="1" ht="11.25">
      <c r="A466" s="37"/>
      <c r="B466" s="38"/>
      <c r="C466" s="39"/>
      <c r="D466" s="196" t="s">
        <v>172</v>
      </c>
      <c r="E466" s="39"/>
      <c r="F466" s="197" t="s">
        <v>1517</v>
      </c>
      <c r="G466" s="39"/>
      <c r="H466" s="39"/>
      <c r="I466" s="198"/>
      <c r="J466" s="39"/>
      <c r="K466" s="39"/>
      <c r="L466" s="42"/>
      <c r="M466" s="199"/>
      <c r="N466" s="200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9" t="s">
        <v>172</v>
      </c>
      <c r="AU466" s="19" t="s">
        <v>92</v>
      </c>
    </row>
    <row r="467" spans="2:51" s="14" customFormat="1" ht="11.25">
      <c r="B467" s="211"/>
      <c r="C467" s="212"/>
      <c r="D467" s="196" t="s">
        <v>173</v>
      </c>
      <c r="E467" s="212"/>
      <c r="F467" s="214" t="s">
        <v>1959</v>
      </c>
      <c r="G467" s="212"/>
      <c r="H467" s="215">
        <v>16.91</v>
      </c>
      <c r="I467" s="216"/>
      <c r="J467" s="212"/>
      <c r="K467" s="212"/>
      <c r="L467" s="217"/>
      <c r="M467" s="262"/>
      <c r="N467" s="263"/>
      <c r="O467" s="263"/>
      <c r="P467" s="263"/>
      <c r="Q467" s="263"/>
      <c r="R467" s="263"/>
      <c r="S467" s="263"/>
      <c r="T467" s="264"/>
      <c r="AT467" s="221" t="s">
        <v>173</v>
      </c>
      <c r="AU467" s="221" t="s">
        <v>92</v>
      </c>
      <c r="AV467" s="14" t="s">
        <v>92</v>
      </c>
      <c r="AW467" s="14" t="s">
        <v>4</v>
      </c>
      <c r="AX467" s="14" t="s">
        <v>23</v>
      </c>
      <c r="AY467" s="221" t="s">
        <v>164</v>
      </c>
    </row>
    <row r="468" spans="1:31" s="2" customFormat="1" ht="6.95" customHeight="1">
      <c r="A468" s="37"/>
      <c r="B468" s="50"/>
      <c r="C468" s="51"/>
      <c r="D468" s="51"/>
      <c r="E468" s="51"/>
      <c r="F468" s="51"/>
      <c r="G468" s="51"/>
      <c r="H468" s="51"/>
      <c r="I468" s="51"/>
      <c r="J468" s="51"/>
      <c r="K468" s="51"/>
      <c r="L468" s="42"/>
      <c r="M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</sheetData>
  <sheetProtection algorithmName="SHA-512" hashValue="wgWFbX40sFLxwaAx/eF6bX/InPYO2eZhquIrzld0dVAyBZ+lZkAY7zNwuX/Z/AeMtxWhgtvd0EU07poeZ9b7ow==" saltValue="Q+vt02DzBmeVDshlThd64CTlsays/rjWIZRm/hN09cyzyD2nXhuRx3mu/zjEB6o9Yh3K/+CkQJeyVpJIstPPKA==" spinCount="100000" sheet="1" objects="1" scenarios="1" formatColumns="0" formatRows="0" autoFilter="0"/>
  <autoFilter ref="C97:K467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3" r:id="rId1" display="https://podminky.urs.cz/item/CS_URS_2022_01/115001106"/>
    <hyperlink ref="F108" r:id="rId2" display="https://podminky.urs.cz/item/CS_URS_2022_01/115101201"/>
    <hyperlink ref="F112" r:id="rId3" display="https://podminky.urs.cz/item/CS_URS_2022_01/115101301"/>
    <hyperlink ref="F116" r:id="rId4" display="https://podminky.urs.cz/item/CS_URS_2022_01/131251102"/>
    <hyperlink ref="F127" r:id="rId5" display="https://podminky.urs.cz/item/CS_URS_2022_01/132251101"/>
    <hyperlink ref="F135" r:id="rId6" display="https://podminky.urs.cz/item/CS_URS_2022_01/153191121"/>
    <hyperlink ref="F140" r:id="rId7" display="https://podminky.urs.cz/item/CS_URS_2022_01/153191131"/>
    <hyperlink ref="F145" r:id="rId8" display="https://podminky.urs.cz/item/CS_URS_2022_01/162251102"/>
    <hyperlink ref="F150" r:id="rId9" display="https://podminky.urs.cz/item/CS_URS_2022_01/162751117"/>
    <hyperlink ref="F155" r:id="rId10" display="https://podminky.urs.cz/item/CS_URS_2022_01/162751119"/>
    <hyperlink ref="F160" r:id="rId11" display="https://podminky.urs.cz/item/CS_URS_2022_01/171201231"/>
    <hyperlink ref="F164" r:id="rId12" display="https://podminky.urs.cz/item/CS_URS_2022_01/174151101"/>
    <hyperlink ref="F173" r:id="rId13" display="https://podminky.urs.cz/item/CS_URS_2022_01/174151102"/>
    <hyperlink ref="F182" r:id="rId14" display="https://podminky.urs.cz/item/CS_URS_2022_01/273354111"/>
    <hyperlink ref="F187" r:id="rId15" display="https://podminky.urs.cz/item/CS_URS_2022_01/273354211"/>
    <hyperlink ref="F192" r:id="rId16" display="https://podminky.urs.cz/item/CS_URS_2022_01/273361412"/>
    <hyperlink ref="F197" r:id="rId17" display="https://podminky.urs.cz/item/CS_URS_2022_01/274311127"/>
    <hyperlink ref="F203" r:id="rId18" display="https://podminky.urs.cz/item/CS_URS_2022_01/274354111"/>
    <hyperlink ref="F209" r:id="rId19" display="https://podminky.urs.cz/item/CS_URS_2022_01/274354211"/>
    <hyperlink ref="F214" r:id="rId20" display="https://podminky.urs.cz/item/CS_URS_2022_01/274361116"/>
    <hyperlink ref="F220" r:id="rId21" display="https://podminky.urs.cz/item/CS_URS_2022_01/317171126"/>
    <hyperlink ref="F227" r:id="rId22" display="https://podminky.urs.cz/item/CS_URS_2022_01/317321118"/>
    <hyperlink ref="F232" r:id="rId23" display="https://podminky.urs.cz/item/CS_URS_2022_01/317353121"/>
    <hyperlink ref="F237" r:id="rId24" display="https://podminky.urs.cz/item/CS_URS_2022_01/317353221"/>
    <hyperlink ref="F242" r:id="rId25" display="https://podminky.urs.cz/item/CS_URS_2022_01/317361116"/>
    <hyperlink ref="F247" r:id="rId26" display="https://podminky.urs.cz/item/CS_URS_2022_01/327351211"/>
    <hyperlink ref="F252" r:id="rId27" display="https://podminky.urs.cz/item/CS_URS_2022_01/327351221"/>
    <hyperlink ref="F257" r:id="rId28" display="https://podminky.urs.cz/item/CS_URS_2022_01/334313117"/>
    <hyperlink ref="F263" r:id="rId29" display="https://podminky.urs.cz/item/CS_URS_2022_01/334323118"/>
    <hyperlink ref="F269" r:id="rId30" display="https://podminky.urs.cz/item/CS_URS_2022_01/334351112"/>
    <hyperlink ref="F276" r:id="rId31" display="https://podminky.urs.cz/item/CS_URS_2022_01/334351211"/>
    <hyperlink ref="F281" r:id="rId32" display="https://podminky.urs.cz/item/CS_URS_2022_01/334361226"/>
    <hyperlink ref="F286" r:id="rId33" display="https://podminky.urs.cz/item/CS_URS_2022_01/348171111"/>
    <hyperlink ref="F291" r:id="rId34" display="https://podminky.urs.cz/item/CS_URS_2022_01/389121111"/>
    <hyperlink ref="F301" r:id="rId35" display="https://podminky.urs.cz/item/CS_URS_2022_01/451313511"/>
    <hyperlink ref="F307" r:id="rId36" display="https://podminky.urs.cz/item/CS_URS_2022_01/451315135"/>
    <hyperlink ref="F311" r:id="rId37" display="https://podminky.urs.cz/item/CS_URS_2022_01/451476111"/>
    <hyperlink ref="F316" r:id="rId38" display="https://podminky.urs.cz/item/CS_URS_2022_01/451476112"/>
    <hyperlink ref="F321" r:id="rId39" display="https://podminky.urs.cz/item/CS_URS_2022_01/452311121"/>
    <hyperlink ref="F326" r:id="rId40" display="https://podminky.urs.cz/item/CS_URS_2022_01/452318510"/>
    <hyperlink ref="F334" r:id="rId41" display="https://podminky.urs.cz/item/CS_URS_2022_01/458591111"/>
    <hyperlink ref="F340" r:id="rId42" display="https://podminky.urs.cz/item/CS_URS_2022_01/594511111"/>
    <hyperlink ref="F348" r:id="rId43" display="https://podminky.urs.cz/item/CS_URS_2022_01/599632111"/>
    <hyperlink ref="F354" r:id="rId44" display="https://podminky.urs.cz/item/CS_URS_2022_01/628612201_R"/>
    <hyperlink ref="F359" r:id="rId45" display="https://podminky.urs.cz/item/CS_URS_2022_01/911122111_R"/>
    <hyperlink ref="F364" r:id="rId46" display="https://podminky.urs.cz/item/CS_URS_2022_01/931994132"/>
    <hyperlink ref="F369" r:id="rId47" display="https://podminky.urs.cz/item/CS_URS_2022_01/953961114"/>
    <hyperlink ref="F374" r:id="rId48" display="https://podminky.urs.cz/item/CS_URS_2022_01/961044111"/>
    <hyperlink ref="F379" r:id="rId49" display="https://podminky.urs.cz/item/CS_URS_2022_01/962041211"/>
    <hyperlink ref="F384" r:id="rId50" display="https://podminky.urs.cz/item/CS_URS_2022_01/963051111"/>
    <hyperlink ref="F390" r:id="rId51" display="https://podminky.urs.cz/item/CS_URS_2022_01/997002511"/>
    <hyperlink ref="F393" r:id="rId52" display="https://podminky.urs.cz/item/CS_URS_2022_01/997002519"/>
    <hyperlink ref="F398" r:id="rId53" display="https://podminky.urs.cz/item/CS_URS_2022_01/997221861"/>
    <hyperlink ref="F403" r:id="rId54" display="https://podminky.urs.cz/item/CS_URS_2022_01/997221625"/>
    <hyperlink ref="F409" r:id="rId55" display="https://podminky.urs.cz/item/CS_URS_2022_01/998212111"/>
    <hyperlink ref="F414" r:id="rId56" display="https://podminky.urs.cz/item/CS_URS_2022_01/711111001"/>
    <hyperlink ref="F423" r:id="rId57" display="https://podminky.urs.cz/item/CS_URS_2022_01/711111002"/>
    <hyperlink ref="F433" r:id="rId58" display="https://podminky.urs.cz/item/CS_URS_2022_01/711112001"/>
    <hyperlink ref="F438" r:id="rId59" display="https://podminky.urs.cz/item/CS_URS_2022_01/711112002"/>
    <hyperlink ref="F443" r:id="rId60" display="https://podminky.urs.cz/item/CS_URS_2022_01/711641567"/>
    <hyperlink ref="F450" r:id="rId61" display="https://podminky.urs.cz/item/CS_URS_2022_01/998711101"/>
    <hyperlink ref="F454" r:id="rId62" display="https://podminky.urs.cz/item/CS_URS_2022_01/789221122"/>
    <hyperlink ref="F462" r:id="rId63" display="https://podminky.urs.cz/item/CS_URS_2022_01/789421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129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1:31" s="2" customFormat="1" ht="12" customHeight="1">
      <c r="A8" s="37"/>
      <c r="B8" s="42"/>
      <c r="C8" s="37"/>
      <c r="D8" s="115" t="s">
        <v>131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2" t="s">
        <v>1960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19</v>
      </c>
      <c r="E11" s="37"/>
      <c r="F11" s="106" t="s">
        <v>36</v>
      </c>
      <c r="G11" s="37"/>
      <c r="H11" s="37"/>
      <c r="I11" s="115" t="s">
        <v>21</v>
      </c>
      <c r="J11" s="106" t="s">
        <v>36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24</v>
      </c>
      <c r="E12" s="37"/>
      <c r="F12" s="106" t="s">
        <v>25</v>
      </c>
      <c r="G12" s="37"/>
      <c r="H12" s="37"/>
      <c r="I12" s="115" t="s">
        <v>26</v>
      </c>
      <c r="J12" s="117" t="str">
        <f>'Rekapitulace stavby'!AN8</f>
        <v>17. 5. 2022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34</v>
      </c>
      <c r="E14" s="37"/>
      <c r="F14" s="37"/>
      <c r="G14" s="37"/>
      <c r="H14" s="37"/>
      <c r="I14" s="115" t="s">
        <v>35</v>
      </c>
      <c r="J14" s="106" t="s">
        <v>36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37</v>
      </c>
      <c r="F15" s="37"/>
      <c r="G15" s="37"/>
      <c r="H15" s="37"/>
      <c r="I15" s="115" t="s">
        <v>38</v>
      </c>
      <c r="J15" s="106" t="s">
        <v>36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39</v>
      </c>
      <c r="E17" s="37"/>
      <c r="F17" s="37"/>
      <c r="G17" s="37"/>
      <c r="H17" s="37"/>
      <c r="I17" s="115" t="s">
        <v>35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4" t="str">
        <f>'Rekapitulace stavby'!E14</f>
        <v>Vyplň údaj</v>
      </c>
      <c r="F18" s="395"/>
      <c r="G18" s="395"/>
      <c r="H18" s="395"/>
      <c r="I18" s="115" t="s">
        <v>38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41</v>
      </c>
      <c r="E20" s="37"/>
      <c r="F20" s="37"/>
      <c r="G20" s="37"/>
      <c r="H20" s="37"/>
      <c r="I20" s="115" t="s">
        <v>35</v>
      </c>
      <c r="J20" s="106" t="s">
        <v>36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42</v>
      </c>
      <c r="F21" s="37"/>
      <c r="G21" s="37"/>
      <c r="H21" s="37"/>
      <c r="I21" s="115" t="s">
        <v>38</v>
      </c>
      <c r="J21" s="106" t="s">
        <v>36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43</v>
      </c>
      <c r="E23" s="37"/>
      <c r="F23" s="37"/>
      <c r="G23" s="37"/>
      <c r="H23" s="37"/>
      <c r="I23" s="115" t="s">
        <v>35</v>
      </c>
      <c r="J23" s="106" t="str">
        <f>IF('Rekapitulace stavby'!AN19="","",'Rekapitulace stavby'!AN19)</f>
        <v/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tr">
        <f>IF('Rekapitulace stavby'!E20="","",'Rekapitulace stavby'!E20)</f>
        <v xml:space="preserve"> </v>
      </c>
      <c r="F24" s="37"/>
      <c r="G24" s="37"/>
      <c r="H24" s="37"/>
      <c r="I24" s="115" t="s">
        <v>38</v>
      </c>
      <c r="J24" s="106" t="str">
        <f>IF('Rekapitulace stavby'!AN20="","",'Rekapitulace stavby'!AN20)</f>
        <v/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20"/>
      <c r="B27" s="121"/>
      <c r="C27" s="120"/>
      <c r="D27" s="120"/>
      <c r="E27" s="396" t="s">
        <v>134</v>
      </c>
      <c r="F27" s="396"/>
      <c r="G27" s="396"/>
      <c r="H27" s="39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3"/>
      <c r="E29" s="123"/>
      <c r="F29" s="123"/>
      <c r="G29" s="123"/>
      <c r="H29" s="123"/>
      <c r="I29" s="123"/>
      <c r="J29" s="123"/>
      <c r="K29" s="123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4" t="s">
        <v>48</v>
      </c>
      <c r="E30" s="37"/>
      <c r="F30" s="37"/>
      <c r="G30" s="37"/>
      <c r="H30" s="37"/>
      <c r="I30" s="37"/>
      <c r="J30" s="125">
        <f>ROUND(J83,2)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6" t="s">
        <v>50</v>
      </c>
      <c r="G32" s="37"/>
      <c r="H32" s="37"/>
      <c r="I32" s="126" t="s">
        <v>49</v>
      </c>
      <c r="J32" s="126" t="s">
        <v>51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7" t="s">
        <v>52</v>
      </c>
      <c r="E33" s="115" t="s">
        <v>53</v>
      </c>
      <c r="F33" s="128">
        <f>ROUND((SUM(BE83:BE122)),2)</f>
        <v>0</v>
      </c>
      <c r="G33" s="37"/>
      <c r="H33" s="37"/>
      <c r="I33" s="129">
        <v>0.21</v>
      </c>
      <c r="J33" s="128">
        <f>ROUND(((SUM(BE83:BE122))*I33),2)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54</v>
      </c>
      <c r="F34" s="128">
        <f>ROUND((SUM(BF83:BF122)),2)</f>
        <v>0</v>
      </c>
      <c r="G34" s="37"/>
      <c r="H34" s="37"/>
      <c r="I34" s="129">
        <v>0.15</v>
      </c>
      <c r="J34" s="128">
        <f>ROUND(((SUM(BF83:BF122))*I34),2)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55</v>
      </c>
      <c r="F35" s="128">
        <f>ROUND((SUM(BG83:BG122)),2)</f>
        <v>0</v>
      </c>
      <c r="G35" s="37"/>
      <c r="H35" s="37"/>
      <c r="I35" s="129">
        <v>0.21</v>
      </c>
      <c r="J35" s="128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56</v>
      </c>
      <c r="F36" s="128">
        <f>ROUND((SUM(BH83:BH122)),2)</f>
        <v>0</v>
      </c>
      <c r="G36" s="37"/>
      <c r="H36" s="37"/>
      <c r="I36" s="129">
        <v>0.15</v>
      </c>
      <c r="J36" s="128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57</v>
      </c>
      <c r="F37" s="128">
        <f>ROUND((SUM(BI83:BI122)),2)</f>
        <v>0</v>
      </c>
      <c r="G37" s="37"/>
      <c r="H37" s="37"/>
      <c r="I37" s="129">
        <v>0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30"/>
      <c r="D39" s="131" t="s">
        <v>58</v>
      </c>
      <c r="E39" s="132"/>
      <c r="F39" s="132"/>
      <c r="G39" s="133" t="s">
        <v>59</v>
      </c>
      <c r="H39" s="134" t="s">
        <v>60</v>
      </c>
      <c r="I39" s="132"/>
      <c r="J39" s="135">
        <f>SUM(J30:J37)</f>
        <v>0</v>
      </c>
      <c r="K39" s="136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135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7" t="str">
        <f>E7</f>
        <v>Realizace opatření KoPÚ k.ú. Měrovice nad Hanou</v>
      </c>
      <c r="F48" s="398"/>
      <c r="G48" s="398"/>
      <c r="H48" s="398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131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1" t="str">
        <f>E9</f>
        <v>VRN I - Vedlejší a ostatní náklady (část I.)</v>
      </c>
      <c r="F50" s="399"/>
      <c r="G50" s="399"/>
      <c r="H50" s="39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24</v>
      </c>
      <c r="D52" s="39"/>
      <c r="E52" s="39"/>
      <c r="F52" s="29" t="str">
        <f>F12</f>
        <v>Měrovice nad Hanou</v>
      </c>
      <c r="G52" s="39"/>
      <c r="H52" s="39"/>
      <c r="I52" s="31" t="s">
        <v>26</v>
      </c>
      <c r="J52" s="62" t="str">
        <f>IF(J12="","",J12)</f>
        <v>17. 5. 2022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1" t="s">
        <v>34</v>
      </c>
      <c r="D54" s="39"/>
      <c r="E54" s="39"/>
      <c r="F54" s="29" t="str">
        <f>E15</f>
        <v>ČR-Státní pozemkový úřad,Krajský poz.úřad</v>
      </c>
      <c r="G54" s="39"/>
      <c r="H54" s="39"/>
      <c r="I54" s="31" t="s">
        <v>41</v>
      </c>
      <c r="J54" s="35" t="str">
        <f>E21</f>
        <v>AGPOL  s.r.o.,Jungmanova 153/12,Olomouc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39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1" t="s">
        <v>136</v>
      </c>
      <c r="D57" s="142"/>
      <c r="E57" s="142"/>
      <c r="F57" s="142"/>
      <c r="G57" s="142"/>
      <c r="H57" s="142"/>
      <c r="I57" s="142"/>
      <c r="J57" s="143" t="s">
        <v>137</v>
      </c>
      <c r="K57" s="142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4" t="s">
        <v>80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138</v>
      </c>
    </row>
    <row r="60" spans="2:12" s="9" customFormat="1" ht="24.95" customHeight="1">
      <c r="B60" s="145"/>
      <c r="C60" s="146"/>
      <c r="D60" s="147" t="s">
        <v>1961</v>
      </c>
      <c r="E60" s="148"/>
      <c r="F60" s="148"/>
      <c r="G60" s="148"/>
      <c r="H60" s="148"/>
      <c r="I60" s="148"/>
      <c r="J60" s="149">
        <f>J84</f>
        <v>0</v>
      </c>
      <c r="K60" s="146"/>
      <c r="L60" s="150"/>
    </row>
    <row r="61" spans="2:12" s="9" customFormat="1" ht="24.95" customHeight="1">
      <c r="B61" s="145"/>
      <c r="C61" s="146"/>
      <c r="D61" s="147" t="s">
        <v>1962</v>
      </c>
      <c r="E61" s="148"/>
      <c r="F61" s="148"/>
      <c r="G61" s="148"/>
      <c r="H61" s="148"/>
      <c r="I61" s="148"/>
      <c r="J61" s="149">
        <f>J88</f>
        <v>0</v>
      </c>
      <c r="K61" s="146"/>
      <c r="L61" s="150"/>
    </row>
    <row r="62" spans="2:12" s="9" customFormat="1" ht="24.95" customHeight="1">
      <c r="B62" s="145"/>
      <c r="C62" s="146"/>
      <c r="D62" s="147" t="s">
        <v>1963</v>
      </c>
      <c r="E62" s="148"/>
      <c r="F62" s="148"/>
      <c r="G62" s="148"/>
      <c r="H62" s="148"/>
      <c r="I62" s="148"/>
      <c r="J62" s="149">
        <f>J107</f>
        <v>0</v>
      </c>
      <c r="K62" s="146"/>
      <c r="L62" s="150"/>
    </row>
    <row r="63" spans="2:12" s="10" customFormat="1" ht="19.9" customHeight="1">
      <c r="B63" s="151"/>
      <c r="C63" s="100"/>
      <c r="D63" s="152" t="s">
        <v>1964</v>
      </c>
      <c r="E63" s="153"/>
      <c r="F63" s="153"/>
      <c r="G63" s="153"/>
      <c r="H63" s="153"/>
      <c r="I63" s="153"/>
      <c r="J63" s="154">
        <f>J119</f>
        <v>0</v>
      </c>
      <c r="K63" s="100"/>
      <c r="L63" s="155"/>
    </row>
    <row r="64" spans="1:31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5" t="s">
        <v>149</v>
      </c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97" t="str">
        <f>E7</f>
        <v>Realizace opatření KoPÚ k.ú. Měrovice nad Hanou</v>
      </c>
      <c r="F73" s="398"/>
      <c r="G73" s="398"/>
      <c r="H73" s="398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131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51" t="str">
        <f>E9</f>
        <v>VRN I - Vedlejší a ostatní náklady (část I.)</v>
      </c>
      <c r="F75" s="399"/>
      <c r="G75" s="399"/>
      <c r="H75" s="39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24</v>
      </c>
      <c r="D77" s="39"/>
      <c r="E77" s="39"/>
      <c r="F77" s="29" t="str">
        <f>F12</f>
        <v>Měrovice nad Hanou</v>
      </c>
      <c r="G77" s="39"/>
      <c r="H77" s="39"/>
      <c r="I77" s="31" t="s">
        <v>26</v>
      </c>
      <c r="J77" s="62" t="str">
        <f>IF(J12="","",J12)</f>
        <v>17. 5. 2022</v>
      </c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40.15" customHeight="1">
      <c r="A79" s="37"/>
      <c r="B79" s="38"/>
      <c r="C79" s="31" t="s">
        <v>34</v>
      </c>
      <c r="D79" s="39"/>
      <c r="E79" s="39"/>
      <c r="F79" s="29" t="str">
        <f>E15</f>
        <v>ČR-Státní pozemkový úřad,Krajský poz.úřad</v>
      </c>
      <c r="G79" s="39"/>
      <c r="H79" s="39"/>
      <c r="I79" s="31" t="s">
        <v>41</v>
      </c>
      <c r="J79" s="35" t="str">
        <f>E21</f>
        <v>AGPOL  s.r.o.,Jungmanova 153/12,Olomouc</v>
      </c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>
      <c r="A80" s="37"/>
      <c r="B80" s="38"/>
      <c r="C80" s="31" t="s">
        <v>39</v>
      </c>
      <c r="D80" s="39"/>
      <c r="E80" s="39"/>
      <c r="F80" s="29" t="str">
        <f>IF(E18="","",E18)</f>
        <v>Vyplň údaj</v>
      </c>
      <c r="G80" s="39"/>
      <c r="H80" s="39"/>
      <c r="I80" s="31" t="s">
        <v>43</v>
      </c>
      <c r="J80" s="35" t="str">
        <f>E24</f>
        <v xml:space="preserve"> </v>
      </c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56"/>
      <c r="B82" s="157"/>
      <c r="C82" s="158" t="s">
        <v>150</v>
      </c>
      <c r="D82" s="159" t="s">
        <v>67</v>
      </c>
      <c r="E82" s="159" t="s">
        <v>63</v>
      </c>
      <c r="F82" s="159" t="s">
        <v>64</v>
      </c>
      <c r="G82" s="159" t="s">
        <v>151</v>
      </c>
      <c r="H82" s="159" t="s">
        <v>152</v>
      </c>
      <c r="I82" s="159" t="s">
        <v>153</v>
      </c>
      <c r="J82" s="159" t="s">
        <v>137</v>
      </c>
      <c r="K82" s="160" t="s">
        <v>154</v>
      </c>
      <c r="L82" s="161"/>
      <c r="M82" s="71" t="s">
        <v>36</v>
      </c>
      <c r="N82" s="72" t="s">
        <v>52</v>
      </c>
      <c r="O82" s="72" t="s">
        <v>155</v>
      </c>
      <c r="P82" s="72" t="s">
        <v>156</v>
      </c>
      <c r="Q82" s="72" t="s">
        <v>157</v>
      </c>
      <c r="R82" s="72" t="s">
        <v>158</v>
      </c>
      <c r="S82" s="72" t="s">
        <v>159</v>
      </c>
      <c r="T82" s="73" t="s">
        <v>160</v>
      </c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63" s="2" customFormat="1" ht="22.9" customHeight="1">
      <c r="A83" s="37"/>
      <c r="B83" s="38"/>
      <c r="C83" s="78" t="s">
        <v>161</v>
      </c>
      <c r="D83" s="39"/>
      <c r="E83" s="39"/>
      <c r="F83" s="39"/>
      <c r="G83" s="39"/>
      <c r="H83" s="39"/>
      <c r="I83" s="39"/>
      <c r="J83" s="162">
        <f>BK83</f>
        <v>0</v>
      </c>
      <c r="K83" s="39"/>
      <c r="L83" s="42"/>
      <c r="M83" s="74"/>
      <c r="N83" s="163"/>
      <c r="O83" s="75"/>
      <c r="P83" s="164">
        <f>P84+P88+P107</f>
        <v>0</v>
      </c>
      <c r="Q83" s="75"/>
      <c r="R83" s="164">
        <f>R84+R88+R107</f>
        <v>0</v>
      </c>
      <c r="S83" s="75"/>
      <c r="T83" s="165">
        <f>T84+T88+T107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9" t="s">
        <v>81</v>
      </c>
      <c r="AU83" s="19" t="s">
        <v>138</v>
      </c>
      <c r="BK83" s="166">
        <f>BK84+BK88+BK107</f>
        <v>0</v>
      </c>
    </row>
    <row r="84" spans="2:63" s="12" customFormat="1" ht="25.9" customHeight="1">
      <c r="B84" s="167"/>
      <c r="C84" s="168"/>
      <c r="D84" s="169" t="s">
        <v>81</v>
      </c>
      <c r="E84" s="170" t="s">
        <v>1965</v>
      </c>
      <c r="F84" s="170" t="s">
        <v>1966</v>
      </c>
      <c r="G84" s="168"/>
      <c r="H84" s="168"/>
      <c r="I84" s="171"/>
      <c r="J84" s="172">
        <f>BK84</f>
        <v>0</v>
      </c>
      <c r="K84" s="168"/>
      <c r="L84" s="173"/>
      <c r="M84" s="174"/>
      <c r="N84" s="175"/>
      <c r="O84" s="175"/>
      <c r="P84" s="176">
        <f>SUM(P85:P87)</f>
        <v>0</v>
      </c>
      <c r="Q84" s="175"/>
      <c r="R84" s="176">
        <f>SUM(R85:R87)</f>
        <v>0</v>
      </c>
      <c r="S84" s="175"/>
      <c r="T84" s="177">
        <f>SUM(T85:T87)</f>
        <v>0</v>
      </c>
      <c r="AR84" s="178" t="s">
        <v>170</v>
      </c>
      <c r="AT84" s="179" t="s">
        <v>81</v>
      </c>
      <c r="AU84" s="179" t="s">
        <v>82</v>
      </c>
      <c r="AY84" s="178" t="s">
        <v>164</v>
      </c>
      <c r="BK84" s="180">
        <f>SUM(BK85:BK87)</f>
        <v>0</v>
      </c>
    </row>
    <row r="85" spans="1:65" s="2" customFormat="1" ht="16.5" customHeight="1">
      <c r="A85" s="37"/>
      <c r="B85" s="38"/>
      <c r="C85" s="183" t="s">
        <v>23</v>
      </c>
      <c r="D85" s="183" t="s">
        <v>166</v>
      </c>
      <c r="E85" s="184" t="s">
        <v>1967</v>
      </c>
      <c r="F85" s="185" t="s">
        <v>1968</v>
      </c>
      <c r="G85" s="186" t="s">
        <v>1969</v>
      </c>
      <c r="H85" s="187">
        <v>1</v>
      </c>
      <c r="I85" s="188"/>
      <c r="J85" s="189">
        <f>ROUND(I85*H85,2)</f>
        <v>0</v>
      </c>
      <c r="K85" s="185" t="s">
        <v>36</v>
      </c>
      <c r="L85" s="42"/>
      <c r="M85" s="190" t="s">
        <v>36</v>
      </c>
      <c r="N85" s="191" t="s">
        <v>53</v>
      </c>
      <c r="O85" s="67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94" t="s">
        <v>1970</v>
      </c>
      <c r="AT85" s="194" t="s">
        <v>166</v>
      </c>
      <c r="AU85" s="194" t="s">
        <v>23</v>
      </c>
      <c r="AY85" s="19" t="s">
        <v>164</v>
      </c>
      <c r="BE85" s="195">
        <f>IF(N85="základní",J85,0)</f>
        <v>0</v>
      </c>
      <c r="BF85" s="195">
        <f>IF(N85="snížená",J85,0)</f>
        <v>0</v>
      </c>
      <c r="BG85" s="195">
        <f>IF(N85="zákl. přenesená",J85,0)</f>
        <v>0</v>
      </c>
      <c r="BH85" s="195">
        <f>IF(N85="sníž. přenesená",J85,0)</f>
        <v>0</v>
      </c>
      <c r="BI85" s="195">
        <f>IF(N85="nulová",J85,0)</f>
        <v>0</v>
      </c>
      <c r="BJ85" s="19" t="s">
        <v>23</v>
      </c>
      <c r="BK85" s="195">
        <f>ROUND(I85*H85,2)</f>
        <v>0</v>
      </c>
      <c r="BL85" s="19" t="s">
        <v>1970</v>
      </c>
      <c r="BM85" s="194" t="s">
        <v>1971</v>
      </c>
    </row>
    <row r="86" spans="1:47" s="2" customFormat="1" ht="11.25">
      <c r="A86" s="37"/>
      <c r="B86" s="38"/>
      <c r="C86" s="39"/>
      <c r="D86" s="196" t="s">
        <v>172</v>
      </c>
      <c r="E86" s="39"/>
      <c r="F86" s="197" t="s">
        <v>1968</v>
      </c>
      <c r="G86" s="39"/>
      <c r="H86" s="39"/>
      <c r="I86" s="198"/>
      <c r="J86" s="39"/>
      <c r="K86" s="39"/>
      <c r="L86" s="42"/>
      <c r="M86" s="199"/>
      <c r="N86" s="200"/>
      <c r="O86" s="67"/>
      <c r="P86" s="67"/>
      <c r="Q86" s="67"/>
      <c r="R86" s="67"/>
      <c r="S86" s="67"/>
      <c r="T86" s="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172</v>
      </c>
      <c r="AU86" s="19" t="s">
        <v>23</v>
      </c>
    </row>
    <row r="87" spans="1:47" s="2" customFormat="1" ht="39">
      <c r="A87" s="37"/>
      <c r="B87" s="38"/>
      <c r="C87" s="39"/>
      <c r="D87" s="196" t="s">
        <v>1432</v>
      </c>
      <c r="E87" s="39"/>
      <c r="F87" s="261" t="s">
        <v>1972</v>
      </c>
      <c r="G87" s="39"/>
      <c r="H87" s="39"/>
      <c r="I87" s="198"/>
      <c r="J87" s="39"/>
      <c r="K87" s="39"/>
      <c r="L87" s="42"/>
      <c r="M87" s="199"/>
      <c r="N87" s="200"/>
      <c r="O87" s="67"/>
      <c r="P87" s="67"/>
      <c r="Q87" s="67"/>
      <c r="R87" s="67"/>
      <c r="S87" s="67"/>
      <c r="T87" s="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9" t="s">
        <v>1432</v>
      </c>
      <c r="AU87" s="19" t="s">
        <v>23</v>
      </c>
    </row>
    <row r="88" spans="2:63" s="12" customFormat="1" ht="25.9" customHeight="1">
      <c r="B88" s="167"/>
      <c r="C88" s="168"/>
      <c r="D88" s="169" t="s">
        <v>81</v>
      </c>
      <c r="E88" s="170" t="s">
        <v>1973</v>
      </c>
      <c r="F88" s="170" t="s">
        <v>1974</v>
      </c>
      <c r="G88" s="168"/>
      <c r="H88" s="168"/>
      <c r="I88" s="171"/>
      <c r="J88" s="172">
        <f>BK88</f>
        <v>0</v>
      </c>
      <c r="K88" s="168"/>
      <c r="L88" s="173"/>
      <c r="M88" s="174"/>
      <c r="N88" s="175"/>
      <c r="O88" s="175"/>
      <c r="P88" s="176">
        <f>SUM(P89:P106)</f>
        <v>0</v>
      </c>
      <c r="Q88" s="175"/>
      <c r="R88" s="176">
        <f>SUM(R89:R106)</f>
        <v>0</v>
      </c>
      <c r="S88" s="175"/>
      <c r="T88" s="177">
        <f>SUM(T89:T106)</f>
        <v>0</v>
      </c>
      <c r="AR88" s="178" t="s">
        <v>170</v>
      </c>
      <c r="AT88" s="179" t="s">
        <v>81</v>
      </c>
      <c r="AU88" s="179" t="s">
        <v>82</v>
      </c>
      <c r="AY88" s="178" t="s">
        <v>164</v>
      </c>
      <c r="BK88" s="180">
        <f>SUM(BK89:BK106)</f>
        <v>0</v>
      </c>
    </row>
    <row r="89" spans="1:65" s="2" customFormat="1" ht="16.5" customHeight="1">
      <c r="A89" s="37"/>
      <c r="B89" s="38"/>
      <c r="C89" s="183" t="s">
        <v>92</v>
      </c>
      <c r="D89" s="183" t="s">
        <v>166</v>
      </c>
      <c r="E89" s="184" t="s">
        <v>1975</v>
      </c>
      <c r="F89" s="185" t="s">
        <v>1976</v>
      </c>
      <c r="G89" s="186" t="s">
        <v>1969</v>
      </c>
      <c r="H89" s="187">
        <v>1</v>
      </c>
      <c r="I89" s="188"/>
      <c r="J89" s="189">
        <f>ROUND(I89*H89,2)</f>
        <v>0</v>
      </c>
      <c r="K89" s="185" t="s">
        <v>36</v>
      </c>
      <c r="L89" s="42"/>
      <c r="M89" s="190" t="s">
        <v>36</v>
      </c>
      <c r="N89" s="191" t="s">
        <v>53</v>
      </c>
      <c r="O89" s="67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4" t="s">
        <v>1970</v>
      </c>
      <c r="AT89" s="194" t="s">
        <v>166</v>
      </c>
      <c r="AU89" s="194" t="s">
        <v>23</v>
      </c>
      <c r="AY89" s="19" t="s">
        <v>164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19" t="s">
        <v>23</v>
      </c>
      <c r="BK89" s="195">
        <f>ROUND(I89*H89,2)</f>
        <v>0</v>
      </c>
      <c r="BL89" s="19" t="s">
        <v>1970</v>
      </c>
      <c r="BM89" s="194" t="s">
        <v>1977</v>
      </c>
    </row>
    <row r="90" spans="1:47" s="2" customFormat="1" ht="11.25">
      <c r="A90" s="37"/>
      <c r="B90" s="38"/>
      <c r="C90" s="39"/>
      <c r="D90" s="196" t="s">
        <v>172</v>
      </c>
      <c r="E90" s="39"/>
      <c r="F90" s="197" t="s">
        <v>1976</v>
      </c>
      <c r="G90" s="39"/>
      <c r="H90" s="39"/>
      <c r="I90" s="198"/>
      <c r="J90" s="39"/>
      <c r="K90" s="39"/>
      <c r="L90" s="42"/>
      <c r="M90" s="199"/>
      <c r="N90" s="200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172</v>
      </c>
      <c r="AU90" s="19" t="s">
        <v>23</v>
      </c>
    </row>
    <row r="91" spans="1:47" s="2" customFormat="1" ht="19.5">
      <c r="A91" s="37"/>
      <c r="B91" s="38"/>
      <c r="C91" s="39"/>
      <c r="D91" s="196" t="s">
        <v>1432</v>
      </c>
      <c r="E91" s="39"/>
      <c r="F91" s="261" t="s">
        <v>1978</v>
      </c>
      <c r="G91" s="39"/>
      <c r="H91" s="39"/>
      <c r="I91" s="198"/>
      <c r="J91" s="39"/>
      <c r="K91" s="39"/>
      <c r="L91" s="42"/>
      <c r="M91" s="199"/>
      <c r="N91" s="200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9" t="s">
        <v>1432</v>
      </c>
      <c r="AU91" s="19" t="s">
        <v>23</v>
      </c>
    </row>
    <row r="92" spans="1:65" s="2" customFormat="1" ht="16.5" customHeight="1">
      <c r="A92" s="37"/>
      <c r="B92" s="38"/>
      <c r="C92" s="183" t="s">
        <v>182</v>
      </c>
      <c r="D92" s="183" t="s">
        <v>166</v>
      </c>
      <c r="E92" s="184" t="s">
        <v>1979</v>
      </c>
      <c r="F92" s="185" t="s">
        <v>1980</v>
      </c>
      <c r="G92" s="186" t="s">
        <v>1969</v>
      </c>
      <c r="H92" s="187">
        <v>1</v>
      </c>
      <c r="I92" s="188"/>
      <c r="J92" s="189">
        <f>ROUND(I92*H92,2)</f>
        <v>0</v>
      </c>
      <c r="K92" s="185" t="s">
        <v>36</v>
      </c>
      <c r="L92" s="42"/>
      <c r="M92" s="190" t="s">
        <v>36</v>
      </c>
      <c r="N92" s="191" t="s">
        <v>53</v>
      </c>
      <c r="O92" s="67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4" t="s">
        <v>1970</v>
      </c>
      <c r="AT92" s="194" t="s">
        <v>166</v>
      </c>
      <c r="AU92" s="194" t="s">
        <v>23</v>
      </c>
      <c r="AY92" s="19" t="s">
        <v>164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9" t="s">
        <v>23</v>
      </c>
      <c r="BK92" s="195">
        <f>ROUND(I92*H92,2)</f>
        <v>0</v>
      </c>
      <c r="BL92" s="19" t="s">
        <v>1970</v>
      </c>
      <c r="BM92" s="194" t="s">
        <v>1981</v>
      </c>
    </row>
    <row r="93" spans="1:47" s="2" customFormat="1" ht="11.25">
      <c r="A93" s="37"/>
      <c r="B93" s="38"/>
      <c r="C93" s="39"/>
      <c r="D93" s="196" t="s">
        <v>172</v>
      </c>
      <c r="E93" s="39"/>
      <c r="F93" s="197" t="s">
        <v>1982</v>
      </c>
      <c r="G93" s="39"/>
      <c r="H93" s="39"/>
      <c r="I93" s="198"/>
      <c r="J93" s="39"/>
      <c r="K93" s="39"/>
      <c r="L93" s="42"/>
      <c r="M93" s="199"/>
      <c r="N93" s="200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172</v>
      </c>
      <c r="AU93" s="19" t="s">
        <v>23</v>
      </c>
    </row>
    <row r="94" spans="1:47" s="2" customFormat="1" ht="19.5">
      <c r="A94" s="37"/>
      <c r="B94" s="38"/>
      <c r="C94" s="39"/>
      <c r="D94" s="196" t="s">
        <v>1432</v>
      </c>
      <c r="E94" s="39"/>
      <c r="F94" s="261" t="s">
        <v>1983</v>
      </c>
      <c r="G94" s="39"/>
      <c r="H94" s="39"/>
      <c r="I94" s="198"/>
      <c r="J94" s="39"/>
      <c r="K94" s="39"/>
      <c r="L94" s="42"/>
      <c r="M94" s="199"/>
      <c r="N94" s="200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1432</v>
      </c>
      <c r="AU94" s="19" t="s">
        <v>23</v>
      </c>
    </row>
    <row r="95" spans="1:65" s="2" customFormat="1" ht="16.5" customHeight="1">
      <c r="A95" s="37"/>
      <c r="B95" s="38"/>
      <c r="C95" s="183" t="s">
        <v>170</v>
      </c>
      <c r="D95" s="183" t="s">
        <v>166</v>
      </c>
      <c r="E95" s="184" t="s">
        <v>1984</v>
      </c>
      <c r="F95" s="185" t="s">
        <v>1985</v>
      </c>
      <c r="G95" s="186" t="s">
        <v>1969</v>
      </c>
      <c r="H95" s="187">
        <v>1</v>
      </c>
      <c r="I95" s="188"/>
      <c r="J95" s="189">
        <f>ROUND(I95*H95,2)</f>
        <v>0</v>
      </c>
      <c r="K95" s="185" t="s">
        <v>36</v>
      </c>
      <c r="L95" s="42"/>
      <c r="M95" s="190" t="s">
        <v>36</v>
      </c>
      <c r="N95" s="191" t="s">
        <v>53</v>
      </c>
      <c r="O95" s="67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4" t="s">
        <v>1970</v>
      </c>
      <c r="AT95" s="194" t="s">
        <v>166</v>
      </c>
      <c r="AU95" s="194" t="s">
        <v>23</v>
      </c>
      <c r="AY95" s="19" t="s">
        <v>164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19" t="s">
        <v>23</v>
      </c>
      <c r="BK95" s="195">
        <f>ROUND(I95*H95,2)</f>
        <v>0</v>
      </c>
      <c r="BL95" s="19" t="s">
        <v>1970</v>
      </c>
      <c r="BM95" s="194" t="s">
        <v>1986</v>
      </c>
    </row>
    <row r="96" spans="1:47" s="2" customFormat="1" ht="11.25">
      <c r="A96" s="37"/>
      <c r="B96" s="38"/>
      <c r="C96" s="39"/>
      <c r="D96" s="196" t="s">
        <v>172</v>
      </c>
      <c r="E96" s="39"/>
      <c r="F96" s="197" t="s">
        <v>1987</v>
      </c>
      <c r="G96" s="39"/>
      <c r="H96" s="39"/>
      <c r="I96" s="198"/>
      <c r="J96" s="39"/>
      <c r="K96" s="39"/>
      <c r="L96" s="42"/>
      <c r="M96" s="199"/>
      <c r="N96" s="200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172</v>
      </c>
      <c r="AU96" s="19" t="s">
        <v>23</v>
      </c>
    </row>
    <row r="97" spans="1:47" s="2" customFormat="1" ht="19.5">
      <c r="A97" s="37"/>
      <c r="B97" s="38"/>
      <c r="C97" s="39"/>
      <c r="D97" s="196" t="s">
        <v>1432</v>
      </c>
      <c r="E97" s="39"/>
      <c r="F97" s="261" t="s">
        <v>1988</v>
      </c>
      <c r="G97" s="39"/>
      <c r="H97" s="39"/>
      <c r="I97" s="198"/>
      <c r="J97" s="39"/>
      <c r="K97" s="39"/>
      <c r="L97" s="42"/>
      <c r="M97" s="199"/>
      <c r="N97" s="200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9" t="s">
        <v>1432</v>
      </c>
      <c r="AU97" s="19" t="s">
        <v>23</v>
      </c>
    </row>
    <row r="98" spans="1:65" s="2" customFormat="1" ht="16.5" customHeight="1">
      <c r="A98" s="37"/>
      <c r="B98" s="38"/>
      <c r="C98" s="183" t="s">
        <v>204</v>
      </c>
      <c r="D98" s="183" t="s">
        <v>166</v>
      </c>
      <c r="E98" s="184" t="s">
        <v>1989</v>
      </c>
      <c r="F98" s="185" t="s">
        <v>1990</v>
      </c>
      <c r="G98" s="186" t="s">
        <v>1969</v>
      </c>
      <c r="H98" s="187">
        <v>1</v>
      </c>
      <c r="I98" s="188"/>
      <c r="J98" s="189">
        <f>ROUND(I98*H98,2)</f>
        <v>0</v>
      </c>
      <c r="K98" s="185" t="s">
        <v>36</v>
      </c>
      <c r="L98" s="42"/>
      <c r="M98" s="190" t="s">
        <v>36</v>
      </c>
      <c r="N98" s="191" t="s">
        <v>53</v>
      </c>
      <c r="O98" s="67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4" t="s">
        <v>1970</v>
      </c>
      <c r="AT98" s="194" t="s">
        <v>166</v>
      </c>
      <c r="AU98" s="194" t="s">
        <v>23</v>
      </c>
      <c r="AY98" s="19" t="s">
        <v>164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19" t="s">
        <v>23</v>
      </c>
      <c r="BK98" s="195">
        <f>ROUND(I98*H98,2)</f>
        <v>0</v>
      </c>
      <c r="BL98" s="19" t="s">
        <v>1970</v>
      </c>
      <c r="BM98" s="194" t="s">
        <v>1991</v>
      </c>
    </row>
    <row r="99" spans="1:47" s="2" customFormat="1" ht="11.25">
      <c r="A99" s="37"/>
      <c r="B99" s="38"/>
      <c r="C99" s="39"/>
      <c r="D99" s="196" t="s">
        <v>172</v>
      </c>
      <c r="E99" s="39"/>
      <c r="F99" s="197" t="s">
        <v>1992</v>
      </c>
      <c r="G99" s="39"/>
      <c r="H99" s="39"/>
      <c r="I99" s="198"/>
      <c r="J99" s="39"/>
      <c r="K99" s="39"/>
      <c r="L99" s="42"/>
      <c r="M99" s="199"/>
      <c r="N99" s="200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9" t="s">
        <v>172</v>
      </c>
      <c r="AU99" s="19" t="s">
        <v>23</v>
      </c>
    </row>
    <row r="100" spans="1:47" s="2" customFormat="1" ht="29.25">
      <c r="A100" s="37"/>
      <c r="B100" s="38"/>
      <c r="C100" s="39"/>
      <c r="D100" s="196" t="s">
        <v>1432</v>
      </c>
      <c r="E100" s="39"/>
      <c r="F100" s="261" t="s">
        <v>1993</v>
      </c>
      <c r="G100" s="39"/>
      <c r="H100" s="39"/>
      <c r="I100" s="198"/>
      <c r="J100" s="39"/>
      <c r="K100" s="39"/>
      <c r="L100" s="42"/>
      <c r="M100" s="199"/>
      <c r="N100" s="200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1432</v>
      </c>
      <c r="AU100" s="19" t="s">
        <v>23</v>
      </c>
    </row>
    <row r="101" spans="1:65" s="2" customFormat="1" ht="16.5" customHeight="1">
      <c r="A101" s="37"/>
      <c r="B101" s="38"/>
      <c r="C101" s="183" t="s">
        <v>217</v>
      </c>
      <c r="D101" s="183" t="s">
        <v>166</v>
      </c>
      <c r="E101" s="184" t="s">
        <v>1994</v>
      </c>
      <c r="F101" s="185" t="s">
        <v>1995</v>
      </c>
      <c r="G101" s="186" t="s">
        <v>1969</v>
      </c>
      <c r="H101" s="187">
        <v>1</v>
      </c>
      <c r="I101" s="188"/>
      <c r="J101" s="189">
        <f>ROUND(I101*H101,2)</f>
        <v>0</v>
      </c>
      <c r="K101" s="185" t="s">
        <v>36</v>
      </c>
      <c r="L101" s="42"/>
      <c r="M101" s="190" t="s">
        <v>36</v>
      </c>
      <c r="N101" s="191" t="s">
        <v>53</v>
      </c>
      <c r="O101" s="67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4" t="s">
        <v>1970</v>
      </c>
      <c r="AT101" s="194" t="s">
        <v>166</v>
      </c>
      <c r="AU101" s="194" t="s">
        <v>23</v>
      </c>
      <c r="AY101" s="19" t="s">
        <v>164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9" t="s">
        <v>23</v>
      </c>
      <c r="BK101" s="195">
        <f>ROUND(I101*H101,2)</f>
        <v>0</v>
      </c>
      <c r="BL101" s="19" t="s">
        <v>1970</v>
      </c>
      <c r="BM101" s="194" t="s">
        <v>1996</v>
      </c>
    </row>
    <row r="102" spans="1:47" s="2" customFormat="1" ht="11.25">
      <c r="A102" s="37"/>
      <c r="B102" s="38"/>
      <c r="C102" s="39"/>
      <c r="D102" s="196" t="s">
        <v>172</v>
      </c>
      <c r="E102" s="39"/>
      <c r="F102" s="197" t="s">
        <v>1995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172</v>
      </c>
      <c r="AU102" s="19" t="s">
        <v>23</v>
      </c>
    </row>
    <row r="103" spans="1:47" s="2" customFormat="1" ht="29.25">
      <c r="A103" s="37"/>
      <c r="B103" s="38"/>
      <c r="C103" s="39"/>
      <c r="D103" s="196" t="s">
        <v>1432</v>
      </c>
      <c r="E103" s="39"/>
      <c r="F103" s="261" t="s">
        <v>1997</v>
      </c>
      <c r="G103" s="39"/>
      <c r="H103" s="39"/>
      <c r="I103" s="198"/>
      <c r="J103" s="39"/>
      <c r="K103" s="39"/>
      <c r="L103" s="42"/>
      <c r="M103" s="199"/>
      <c r="N103" s="200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1432</v>
      </c>
      <c r="AU103" s="19" t="s">
        <v>23</v>
      </c>
    </row>
    <row r="104" spans="1:65" s="2" customFormat="1" ht="16.5" customHeight="1">
      <c r="A104" s="37"/>
      <c r="B104" s="38"/>
      <c r="C104" s="183" t="s">
        <v>229</v>
      </c>
      <c r="D104" s="183" t="s">
        <v>166</v>
      </c>
      <c r="E104" s="184" t="s">
        <v>1998</v>
      </c>
      <c r="F104" s="185" t="s">
        <v>1999</v>
      </c>
      <c r="G104" s="186" t="s">
        <v>1969</v>
      </c>
      <c r="H104" s="187">
        <v>1</v>
      </c>
      <c r="I104" s="188"/>
      <c r="J104" s="189">
        <f>ROUND(I104*H104,2)</f>
        <v>0</v>
      </c>
      <c r="K104" s="185" t="s">
        <v>36</v>
      </c>
      <c r="L104" s="42"/>
      <c r="M104" s="190" t="s">
        <v>36</v>
      </c>
      <c r="N104" s="191" t="s">
        <v>53</v>
      </c>
      <c r="O104" s="67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4" t="s">
        <v>1970</v>
      </c>
      <c r="AT104" s="194" t="s">
        <v>166</v>
      </c>
      <c r="AU104" s="194" t="s">
        <v>23</v>
      </c>
      <c r="AY104" s="19" t="s">
        <v>164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19" t="s">
        <v>23</v>
      </c>
      <c r="BK104" s="195">
        <f>ROUND(I104*H104,2)</f>
        <v>0</v>
      </c>
      <c r="BL104" s="19" t="s">
        <v>1970</v>
      </c>
      <c r="BM104" s="194" t="s">
        <v>2000</v>
      </c>
    </row>
    <row r="105" spans="1:47" s="2" customFormat="1" ht="11.25">
      <c r="A105" s="37"/>
      <c r="B105" s="38"/>
      <c r="C105" s="39"/>
      <c r="D105" s="196" t="s">
        <v>172</v>
      </c>
      <c r="E105" s="39"/>
      <c r="F105" s="197" t="s">
        <v>2001</v>
      </c>
      <c r="G105" s="39"/>
      <c r="H105" s="39"/>
      <c r="I105" s="198"/>
      <c r="J105" s="39"/>
      <c r="K105" s="39"/>
      <c r="L105" s="42"/>
      <c r="M105" s="199"/>
      <c r="N105" s="200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9" t="s">
        <v>172</v>
      </c>
      <c r="AU105" s="19" t="s">
        <v>23</v>
      </c>
    </row>
    <row r="106" spans="1:47" s="2" customFormat="1" ht="58.5">
      <c r="A106" s="37"/>
      <c r="B106" s="38"/>
      <c r="C106" s="39"/>
      <c r="D106" s="196" t="s">
        <v>1432</v>
      </c>
      <c r="E106" s="39"/>
      <c r="F106" s="261" t="s">
        <v>2002</v>
      </c>
      <c r="G106" s="39"/>
      <c r="H106" s="39"/>
      <c r="I106" s="198"/>
      <c r="J106" s="39"/>
      <c r="K106" s="39"/>
      <c r="L106" s="42"/>
      <c r="M106" s="199"/>
      <c r="N106" s="200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9" t="s">
        <v>1432</v>
      </c>
      <c r="AU106" s="19" t="s">
        <v>23</v>
      </c>
    </row>
    <row r="107" spans="2:63" s="12" customFormat="1" ht="25.9" customHeight="1">
      <c r="B107" s="167"/>
      <c r="C107" s="168"/>
      <c r="D107" s="169" t="s">
        <v>81</v>
      </c>
      <c r="E107" s="170" t="s">
        <v>82</v>
      </c>
      <c r="F107" s="170" t="s">
        <v>2003</v>
      </c>
      <c r="G107" s="168"/>
      <c r="H107" s="168"/>
      <c r="I107" s="171"/>
      <c r="J107" s="172">
        <f>BK107</f>
        <v>0</v>
      </c>
      <c r="K107" s="168"/>
      <c r="L107" s="173"/>
      <c r="M107" s="174"/>
      <c r="N107" s="175"/>
      <c r="O107" s="175"/>
      <c r="P107" s="176">
        <f>P108+SUM(P109:P119)</f>
        <v>0</v>
      </c>
      <c r="Q107" s="175"/>
      <c r="R107" s="176">
        <f>R108+SUM(R109:R119)</f>
        <v>0</v>
      </c>
      <c r="S107" s="175"/>
      <c r="T107" s="177">
        <f>T108+SUM(T109:T119)</f>
        <v>0</v>
      </c>
      <c r="AR107" s="178" t="s">
        <v>204</v>
      </c>
      <c r="AT107" s="179" t="s">
        <v>81</v>
      </c>
      <c r="AU107" s="179" t="s">
        <v>82</v>
      </c>
      <c r="AY107" s="178" t="s">
        <v>164</v>
      </c>
      <c r="BK107" s="180">
        <f>BK108+SUM(BK109:BK119)</f>
        <v>0</v>
      </c>
    </row>
    <row r="108" spans="1:65" s="2" customFormat="1" ht="16.5" customHeight="1">
      <c r="A108" s="37"/>
      <c r="B108" s="38"/>
      <c r="C108" s="183" t="s">
        <v>238</v>
      </c>
      <c r="D108" s="183" t="s">
        <v>166</v>
      </c>
      <c r="E108" s="184" t="s">
        <v>2004</v>
      </c>
      <c r="F108" s="185" t="s">
        <v>2005</v>
      </c>
      <c r="G108" s="186" t="s">
        <v>1969</v>
      </c>
      <c r="H108" s="187">
        <v>1</v>
      </c>
      <c r="I108" s="188"/>
      <c r="J108" s="189">
        <f>ROUND(I108*H108,2)</f>
        <v>0</v>
      </c>
      <c r="K108" s="185" t="s">
        <v>36</v>
      </c>
      <c r="L108" s="42"/>
      <c r="M108" s="190" t="s">
        <v>36</v>
      </c>
      <c r="N108" s="191" t="s">
        <v>53</v>
      </c>
      <c r="O108" s="67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4" t="s">
        <v>1970</v>
      </c>
      <c r="AT108" s="194" t="s">
        <v>166</v>
      </c>
      <c r="AU108" s="194" t="s">
        <v>23</v>
      </c>
      <c r="AY108" s="19" t="s">
        <v>164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9" t="s">
        <v>23</v>
      </c>
      <c r="BK108" s="195">
        <f>ROUND(I108*H108,2)</f>
        <v>0</v>
      </c>
      <c r="BL108" s="19" t="s">
        <v>1970</v>
      </c>
      <c r="BM108" s="194" t="s">
        <v>2006</v>
      </c>
    </row>
    <row r="109" spans="1:47" s="2" customFormat="1" ht="11.25">
      <c r="A109" s="37"/>
      <c r="B109" s="38"/>
      <c r="C109" s="39"/>
      <c r="D109" s="196" t="s">
        <v>172</v>
      </c>
      <c r="E109" s="39"/>
      <c r="F109" s="197" t="s">
        <v>2007</v>
      </c>
      <c r="G109" s="39"/>
      <c r="H109" s="39"/>
      <c r="I109" s="198"/>
      <c r="J109" s="39"/>
      <c r="K109" s="39"/>
      <c r="L109" s="42"/>
      <c r="M109" s="199"/>
      <c r="N109" s="200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172</v>
      </c>
      <c r="AU109" s="19" t="s">
        <v>23</v>
      </c>
    </row>
    <row r="110" spans="1:47" s="2" customFormat="1" ht="29.25">
      <c r="A110" s="37"/>
      <c r="B110" s="38"/>
      <c r="C110" s="39"/>
      <c r="D110" s="196" t="s">
        <v>1432</v>
      </c>
      <c r="E110" s="39"/>
      <c r="F110" s="261" t="s">
        <v>2008</v>
      </c>
      <c r="G110" s="39"/>
      <c r="H110" s="39"/>
      <c r="I110" s="198"/>
      <c r="J110" s="39"/>
      <c r="K110" s="39"/>
      <c r="L110" s="42"/>
      <c r="M110" s="199"/>
      <c r="N110" s="200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1432</v>
      </c>
      <c r="AU110" s="19" t="s">
        <v>23</v>
      </c>
    </row>
    <row r="111" spans="1:65" s="2" customFormat="1" ht="16.5" customHeight="1">
      <c r="A111" s="37"/>
      <c r="B111" s="38"/>
      <c r="C111" s="183" t="s">
        <v>247</v>
      </c>
      <c r="D111" s="183" t="s">
        <v>166</v>
      </c>
      <c r="E111" s="184" t="s">
        <v>2009</v>
      </c>
      <c r="F111" s="185" t="s">
        <v>2010</v>
      </c>
      <c r="G111" s="186" t="s">
        <v>1969</v>
      </c>
      <c r="H111" s="187">
        <v>1</v>
      </c>
      <c r="I111" s="188"/>
      <c r="J111" s="189">
        <f>ROUND(I111*H111,2)</f>
        <v>0</v>
      </c>
      <c r="K111" s="185" t="s">
        <v>36</v>
      </c>
      <c r="L111" s="42"/>
      <c r="M111" s="190" t="s">
        <v>36</v>
      </c>
      <c r="N111" s="191" t="s">
        <v>53</v>
      </c>
      <c r="O111" s="67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4" t="s">
        <v>1970</v>
      </c>
      <c r="AT111" s="194" t="s">
        <v>166</v>
      </c>
      <c r="AU111" s="194" t="s">
        <v>23</v>
      </c>
      <c r="AY111" s="19" t="s">
        <v>164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9" t="s">
        <v>23</v>
      </c>
      <c r="BK111" s="195">
        <f>ROUND(I111*H111,2)</f>
        <v>0</v>
      </c>
      <c r="BL111" s="19" t="s">
        <v>1970</v>
      </c>
      <c r="BM111" s="194" t="s">
        <v>2011</v>
      </c>
    </row>
    <row r="112" spans="1:47" s="2" customFormat="1" ht="11.25">
      <c r="A112" s="37"/>
      <c r="B112" s="38"/>
      <c r="C112" s="39"/>
      <c r="D112" s="196" t="s">
        <v>172</v>
      </c>
      <c r="E112" s="39"/>
      <c r="F112" s="197" t="s">
        <v>2007</v>
      </c>
      <c r="G112" s="39"/>
      <c r="H112" s="39"/>
      <c r="I112" s="198"/>
      <c r="J112" s="39"/>
      <c r="K112" s="39"/>
      <c r="L112" s="42"/>
      <c r="M112" s="199"/>
      <c r="N112" s="200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172</v>
      </c>
      <c r="AU112" s="19" t="s">
        <v>23</v>
      </c>
    </row>
    <row r="113" spans="1:47" s="2" customFormat="1" ht="29.25">
      <c r="A113" s="37"/>
      <c r="B113" s="38"/>
      <c r="C113" s="39"/>
      <c r="D113" s="196" t="s">
        <v>1432</v>
      </c>
      <c r="E113" s="39"/>
      <c r="F113" s="261" t="s">
        <v>2012</v>
      </c>
      <c r="G113" s="39"/>
      <c r="H113" s="39"/>
      <c r="I113" s="198"/>
      <c r="J113" s="39"/>
      <c r="K113" s="39"/>
      <c r="L113" s="42"/>
      <c r="M113" s="199"/>
      <c r="N113" s="200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1432</v>
      </c>
      <c r="AU113" s="19" t="s">
        <v>23</v>
      </c>
    </row>
    <row r="114" spans="1:65" s="2" customFormat="1" ht="16.5" customHeight="1">
      <c r="A114" s="37"/>
      <c r="B114" s="38"/>
      <c r="C114" s="183" t="s">
        <v>28</v>
      </c>
      <c r="D114" s="183" t="s">
        <v>166</v>
      </c>
      <c r="E114" s="184" t="s">
        <v>2013</v>
      </c>
      <c r="F114" s="185" t="s">
        <v>2014</v>
      </c>
      <c r="G114" s="186" t="s">
        <v>1969</v>
      </c>
      <c r="H114" s="187">
        <v>1</v>
      </c>
      <c r="I114" s="188"/>
      <c r="J114" s="189">
        <f>ROUND(I114*H114,2)</f>
        <v>0</v>
      </c>
      <c r="K114" s="185" t="s">
        <v>36</v>
      </c>
      <c r="L114" s="42"/>
      <c r="M114" s="190" t="s">
        <v>36</v>
      </c>
      <c r="N114" s="191" t="s">
        <v>53</v>
      </c>
      <c r="O114" s="67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4" t="s">
        <v>1970</v>
      </c>
      <c r="AT114" s="194" t="s">
        <v>166</v>
      </c>
      <c r="AU114" s="194" t="s">
        <v>23</v>
      </c>
      <c r="AY114" s="19" t="s">
        <v>164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19" t="s">
        <v>23</v>
      </c>
      <c r="BK114" s="195">
        <f>ROUND(I114*H114,2)</f>
        <v>0</v>
      </c>
      <c r="BL114" s="19" t="s">
        <v>1970</v>
      </c>
      <c r="BM114" s="194" t="s">
        <v>2015</v>
      </c>
    </row>
    <row r="115" spans="1:47" s="2" customFormat="1" ht="11.25">
      <c r="A115" s="37"/>
      <c r="B115" s="38"/>
      <c r="C115" s="39"/>
      <c r="D115" s="196" t="s">
        <v>172</v>
      </c>
      <c r="E115" s="39"/>
      <c r="F115" s="197" t="s">
        <v>2016</v>
      </c>
      <c r="G115" s="39"/>
      <c r="H115" s="39"/>
      <c r="I115" s="198"/>
      <c r="J115" s="39"/>
      <c r="K115" s="39"/>
      <c r="L115" s="42"/>
      <c r="M115" s="199"/>
      <c r="N115" s="200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172</v>
      </c>
      <c r="AU115" s="19" t="s">
        <v>23</v>
      </c>
    </row>
    <row r="116" spans="1:47" s="2" customFormat="1" ht="19.5">
      <c r="A116" s="37"/>
      <c r="B116" s="38"/>
      <c r="C116" s="39"/>
      <c r="D116" s="196" t="s">
        <v>1432</v>
      </c>
      <c r="E116" s="39"/>
      <c r="F116" s="261" t="s">
        <v>2017</v>
      </c>
      <c r="G116" s="39"/>
      <c r="H116" s="39"/>
      <c r="I116" s="198"/>
      <c r="J116" s="39"/>
      <c r="K116" s="39"/>
      <c r="L116" s="42"/>
      <c r="M116" s="199"/>
      <c r="N116" s="200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1432</v>
      </c>
      <c r="AU116" s="19" t="s">
        <v>23</v>
      </c>
    </row>
    <row r="117" spans="1:65" s="2" customFormat="1" ht="16.5" customHeight="1">
      <c r="A117" s="37"/>
      <c r="B117" s="38"/>
      <c r="C117" s="183" t="s">
        <v>114</v>
      </c>
      <c r="D117" s="183" t="s">
        <v>166</v>
      </c>
      <c r="E117" s="184" t="s">
        <v>2018</v>
      </c>
      <c r="F117" s="185" t="s">
        <v>2019</v>
      </c>
      <c r="G117" s="186" t="s">
        <v>1969</v>
      </c>
      <c r="H117" s="187">
        <v>1</v>
      </c>
      <c r="I117" s="188"/>
      <c r="J117" s="189">
        <f>ROUND(I117*H117,2)</f>
        <v>0</v>
      </c>
      <c r="K117" s="185" t="s">
        <v>36</v>
      </c>
      <c r="L117" s="42"/>
      <c r="M117" s="190" t="s">
        <v>36</v>
      </c>
      <c r="N117" s="191" t="s">
        <v>53</v>
      </c>
      <c r="O117" s="67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4" t="s">
        <v>1970</v>
      </c>
      <c r="AT117" s="194" t="s">
        <v>166</v>
      </c>
      <c r="AU117" s="194" t="s">
        <v>23</v>
      </c>
      <c r="AY117" s="19" t="s">
        <v>164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9" t="s">
        <v>23</v>
      </c>
      <c r="BK117" s="195">
        <f>ROUND(I117*H117,2)</f>
        <v>0</v>
      </c>
      <c r="BL117" s="19" t="s">
        <v>1970</v>
      </c>
      <c r="BM117" s="194" t="s">
        <v>2020</v>
      </c>
    </row>
    <row r="118" spans="1:47" s="2" customFormat="1" ht="11.25">
      <c r="A118" s="37"/>
      <c r="B118" s="38"/>
      <c r="C118" s="39"/>
      <c r="D118" s="196" t="s">
        <v>172</v>
      </c>
      <c r="E118" s="39"/>
      <c r="F118" s="197" t="s">
        <v>2021</v>
      </c>
      <c r="G118" s="39"/>
      <c r="H118" s="39"/>
      <c r="I118" s="198"/>
      <c r="J118" s="39"/>
      <c r="K118" s="39"/>
      <c r="L118" s="42"/>
      <c r="M118" s="199"/>
      <c r="N118" s="200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9" t="s">
        <v>172</v>
      </c>
      <c r="AU118" s="19" t="s">
        <v>23</v>
      </c>
    </row>
    <row r="119" spans="2:63" s="12" customFormat="1" ht="22.9" customHeight="1">
      <c r="B119" s="167"/>
      <c r="C119" s="168"/>
      <c r="D119" s="169" t="s">
        <v>81</v>
      </c>
      <c r="E119" s="181" t="s">
        <v>2022</v>
      </c>
      <c r="F119" s="181" t="s">
        <v>2023</v>
      </c>
      <c r="G119" s="168"/>
      <c r="H119" s="168"/>
      <c r="I119" s="171"/>
      <c r="J119" s="182">
        <f>BK119</f>
        <v>0</v>
      </c>
      <c r="K119" s="168"/>
      <c r="L119" s="173"/>
      <c r="M119" s="174"/>
      <c r="N119" s="175"/>
      <c r="O119" s="175"/>
      <c r="P119" s="176">
        <f>SUM(P120:P122)</f>
        <v>0</v>
      </c>
      <c r="Q119" s="175"/>
      <c r="R119" s="176">
        <f>SUM(R120:R122)</f>
        <v>0</v>
      </c>
      <c r="S119" s="175"/>
      <c r="T119" s="177">
        <f>SUM(T120:T122)</f>
        <v>0</v>
      </c>
      <c r="AR119" s="178" t="s">
        <v>204</v>
      </c>
      <c r="AT119" s="179" t="s">
        <v>81</v>
      </c>
      <c r="AU119" s="179" t="s">
        <v>23</v>
      </c>
      <c r="AY119" s="178" t="s">
        <v>164</v>
      </c>
      <c r="BK119" s="180">
        <f>SUM(BK120:BK122)</f>
        <v>0</v>
      </c>
    </row>
    <row r="120" spans="1:65" s="2" customFormat="1" ht="16.5" customHeight="1">
      <c r="A120" s="37"/>
      <c r="B120" s="38"/>
      <c r="C120" s="183" t="s">
        <v>273</v>
      </c>
      <c r="D120" s="183" t="s">
        <v>166</v>
      </c>
      <c r="E120" s="184" t="s">
        <v>2024</v>
      </c>
      <c r="F120" s="185" t="s">
        <v>2025</v>
      </c>
      <c r="G120" s="186" t="s">
        <v>1969</v>
      </c>
      <c r="H120" s="187">
        <v>1</v>
      </c>
      <c r="I120" s="188"/>
      <c r="J120" s="189">
        <f>ROUND(I120*H120,2)</f>
        <v>0</v>
      </c>
      <c r="K120" s="185" t="s">
        <v>36</v>
      </c>
      <c r="L120" s="42"/>
      <c r="M120" s="190" t="s">
        <v>36</v>
      </c>
      <c r="N120" s="191" t="s">
        <v>53</v>
      </c>
      <c r="O120" s="67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4" t="s">
        <v>1970</v>
      </c>
      <c r="AT120" s="194" t="s">
        <v>166</v>
      </c>
      <c r="AU120" s="194" t="s">
        <v>92</v>
      </c>
      <c r="AY120" s="19" t="s">
        <v>164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9" t="s">
        <v>23</v>
      </c>
      <c r="BK120" s="195">
        <f>ROUND(I120*H120,2)</f>
        <v>0</v>
      </c>
      <c r="BL120" s="19" t="s">
        <v>1970</v>
      </c>
      <c r="BM120" s="194" t="s">
        <v>2026</v>
      </c>
    </row>
    <row r="121" spans="1:47" s="2" customFormat="1" ht="11.25">
      <c r="A121" s="37"/>
      <c r="B121" s="38"/>
      <c r="C121" s="39"/>
      <c r="D121" s="196" t="s">
        <v>172</v>
      </c>
      <c r="E121" s="39"/>
      <c r="F121" s="197" t="s">
        <v>2025</v>
      </c>
      <c r="G121" s="39"/>
      <c r="H121" s="39"/>
      <c r="I121" s="198"/>
      <c r="J121" s="39"/>
      <c r="K121" s="39"/>
      <c r="L121" s="42"/>
      <c r="M121" s="199"/>
      <c r="N121" s="200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172</v>
      </c>
      <c r="AU121" s="19" t="s">
        <v>92</v>
      </c>
    </row>
    <row r="122" spans="2:51" s="14" customFormat="1" ht="11.25">
      <c r="B122" s="211"/>
      <c r="C122" s="212"/>
      <c r="D122" s="196" t="s">
        <v>173</v>
      </c>
      <c r="E122" s="213" t="s">
        <v>36</v>
      </c>
      <c r="F122" s="214" t="s">
        <v>23</v>
      </c>
      <c r="G122" s="212"/>
      <c r="H122" s="215">
        <v>1</v>
      </c>
      <c r="I122" s="216"/>
      <c r="J122" s="212"/>
      <c r="K122" s="212"/>
      <c r="L122" s="217"/>
      <c r="M122" s="262"/>
      <c r="N122" s="263"/>
      <c r="O122" s="263"/>
      <c r="P122" s="263"/>
      <c r="Q122" s="263"/>
      <c r="R122" s="263"/>
      <c r="S122" s="263"/>
      <c r="T122" s="264"/>
      <c r="AT122" s="221" t="s">
        <v>173</v>
      </c>
      <c r="AU122" s="221" t="s">
        <v>92</v>
      </c>
      <c r="AV122" s="14" t="s">
        <v>92</v>
      </c>
      <c r="AW122" s="14" t="s">
        <v>45</v>
      </c>
      <c r="AX122" s="14" t="s">
        <v>23</v>
      </c>
      <c r="AY122" s="221" t="s">
        <v>164</v>
      </c>
    </row>
    <row r="123" spans="1:31" s="2" customFormat="1" ht="6.95" customHeight="1">
      <c r="A123" s="37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2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algorithmName="SHA-512" hashValue="yD4xbRBEcFQcdsLoeGGrldCUIJRgXV7+Il5vZte2VuzO9pwnP64X+QEzwc9Wsd5aGEHjrIcv2V+YZpvga86jSA==" saltValue="8pKASwt5FGDiuBy6lGrCuZZLNyrSShlawKzmnyu3YkIeDDOPf7+2Dj8xNdtCaRTAF8ptwHdnHveBPcygMYlA3A==" spinCount="100000" sheet="1" objects="1" scenarios="1" formatColumns="0" formatRows="0" autoFilter="0"/>
  <autoFilter ref="C82:K12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7" customFormat="1" ht="45" customHeight="1">
      <c r="B3" s="269"/>
      <c r="C3" s="401" t="s">
        <v>2027</v>
      </c>
      <c r="D3" s="401"/>
      <c r="E3" s="401"/>
      <c r="F3" s="401"/>
      <c r="G3" s="401"/>
      <c r="H3" s="401"/>
      <c r="I3" s="401"/>
      <c r="J3" s="401"/>
      <c r="K3" s="270"/>
    </row>
    <row r="4" spans="2:11" s="1" customFormat="1" ht="25.5" customHeight="1">
      <c r="B4" s="271"/>
      <c r="C4" s="406" t="s">
        <v>2028</v>
      </c>
      <c r="D4" s="406"/>
      <c r="E4" s="406"/>
      <c r="F4" s="406"/>
      <c r="G4" s="406"/>
      <c r="H4" s="406"/>
      <c r="I4" s="406"/>
      <c r="J4" s="406"/>
      <c r="K4" s="272"/>
    </row>
    <row r="5" spans="2:11" s="1" customFormat="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1"/>
      <c r="C6" s="405" t="s">
        <v>2029</v>
      </c>
      <c r="D6" s="405"/>
      <c r="E6" s="405"/>
      <c r="F6" s="405"/>
      <c r="G6" s="405"/>
      <c r="H6" s="405"/>
      <c r="I6" s="405"/>
      <c r="J6" s="405"/>
      <c r="K6" s="272"/>
    </row>
    <row r="7" spans="2:11" s="1" customFormat="1" ht="15" customHeight="1">
      <c r="B7" s="275"/>
      <c r="C7" s="405" t="s">
        <v>2030</v>
      </c>
      <c r="D7" s="405"/>
      <c r="E7" s="405"/>
      <c r="F7" s="405"/>
      <c r="G7" s="405"/>
      <c r="H7" s="405"/>
      <c r="I7" s="405"/>
      <c r="J7" s="405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405" t="s">
        <v>2031</v>
      </c>
      <c r="D9" s="405"/>
      <c r="E9" s="405"/>
      <c r="F9" s="405"/>
      <c r="G9" s="405"/>
      <c r="H9" s="405"/>
      <c r="I9" s="405"/>
      <c r="J9" s="405"/>
      <c r="K9" s="272"/>
    </row>
    <row r="10" spans="2:11" s="1" customFormat="1" ht="15" customHeight="1">
      <c r="B10" s="275"/>
      <c r="C10" s="274"/>
      <c r="D10" s="405" t="s">
        <v>2032</v>
      </c>
      <c r="E10" s="405"/>
      <c r="F10" s="405"/>
      <c r="G10" s="405"/>
      <c r="H10" s="405"/>
      <c r="I10" s="405"/>
      <c r="J10" s="405"/>
      <c r="K10" s="272"/>
    </row>
    <row r="11" spans="2:11" s="1" customFormat="1" ht="15" customHeight="1">
      <c r="B11" s="275"/>
      <c r="C11" s="276"/>
      <c r="D11" s="405" t="s">
        <v>2033</v>
      </c>
      <c r="E11" s="405"/>
      <c r="F11" s="405"/>
      <c r="G11" s="405"/>
      <c r="H11" s="405"/>
      <c r="I11" s="405"/>
      <c r="J11" s="405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2034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405" t="s">
        <v>2035</v>
      </c>
      <c r="E15" s="405"/>
      <c r="F15" s="405"/>
      <c r="G15" s="405"/>
      <c r="H15" s="405"/>
      <c r="I15" s="405"/>
      <c r="J15" s="405"/>
      <c r="K15" s="272"/>
    </row>
    <row r="16" spans="2:11" s="1" customFormat="1" ht="15" customHeight="1">
      <c r="B16" s="275"/>
      <c r="C16" s="276"/>
      <c r="D16" s="405" t="s">
        <v>2036</v>
      </c>
      <c r="E16" s="405"/>
      <c r="F16" s="405"/>
      <c r="G16" s="405"/>
      <c r="H16" s="405"/>
      <c r="I16" s="405"/>
      <c r="J16" s="405"/>
      <c r="K16" s="272"/>
    </row>
    <row r="17" spans="2:11" s="1" customFormat="1" ht="15" customHeight="1">
      <c r="B17" s="275"/>
      <c r="C17" s="276"/>
      <c r="D17" s="405" t="s">
        <v>2037</v>
      </c>
      <c r="E17" s="405"/>
      <c r="F17" s="405"/>
      <c r="G17" s="405"/>
      <c r="H17" s="405"/>
      <c r="I17" s="405"/>
      <c r="J17" s="405"/>
      <c r="K17" s="272"/>
    </row>
    <row r="18" spans="2:11" s="1" customFormat="1" ht="15" customHeight="1">
      <c r="B18" s="275"/>
      <c r="C18" s="276"/>
      <c r="D18" s="276"/>
      <c r="E18" s="278" t="s">
        <v>89</v>
      </c>
      <c r="F18" s="405" t="s">
        <v>2038</v>
      </c>
      <c r="G18" s="405"/>
      <c r="H18" s="405"/>
      <c r="I18" s="405"/>
      <c r="J18" s="405"/>
      <c r="K18" s="272"/>
    </row>
    <row r="19" spans="2:11" s="1" customFormat="1" ht="15" customHeight="1">
      <c r="B19" s="275"/>
      <c r="C19" s="276"/>
      <c r="D19" s="276"/>
      <c r="E19" s="278" t="s">
        <v>2039</v>
      </c>
      <c r="F19" s="405" t="s">
        <v>2040</v>
      </c>
      <c r="G19" s="405"/>
      <c r="H19" s="405"/>
      <c r="I19" s="405"/>
      <c r="J19" s="405"/>
      <c r="K19" s="272"/>
    </row>
    <row r="20" spans="2:11" s="1" customFormat="1" ht="15" customHeight="1">
      <c r="B20" s="275"/>
      <c r="C20" s="276"/>
      <c r="D20" s="276"/>
      <c r="E20" s="278" t="s">
        <v>2041</v>
      </c>
      <c r="F20" s="405" t="s">
        <v>2042</v>
      </c>
      <c r="G20" s="405"/>
      <c r="H20" s="405"/>
      <c r="I20" s="405"/>
      <c r="J20" s="405"/>
      <c r="K20" s="272"/>
    </row>
    <row r="21" spans="2:11" s="1" customFormat="1" ht="15" customHeight="1">
      <c r="B21" s="275"/>
      <c r="C21" s="276"/>
      <c r="D21" s="276"/>
      <c r="E21" s="278" t="s">
        <v>128</v>
      </c>
      <c r="F21" s="405" t="s">
        <v>2043</v>
      </c>
      <c r="G21" s="405"/>
      <c r="H21" s="405"/>
      <c r="I21" s="405"/>
      <c r="J21" s="405"/>
      <c r="K21" s="272"/>
    </row>
    <row r="22" spans="2:11" s="1" customFormat="1" ht="15" customHeight="1">
      <c r="B22" s="275"/>
      <c r="C22" s="276"/>
      <c r="D22" s="276"/>
      <c r="E22" s="278" t="s">
        <v>1973</v>
      </c>
      <c r="F22" s="405" t="s">
        <v>2044</v>
      </c>
      <c r="G22" s="405"/>
      <c r="H22" s="405"/>
      <c r="I22" s="405"/>
      <c r="J22" s="405"/>
      <c r="K22" s="272"/>
    </row>
    <row r="23" spans="2:11" s="1" customFormat="1" ht="15" customHeight="1">
      <c r="B23" s="275"/>
      <c r="C23" s="276"/>
      <c r="D23" s="276"/>
      <c r="E23" s="278" t="s">
        <v>96</v>
      </c>
      <c r="F23" s="405" t="s">
        <v>2045</v>
      </c>
      <c r="G23" s="405"/>
      <c r="H23" s="405"/>
      <c r="I23" s="405"/>
      <c r="J23" s="405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405" t="s">
        <v>2046</v>
      </c>
      <c r="D25" s="405"/>
      <c r="E25" s="405"/>
      <c r="F25" s="405"/>
      <c r="G25" s="405"/>
      <c r="H25" s="405"/>
      <c r="I25" s="405"/>
      <c r="J25" s="405"/>
      <c r="K25" s="272"/>
    </row>
    <row r="26" spans="2:11" s="1" customFormat="1" ht="15" customHeight="1">
      <c r="B26" s="275"/>
      <c r="C26" s="405" t="s">
        <v>2047</v>
      </c>
      <c r="D26" s="405"/>
      <c r="E26" s="405"/>
      <c r="F26" s="405"/>
      <c r="G26" s="405"/>
      <c r="H26" s="405"/>
      <c r="I26" s="405"/>
      <c r="J26" s="405"/>
      <c r="K26" s="272"/>
    </row>
    <row r="27" spans="2:11" s="1" customFormat="1" ht="15" customHeight="1">
      <c r="B27" s="275"/>
      <c r="C27" s="274"/>
      <c r="D27" s="405" t="s">
        <v>2048</v>
      </c>
      <c r="E27" s="405"/>
      <c r="F27" s="405"/>
      <c r="G27" s="405"/>
      <c r="H27" s="405"/>
      <c r="I27" s="405"/>
      <c r="J27" s="405"/>
      <c r="K27" s="272"/>
    </row>
    <row r="28" spans="2:11" s="1" customFormat="1" ht="15" customHeight="1">
      <c r="B28" s="275"/>
      <c r="C28" s="276"/>
      <c r="D28" s="405" t="s">
        <v>2049</v>
      </c>
      <c r="E28" s="405"/>
      <c r="F28" s="405"/>
      <c r="G28" s="405"/>
      <c r="H28" s="405"/>
      <c r="I28" s="405"/>
      <c r="J28" s="405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405" t="s">
        <v>2050</v>
      </c>
      <c r="E30" s="405"/>
      <c r="F30" s="405"/>
      <c r="G30" s="405"/>
      <c r="H30" s="405"/>
      <c r="I30" s="405"/>
      <c r="J30" s="405"/>
      <c r="K30" s="272"/>
    </row>
    <row r="31" spans="2:11" s="1" customFormat="1" ht="15" customHeight="1">
      <c r="B31" s="275"/>
      <c r="C31" s="276"/>
      <c r="D31" s="405" t="s">
        <v>2051</v>
      </c>
      <c r="E31" s="405"/>
      <c r="F31" s="405"/>
      <c r="G31" s="405"/>
      <c r="H31" s="405"/>
      <c r="I31" s="405"/>
      <c r="J31" s="405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405" t="s">
        <v>2052</v>
      </c>
      <c r="E33" s="405"/>
      <c r="F33" s="405"/>
      <c r="G33" s="405"/>
      <c r="H33" s="405"/>
      <c r="I33" s="405"/>
      <c r="J33" s="405"/>
      <c r="K33" s="272"/>
    </row>
    <row r="34" spans="2:11" s="1" customFormat="1" ht="15" customHeight="1">
      <c r="B34" s="275"/>
      <c r="C34" s="276"/>
      <c r="D34" s="405" t="s">
        <v>2053</v>
      </c>
      <c r="E34" s="405"/>
      <c r="F34" s="405"/>
      <c r="G34" s="405"/>
      <c r="H34" s="405"/>
      <c r="I34" s="405"/>
      <c r="J34" s="405"/>
      <c r="K34" s="272"/>
    </row>
    <row r="35" spans="2:11" s="1" customFormat="1" ht="15" customHeight="1">
      <c r="B35" s="275"/>
      <c r="C35" s="276"/>
      <c r="D35" s="405" t="s">
        <v>2054</v>
      </c>
      <c r="E35" s="405"/>
      <c r="F35" s="405"/>
      <c r="G35" s="405"/>
      <c r="H35" s="405"/>
      <c r="I35" s="405"/>
      <c r="J35" s="405"/>
      <c r="K35" s="272"/>
    </row>
    <row r="36" spans="2:11" s="1" customFormat="1" ht="15" customHeight="1">
      <c r="B36" s="275"/>
      <c r="C36" s="276"/>
      <c r="D36" s="274"/>
      <c r="E36" s="277" t="s">
        <v>150</v>
      </c>
      <c r="F36" s="274"/>
      <c r="G36" s="405" t="s">
        <v>2055</v>
      </c>
      <c r="H36" s="405"/>
      <c r="I36" s="405"/>
      <c r="J36" s="405"/>
      <c r="K36" s="272"/>
    </row>
    <row r="37" spans="2:11" s="1" customFormat="1" ht="30.75" customHeight="1">
      <c r="B37" s="275"/>
      <c r="C37" s="276"/>
      <c r="D37" s="274"/>
      <c r="E37" s="277" t="s">
        <v>2056</v>
      </c>
      <c r="F37" s="274"/>
      <c r="G37" s="405" t="s">
        <v>2057</v>
      </c>
      <c r="H37" s="405"/>
      <c r="I37" s="405"/>
      <c r="J37" s="405"/>
      <c r="K37" s="272"/>
    </row>
    <row r="38" spans="2:11" s="1" customFormat="1" ht="15" customHeight="1">
      <c r="B38" s="275"/>
      <c r="C38" s="276"/>
      <c r="D38" s="274"/>
      <c r="E38" s="277" t="s">
        <v>63</v>
      </c>
      <c r="F38" s="274"/>
      <c r="G38" s="405" t="s">
        <v>2058</v>
      </c>
      <c r="H38" s="405"/>
      <c r="I38" s="405"/>
      <c r="J38" s="405"/>
      <c r="K38" s="272"/>
    </row>
    <row r="39" spans="2:11" s="1" customFormat="1" ht="15" customHeight="1">
      <c r="B39" s="275"/>
      <c r="C39" s="276"/>
      <c r="D39" s="274"/>
      <c r="E39" s="277" t="s">
        <v>64</v>
      </c>
      <c r="F39" s="274"/>
      <c r="G39" s="405" t="s">
        <v>2059</v>
      </c>
      <c r="H39" s="405"/>
      <c r="I39" s="405"/>
      <c r="J39" s="405"/>
      <c r="K39" s="272"/>
    </row>
    <row r="40" spans="2:11" s="1" customFormat="1" ht="15" customHeight="1">
      <c r="B40" s="275"/>
      <c r="C40" s="276"/>
      <c r="D40" s="274"/>
      <c r="E40" s="277" t="s">
        <v>151</v>
      </c>
      <c r="F40" s="274"/>
      <c r="G40" s="405" t="s">
        <v>2060</v>
      </c>
      <c r="H40" s="405"/>
      <c r="I40" s="405"/>
      <c r="J40" s="405"/>
      <c r="K40" s="272"/>
    </row>
    <row r="41" spans="2:11" s="1" customFormat="1" ht="15" customHeight="1">
      <c r="B41" s="275"/>
      <c r="C41" s="276"/>
      <c r="D41" s="274"/>
      <c r="E41" s="277" t="s">
        <v>152</v>
      </c>
      <c r="F41" s="274"/>
      <c r="G41" s="405" t="s">
        <v>2061</v>
      </c>
      <c r="H41" s="405"/>
      <c r="I41" s="405"/>
      <c r="J41" s="405"/>
      <c r="K41" s="272"/>
    </row>
    <row r="42" spans="2:11" s="1" customFormat="1" ht="15" customHeight="1">
      <c r="B42" s="275"/>
      <c r="C42" s="276"/>
      <c r="D42" s="274"/>
      <c r="E42" s="277" t="s">
        <v>2062</v>
      </c>
      <c r="F42" s="274"/>
      <c r="G42" s="405" t="s">
        <v>2063</v>
      </c>
      <c r="H42" s="405"/>
      <c r="I42" s="405"/>
      <c r="J42" s="405"/>
      <c r="K42" s="272"/>
    </row>
    <row r="43" spans="2:11" s="1" customFormat="1" ht="15" customHeight="1">
      <c r="B43" s="275"/>
      <c r="C43" s="276"/>
      <c r="D43" s="274"/>
      <c r="E43" s="277"/>
      <c r="F43" s="274"/>
      <c r="G43" s="405" t="s">
        <v>2064</v>
      </c>
      <c r="H43" s="405"/>
      <c r="I43" s="405"/>
      <c r="J43" s="405"/>
      <c r="K43" s="272"/>
    </row>
    <row r="44" spans="2:11" s="1" customFormat="1" ht="15" customHeight="1">
      <c r="B44" s="275"/>
      <c r="C44" s="276"/>
      <c r="D44" s="274"/>
      <c r="E44" s="277" t="s">
        <v>2065</v>
      </c>
      <c r="F44" s="274"/>
      <c r="G44" s="405" t="s">
        <v>2066</v>
      </c>
      <c r="H44" s="405"/>
      <c r="I44" s="405"/>
      <c r="J44" s="405"/>
      <c r="K44" s="272"/>
    </row>
    <row r="45" spans="2:11" s="1" customFormat="1" ht="15" customHeight="1">
      <c r="B45" s="275"/>
      <c r="C45" s="276"/>
      <c r="D45" s="274"/>
      <c r="E45" s="277" t="s">
        <v>154</v>
      </c>
      <c r="F45" s="274"/>
      <c r="G45" s="405" t="s">
        <v>2067</v>
      </c>
      <c r="H45" s="405"/>
      <c r="I45" s="405"/>
      <c r="J45" s="405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405" t="s">
        <v>2068</v>
      </c>
      <c r="E47" s="405"/>
      <c r="F47" s="405"/>
      <c r="G47" s="405"/>
      <c r="H47" s="405"/>
      <c r="I47" s="405"/>
      <c r="J47" s="405"/>
      <c r="K47" s="272"/>
    </row>
    <row r="48" spans="2:11" s="1" customFormat="1" ht="15" customHeight="1">
      <c r="B48" s="275"/>
      <c r="C48" s="276"/>
      <c r="D48" s="276"/>
      <c r="E48" s="405" t="s">
        <v>2069</v>
      </c>
      <c r="F48" s="405"/>
      <c r="G48" s="405"/>
      <c r="H48" s="405"/>
      <c r="I48" s="405"/>
      <c r="J48" s="405"/>
      <c r="K48" s="272"/>
    </row>
    <row r="49" spans="2:11" s="1" customFormat="1" ht="15" customHeight="1">
      <c r="B49" s="275"/>
      <c r="C49" s="276"/>
      <c r="D49" s="276"/>
      <c r="E49" s="405" t="s">
        <v>2070</v>
      </c>
      <c r="F49" s="405"/>
      <c r="G49" s="405"/>
      <c r="H49" s="405"/>
      <c r="I49" s="405"/>
      <c r="J49" s="405"/>
      <c r="K49" s="272"/>
    </row>
    <row r="50" spans="2:11" s="1" customFormat="1" ht="15" customHeight="1">
      <c r="B50" s="275"/>
      <c r="C50" s="276"/>
      <c r="D50" s="276"/>
      <c r="E50" s="405" t="s">
        <v>2071</v>
      </c>
      <c r="F50" s="405"/>
      <c r="G50" s="405"/>
      <c r="H50" s="405"/>
      <c r="I50" s="405"/>
      <c r="J50" s="405"/>
      <c r="K50" s="272"/>
    </row>
    <row r="51" spans="2:11" s="1" customFormat="1" ht="15" customHeight="1">
      <c r="B51" s="275"/>
      <c r="C51" s="276"/>
      <c r="D51" s="405" t="s">
        <v>2072</v>
      </c>
      <c r="E51" s="405"/>
      <c r="F51" s="405"/>
      <c r="G51" s="405"/>
      <c r="H51" s="405"/>
      <c r="I51" s="405"/>
      <c r="J51" s="405"/>
      <c r="K51" s="272"/>
    </row>
    <row r="52" spans="2:11" s="1" customFormat="1" ht="25.5" customHeight="1">
      <c r="B52" s="271"/>
      <c r="C52" s="406" t="s">
        <v>2073</v>
      </c>
      <c r="D52" s="406"/>
      <c r="E52" s="406"/>
      <c r="F52" s="406"/>
      <c r="G52" s="406"/>
      <c r="H52" s="406"/>
      <c r="I52" s="406"/>
      <c r="J52" s="406"/>
      <c r="K52" s="272"/>
    </row>
    <row r="53" spans="2:11" s="1" customFormat="1" ht="5.25" customHeight="1">
      <c r="B53" s="271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1"/>
      <c r="C54" s="405" t="s">
        <v>2074</v>
      </c>
      <c r="D54" s="405"/>
      <c r="E54" s="405"/>
      <c r="F54" s="405"/>
      <c r="G54" s="405"/>
      <c r="H54" s="405"/>
      <c r="I54" s="405"/>
      <c r="J54" s="405"/>
      <c r="K54" s="272"/>
    </row>
    <row r="55" spans="2:11" s="1" customFormat="1" ht="15" customHeight="1">
      <c r="B55" s="271"/>
      <c r="C55" s="405" t="s">
        <v>2075</v>
      </c>
      <c r="D55" s="405"/>
      <c r="E55" s="405"/>
      <c r="F55" s="405"/>
      <c r="G55" s="405"/>
      <c r="H55" s="405"/>
      <c r="I55" s="405"/>
      <c r="J55" s="405"/>
      <c r="K55" s="272"/>
    </row>
    <row r="56" spans="2:11" s="1" customFormat="1" ht="12.75" customHeight="1">
      <c r="B56" s="271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1"/>
      <c r="C57" s="405" t="s">
        <v>2076</v>
      </c>
      <c r="D57" s="405"/>
      <c r="E57" s="405"/>
      <c r="F57" s="405"/>
      <c r="G57" s="405"/>
      <c r="H57" s="405"/>
      <c r="I57" s="405"/>
      <c r="J57" s="405"/>
      <c r="K57" s="272"/>
    </row>
    <row r="58" spans="2:11" s="1" customFormat="1" ht="15" customHeight="1">
      <c r="B58" s="271"/>
      <c r="C58" s="276"/>
      <c r="D58" s="405" t="s">
        <v>2077</v>
      </c>
      <c r="E58" s="405"/>
      <c r="F58" s="405"/>
      <c r="G58" s="405"/>
      <c r="H58" s="405"/>
      <c r="I58" s="405"/>
      <c r="J58" s="405"/>
      <c r="K58" s="272"/>
    </row>
    <row r="59" spans="2:11" s="1" customFormat="1" ht="15" customHeight="1">
      <c r="B59" s="271"/>
      <c r="C59" s="276"/>
      <c r="D59" s="405" t="s">
        <v>2078</v>
      </c>
      <c r="E59" s="405"/>
      <c r="F59" s="405"/>
      <c r="G59" s="405"/>
      <c r="H59" s="405"/>
      <c r="I59" s="405"/>
      <c r="J59" s="405"/>
      <c r="K59" s="272"/>
    </row>
    <row r="60" spans="2:11" s="1" customFormat="1" ht="15" customHeight="1">
      <c r="B60" s="271"/>
      <c r="C60" s="276"/>
      <c r="D60" s="405" t="s">
        <v>2079</v>
      </c>
      <c r="E60" s="405"/>
      <c r="F60" s="405"/>
      <c r="G60" s="405"/>
      <c r="H60" s="405"/>
      <c r="I60" s="405"/>
      <c r="J60" s="405"/>
      <c r="K60" s="272"/>
    </row>
    <row r="61" spans="2:11" s="1" customFormat="1" ht="15" customHeight="1">
      <c r="B61" s="271"/>
      <c r="C61" s="276"/>
      <c r="D61" s="405" t="s">
        <v>2080</v>
      </c>
      <c r="E61" s="405"/>
      <c r="F61" s="405"/>
      <c r="G61" s="405"/>
      <c r="H61" s="405"/>
      <c r="I61" s="405"/>
      <c r="J61" s="405"/>
      <c r="K61" s="272"/>
    </row>
    <row r="62" spans="2:11" s="1" customFormat="1" ht="15" customHeight="1">
      <c r="B62" s="271"/>
      <c r="C62" s="276"/>
      <c r="D62" s="407" t="s">
        <v>2081</v>
      </c>
      <c r="E62" s="407"/>
      <c r="F62" s="407"/>
      <c r="G62" s="407"/>
      <c r="H62" s="407"/>
      <c r="I62" s="407"/>
      <c r="J62" s="407"/>
      <c r="K62" s="272"/>
    </row>
    <row r="63" spans="2:11" s="1" customFormat="1" ht="15" customHeight="1">
      <c r="B63" s="271"/>
      <c r="C63" s="276"/>
      <c r="D63" s="405" t="s">
        <v>2082</v>
      </c>
      <c r="E63" s="405"/>
      <c r="F63" s="405"/>
      <c r="G63" s="405"/>
      <c r="H63" s="405"/>
      <c r="I63" s="405"/>
      <c r="J63" s="405"/>
      <c r="K63" s="272"/>
    </row>
    <row r="64" spans="2:11" s="1" customFormat="1" ht="12.75" customHeight="1">
      <c r="B64" s="271"/>
      <c r="C64" s="276"/>
      <c r="D64" s="276"/>
      <c r="E64" s="279"/>
      <c r="F64" s="276"/>
      <c r="G64" s="276"/>
      <c r="H64" s="276"/>
      <c r="I64" s="276"/>
      <c r="J64" s="276"/>
      <c r="K64" s="272"/>
    </row>
    <row r="65" spans="2:11" s="1" customFormat="1" ht="15" customHeight="1">
      <c r="B65" s="271"/>
      <c r="C65" s="276"/>
      <c r="D65" s="405" t="s">
        <v>2083</v>
      </c>
      <c r="E65" s="405"/>
      <c r="F65" s="405"/>
      <c r="G65" s="405"/>
      <c r="H65" s="405"/>
      <c r="I65" s="405"/>
      <c r="J65" s="405"/>
      <c r="K65" s="272"/>
    </row>
    <row r="66" spans="2:11" s="1" customFormat="1" ht="15" customHeight="1">
      <c r="B66" s="271"/>
      <c r="C66" s="276"/>
      <c r="D66" s="407" t="s">
        <v>2084</v>
      </c>
      <c r="E66" s="407"/>
      <c r="F66" s="407"/>
      <c r="G66" s="407"/>
      <c r="H66" s="407"/>
      <c r="I66" s="407"/>
      <c r="J66" s="407"/>
      <c r="K66" s="272"/>
    </row>
    <row r="67" spans="2:11" s="1" customFormat="1" ht="15" customHeight="1">
      <c r="B67" s="271"/>
      <c r="C67" s="276"/>
      <c r="D67" s="405" t="s">
        <v>2085</v>
      </c>
      <c r="E67" s="405"/>
      <c r="F67" s="405"/>
      <c r="G67" s="405"/>
      <c r="H67" s="405"/>
      <c r="I67" s="405"/>
      <c r="J67" s="405"/>
      <c r="K67" s="272"/>
    </row>
    <row r="68" spans="2:11" s="1" customFormat="1" ht="15" customHeight="1">
      <c r="B68" s="271"/>
      <c r="C68" s="276"/>
      <c r="D68" s="405" t="s">
        <v>2086</v>
      </c>
      <c r="E68" s="405"/>
      <c r="F68" s="405"/>
      <c r="G68" s="405"/>
      <c r="H68" s="405"/>
      <c r="I68" s="405"/>
      <c r="J68" s="405"/>
      <c r="K68" s="272"/>
    </row>
    <row r="69" spans="2:11" s="1" customFormat="1" ht="15" customHeight="1">
      <c r="B69" s="271"/>
      <c r="C69" s="276"/>
      <c r="D69" s="405" t="s">
        <v>2087</v>
      </c>
      <c r="E69" s="405"/>
      <c r="F69" s="405"/>
      <c r="G69" s="405"/>
      <c r="H69" s="405"/>
      <c r="I69" s="405"/>
      <c r="J69" s="405"/>
      <c r="K69" s="272"/>
    </row>
    <row r="70" spans="2:11" s="1" customFormat="1" ht="15" customHeight="1">
      <c r="B70" s="271"/>
      <c r="C70" s="276"/>
      <c r="D70" s="405" t="s">
        <v>2088</v>
      </c>
      <c r="E70" s="405"/>
      <c r="F70" s="405"/>
      <c r="G70" s="405"/>
      <c r="H70" s="405"/>
      <c r="I70" s="405"/>
      <c r="J70" s="405"/>
      <c r="K70" s="272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400" t="s">
        <v>2089</v>
      </c>
      <c r="D75" s="400"/>
      <c r="E75" s="400"/>
      <c r="F75" s="400"/>
      <c r="G75" s="400"/>
      <c r="H75" s="400"/>
      <c r="I75" s="400"/>
      <c r="J75" s="400"/>
      <c r="K75" s="289"/>
    </row>
    <row r="76" spans="2:11" s="1" customFormat="1" ht="17.25" customHeight="1">
      <c r="B76" s="288"/>
      <c r="C76" s="290" t="s">
        <v>2090</v>
      </c>
      <c r="D76" s="290"/>
      <c r="E76" s="290"/>
      <c r="F76" s="290" t="s">
        <v>2091</v>
      </c>
      <c r="G76" s="291"/>
      <c r="H76" s="290" t="s">
        <v>64</v>
      </c>
      <c r="I76" s="290" t="s">
        <v>67</v>
      </c>
      <c r="J76" s="290" t="s">
        <v>2092</v>
      </c>
      <c r="K76" s="289"/>
    </row>
    <row r="77" spans="2:11" s="1" customFormat="1" ht="17.25" customHeight="1">
      <c r="B77" s="288"/>
      <c r="C77" s="292" t="s">
        <v>2093</v>
      </c>
      <c r="D77" s="292"/>
      <c r="E77" s="292"/>
      <c r="F77" s="293" t="s">
        <v>2094</v>
      </c>
      <c r="G77" s="294"/>
      <c r="H77" s="292"/>
      <c r="I77" s="292"/>
      <c r="J77" s="292" t="s">
        <v>2095</v>
      </c>
      <c r="K77" s="289"/>
    </row>
    <row r="78" spans="2:11" s="1" customFormat="1" ht="5.25" customHeight="1">
      <c r="B78" s="288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8"/>
      <c r="C79" s="277" t="s">
        <v>63</v>
      </c>
      <c r="D79" s="297"/>
      <c r="E79" s="297"/>
      <c r="F79" s="298" t="s">
        <v>2096</v>
      </c>
      <c r="G79" s="299"/>
      <c r="H79" s="277" t="s">
        <v>2097</v>
      </c>
      <c r="I79" s="277" t="s">
        <v>2098</v>
      </c>
      <c r="J79" s="277">
        <v>20</v>
      </c>
      <c r="K79" s="289"/>
    </row>
    <row r="80" spans="2:11" s="1" customFormat="1" ht="15" customHeight="1">
      <c r="B80" s="288"/>
      <c r="C80" s="277" t="s">
        <v>2099</v>
      </c>
      <c r="D80" s="277"/>
      <c r="E80" s="277"/>
      <c r="F80" s="298" t="s">
        <v>2096</v>
      </c>
      <c r="G80" s="299"/>
      <c r="H80" s="277" t="s">
        <v>2100</v>
      </c>
      <c r="I80" s="277" t="s">
        <v>2098</v>
      </c>
      <c r="J80" s="277">
        <v>120</v>
      </c>
      <c r="K80" s="289"/>
    </row>
    <row r="81" spans="2:11" s="1" customFormat="1" ht="15" customHeight="1">
      <c r="B81" s="300"/>
      <c r="C81" s="277" t="s">
        <v>2101</v>
      </c>
      <c r="D81" s="277"/>
      <c r="E81" s="277"/>
      <c r="F81" s="298" t="s">
        <v>2102</v>
      </c>
      <c r="G81" s="299"/>
      <c r="H81" s="277" t="s">
        <v>2103</v>
      </c>
      <c r="I81" s="277" t="s">
        <v>2098</v>
      </c>
      <c r="J81" s="277">
        <v>50</v>
      </c>
      <c r="K81" s="289"/>
    </row>
    <row r="82" spans="2:11" s="1" customFormat="1" ht="15" customHeight="1">
      <c r="B82" s="300"/>
      <c r="C82" s="277" t="s">
        <v>2104</v>
      </c>
      <c r="D82" s="277"/>
      <c r="E82" s="277"/>
      <c r="F82" s="298" t="s">
        <v>2096</v>
      </c>
      <c r="G82" s="299"/>
      <c r="H82" s="277" t="s">
        <v>2105</v>
      </c>
      <c r="I82" s="277" t="s">
        <v>2106</v>
      </c>
      <c r="J82" s="277"/>
      <c r="K82" s="289"/>
    </row>
    <row r="83" spans="2:11" s="1" customFormat="1" ht="15" customHeight="1">
      <c r="B83" s="300"/>
      <c r="C83" s="301" t="s">
        <v>2107</v>
      </c>
      <c r="D83" s="301"/>
      <c r="E83" s="301"/>
      <c r="F83" s="302" t="s">
        <v>2102</v>
      </c>
      <c r="G83" s="301"/>
      <c r="H83" s="301" t="s">
        <v>2108</v>
      </c>
      <c r="I83" s="301" t="s">
        <v>2098</v>
      </c>
      <c r="J83" s="301">
        <v>15</v>
      </c>
      <c r="K83" s="289"/>
    </row>
    <row r="84" spans="2:11" s="1" customFormat="1" ht="15" customHeight="1">
      <c r="B84" s="300"/>
      <c r="C84" s="301" t="s">
        <v>2109</v>
      </c>
      <c r="D84" s="301"/>
      <c r="E84" s="301"/>
      <c r="F84" s="302" t="s">
        <v>2102</v>
      </c>
      <c r="G84" s="301"/>
      <c r="H84" s="301" t="s">
        <v>2110</v>
      </c>
      <c r="I84" s="301" t="s">
        <v>2098</v>
      </c>
      <c r="J84" s="301">
        <v>15</v>
      </c>
      <c r="K84" s="289"/>
    </row>
    <row r="85" spans="2:11" s="1" customFormat="1" ht="15" customHeight="1">
      <c r="B85" s="300"/>
      <c r="C85" s="301" t="s">
        <v>2111</v>
      </c>
      <c r="D85" s="301"/>
      <c r="E85" s="301"/>
      <c r="F85" s="302" t="s">
        <v>2102</v>
      </c>
      <c r="G85" s="301"/>
      <c r="H85" s="301" t="s">
        <v>2112</v>
      </c>
      <c r="I85" s="301" t="s">
        <v>2098</v>
      </c>
      <c r="J85" s="301">
        <v>20</v>
      </c>
      <c r="K85" s="289"/>
    </row>
    <row r="86" spans="2:11" s="1" customFormat="1" ht="15" customHeight="1">
      <c r="B86" s="300"/>
      <c r="C86" s="301" t="s">
        <v>2113</v>
      </c>
      <c r="D86" s="301"/>
      <c r="E86" s="301"/>
      <c r="F86" s="302" t="s">
        <v>2102</v>
      </c>
      <c r="G86" s="301"/>
      <c r="H86" s="301" t="s">
        <v>2114</v>
      </c>
      <c r="I86" s="301" t="s">
        <v>2098</v>
      </c>
      <c r="J86" s="301">
        <v>20</v>
      </c>
      <c r="K86" s="289"/>
    </row>
    <row r="87" spans="2:11" s="1" customFormat="1" ht="15" customHeight="1">
      <c r="B87" s="300"/>
      <c r="C87" s="277" t="s">
        <v>2115</v>
      </c>
      <c r="D87" s="277"/>
      <c r="E87" s="277"/>
      <c r="F87" s="298" t="s">
        <v>2102</v>
      </c>
      <c r="G87" s="299"/>
      <c r="H87" s="277" t="s">
        <v>2116</v>
      </c>
      <c r="I87" s="277" t="s">
        <v>2098</v>
      </c>
      <c r="J87" s="277">
        <v>50</v>
      </c>
      <c r="K87" s="289"/>
    </row>
    <row r="88" spans="2:11" s="1" customFormat="1" ht="15" customHeight="1">
      <c r="B88" s="300"/>
      <c r="C88" s="277" t="s">
        <v>2117</v>
      </c>
      <c r="D88" s="277"/>
      <c r="E88" s="277"/>
      <c r="F88" s="298" t="s">
        <v>2102</v>
      </c>
      <c r="G88" s="299"/>
      <c r="H88" s="277" t="s">
        <v>2118</v>
      </c>
      <c r="I88" s="277" t="s">
        <v>2098</v>
      </c>
      <c r="J88" s="277">
        <v>20</v>
      </c>
      <c r="K88" s="289"/>
    </row>
    <row r="89" spans="2:11" s="1" customFormat="1" ht="15" customHeight="1">
      <c r="B89" s="300"/>
      <c r="C89" s="277" t="s">
        <v>2119</v>
      </c>
      <c r="D89" s="277"/>
      <c r="E89" s="277"/>
      <c r="F89" s="298" t="s">
        <v>2102</v>
      </c>
      <c r="G89" s="299"/>
      <c r="H89" s="277" t="s">
        <v>2120</v>
      </c>
      <c r="I89" s="277" t="s">
        <v>2098</v>
      </c>
      <c r="J89" s="277">
        <v>20</v>
      </c>
      <c r="K89" s="289"/>
    </row>
    <row r="90" spans="2:11" s="1" customFormat="1" ht="15" customHeight="1">
      <c r="B90" s="300"/>
      <c r="C90" s="277" t="s">
        <v>2121</v>
      </c>
      <c r="D90" s="277"/>
      <c r="E90" s="277"/>
      <c r="F90" s="298" t="s">
        <v>2102</v>
      </c>
      <c r="G90" s="299"/>
      <c r="H90" s="277" t="s">
        <v>2122</v>
      </c>
      <c r="I90" s="277" t="s">
        <v>2098</v>
      </c>
      <c r="J90" s="277">
        <v>50</v>
      </c>
      <c r="K90" s="289"/>
    </row>
    <row r="91" spans="2:11" s="1" customFormat="1" ht="15" customHeight="1">
      <c r="B91" s="300"/>
      <c r="C91" s="277" t="s">
        <v>2123</v>
      </c>
      <c r="D91" s="277"/>
      <c r="E91" s="277"/>
      <c r="F91" s="298" t="s">
        <v>2102</v>
      </c>
      <c r="G91" s="299"/>
      <c r="H91" s="277" t="s">
        <v>2123</v>
      </c>
      <c r="I91" s="277" t="s">
        <v>2098</v>
      </c>
      <c r="J91" s="277">
        <v>50</v>
      </c>
      <c r="K91" s="289"/>
    </row>
    <row r="92" spans="2:11" s="1" customFormat="1" ht="15" customHeight="1">
      <c r="B92" s="300"/>
      <c r="C92" s="277" t="s">
        <v>2124</v>
      </c>
      <c r="D92" s="277"/>
      <c r="E92" s="277"/>
      <c r="F92" s="298" t="s">
        <v>2102</v>
      </c>
      <c r="G92" s="299"/>
      <c r="H92" s="277" t="s">
        <v>2125</v>
      </c>
      <c r="I92" s="277" t="s">
        <v>2098</v>
      </c>
      <c r="J92" s="277">
        <v>255</v>
      </c>
      <c r="K92" s="289"/>
    </row>
    <row r="93" spans="2:11" s="1" customFormat="1" ht="15" customHeight="1">
      <c r="B93" s="300"/>
      <c r="C93" s="277" t="s">
        <v>2126</v>
      </c>
      <c r="D93" s="277"/>
      <c r="E93" s="277"/>
      <c r="F93" s="298" t="s">
        <v>2096</v>
      </c>
      <c r="G93" s="299"/>
      <c r="H93" s="277" t="s">
        <v>2127</v>
      </c>
      <c r="I93" s="277" t="s">
        <v>2128</v>
      </c>
      <c r="J93" s="277"/>
      <c r="K93" s="289"/>
    </row>
    <row r="94" spans="2:11" s="1" customFormat="1" ht="15" customHeight="1">
      <c r="B94" s="300"/>
      <c r="C94" s="277" t="s">
        <v>2129</v>
      </c>
      <c r="D94" s="277"/>
      <c r="E94" s="277"/>
      <c r="F94" s="298" t="s">
        <v>2096</v>
      </c>
      <c r="G94" s="299"/>
      <c r="H94" s="277" t="s">
        <v>2130</v>
      </c>
      <c r="I94" s="277" t="s">
        <v>2131</v>
      </c>
      <c r="J94" s="277"/>
      <c r="K94" s="289"/>
    </row>
    <row r="95" spans="2:11" s="1" customFormat="1" ht="15" customHeight="1">
      <c r="B95" s="300"/>
      <c r="C95" s="277" t="s">
        <v>2132</v>
      </c>
      <c r="D95" s="277"/>
      <c r="E95" s="277"/>
      <c r="F95" s="298" t="s">
        <v>2096</v>
      </c>
      <c r="G95" s="299"/>
      <c r="H95" s="277" t="s">
        <v>2132</v>
      </c>
      <c r="I95" s="277" t="s">
        <v>2131</v>
      </c>
      <c r="J95" s="277"/>
      <c r="K95" s="289"/>
    </row>
    <row r="96" spans="2:11" s="1" customFormat="1" ht="15" customHeight="1">
      <c r="B96" s="300"/>
      <c r="C96" s="277" t="s">
        <v>48</v>
      </c>
      <c r="D96" s="277"/>
      <c r="E96" s="277"/>
      <c r="F96" s="298" t="s">
        <v>2096</v>
      </c>
      <c r="G96" s="299"/>
      <c r="H96" s="277" t="s">
        <v>2133</v>
      </c>
      <c r="I96" s="277" t="s">
        <v>2131</v>
      </c>
      <c r="J96" s="277"/>
      <c r="K96" s="289"/>
    </row>
    <row r="97" spans="2:11" s="1" customFormat="1" ht="15" customHeight="1">
      <c r="B97" s="300"/>
      <c r="C97" s="277" t="s">
        <v>58</v>
      </c>
      <c r="D97" s="277"/>
      <c r="E97" s="277"/>
      <c r="F97" s="298" t="s">
        <v>2096</v>
      </c>
      <c r="G97" s="299"/>
      <c r="H97" s="277" t="s">
        <v>2134</v>
      </c>
      <c r="I97" s="277" t="s">
        <v>2131</v>
      </c>
      <c r="J97" s="277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400" t="s">
        <v>2135</v>
      </c>
      <c r="D102" s="400"/>
      <c r="E102" s="400"/>
      <c r="F102" s="400"/>
      <c r="G102" s="400"/>
      <c r="H102" s="400"/>
      <c r="I102" s="400"/>
      <c r="J102" s="400"/>
      <c r="K102" s="289"/>
    </row>
    <row r="103" spans="2:11" s="1" customFormat="1" ht="17.25" customHeight="1">
      <c r="B103" s="288"/>
      <c r="C103" s="290" t="s">
        <v>2090</v>
      </c>
      <c r="D103" s="290"/>
      <c r="E103" s="290"/>
      <c r="F103" s="290" t="s">
        <v>2091</v>
      </c>
      <c r="G103" s="291"/>
      <c r="H103" s="290" t="s">
        <v>64</v>
      </c>
      <c r="I103" s="290" t="s">
        <v>67</v>
      </c>
      <c r="J103" s="290" t="s">
        <v>2092</v>
      </c>
      <c r="K103" s="289"/>
    </row>
    <row r="104" spans="2:11" s="1" customFormat="1" ht="17.25" customHeight="1">
      <c r="B104" s="288"/>
      <c r="C104" s="292" t="s">
        <v>2093</v>
      </c>
      <c r="D104" s="292"/>
      <c r="E104" s="292"/>
      <c r="F104" s="293" t="s">
        <v>2094</v>
      </c>
      <c r="G104" s="294"/>
      <c r="H104" s="292"/>
      <c r="I104" s="292"/>
      <c r="J104" s="292" t="s">
        <v>2095</v>
      </c>
      <c r="K104" s="289"/>
    </row>
    <row r="105" spans="2:11" s="1" customFormat="1" ht="5.25" customHeight="1">
      <c r="B105" s="288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8"/>
      <c r="C106" s="277" t="s">
        <v>63</v>
      </c>
      <c r="D106" s="297"/>
      <c r="E106" s="297"/>
      <c r="F106" s="298" t="s">
        <v>2096</v>
      </c>
      <c r="G106" s="277"/>
      <c r="H106" s="277" t="s">
        <v>2136</v>
      </c>
      <c r="I106" s="277" t="s">
        <v>2098</v>
      </c>
      <c r="J106" s="277">
        <v>20</v>
      </c>
      <c r="K106" s="289"/>
    </row>
    <row r="107" spans="2:11" s="1" customFormat="1" ht="15" customHeight="1">
      <c r="B107" s="288"/>
      <c r="C107" s="277" t="s">
        <v>2099</v>
      </c>
      <c r="D107" s="277"/>
      <c r="E107" s="277"/>
      <c r="F107" s="298" t="s">
        <v>2096</v>
      </c>
      <c r="G107" s="277"/>
      <c r="H107" s="277" t="s">
        <v>2136</v>
      </c>
      <c r="I107" s="277" t="s">
        <v>2098</v>
      </c>
      <c r="J107" s="277">
        <v>120</v>
      </c>
      <c r="K107" s="289"/>
    </row>
    <row r="108" spans="2:11" s="1" customFormat="1" ht="15" customHeight="1">
      <c r="B108" s="300"/>
      <c r="C108" s="277" t="s">
        <v>2101</v>
      </c>
      <c r="D108" s="277"/>
      <c r="E108" s="277"/>
      <c r="F108" s="298" t="s">
        <v>2102</v>
      </c>
      <c r="G108" s="277"/>
      <c r="H108" s="277" t="s">
        <v>2136</v>
      </c>
      <c r="I108" s="277" t="s">
        <v>2098</v>
      </c>
      <c r="J108" s="277">
        <v>50</v>
      </c>
      <c r="K108" s="289"/>
    </row>
    <row r="109" spans="2:11" s="1" customFormat="1" ht="15" customHeight="1">
      <c r="B109" s="300"/>
      <c r="C109" s="277" t="s">
        <v>2104</v>
      </c>
      <c r="D109" s="277"/>
      <c r="E109" s="277"/>
      <c r="F109" s="298" t="s">
        <v>2096</v>
      </c>
      <c r="G109" s="277"/>
      <c r="H109" s="277" t="s">
        <v>2136</v>
      </c>
      <c r="I109" s="277" t="s">
        <v>2106</v>
      </c>
      <c r="J109" s="277"/>
      <c r="K109" s="289"/>
    </row>
    <row r="110" spans="2:11" s="1" customFormat="1" ht="15" customHeight="1">
      <c r="B110" s="300"/>
      <c r="C110" s="277" t="s">
        <v>2115</v>
      </c>
      <c r="D110" s="277"/>
      <c r="E110" s="277"/>
      <c r="F110" s="298" t="s">
        <v>2102</v>
      </c>
      <c r="G110" s="277"/>
      <c r="H110" s="277" t="s">
        <v>2136</v>
      </c>
      <c r="I110" s="277" t="s">
        <v>2098</v>
      </c>
      <c r="J110" s="277">
        <v>50</v>
      </c>
      <c r="K110" s="289"/>
    </row>
    <row r="111" spans="2:11" s="1" customFormat="1" ht="15" customHeight="1">
      <c r="B111" s="300"/>
      <c r="C111" s="277" t="s">
        <v>2123</v>
      </c>
      <c r="D111" s="277"/>
      <c r="E111" s="277"/>
      <c r="F111" s="298" t="s">
        <v>2102</v>
      </c>
      <c r="G111" s="277"/>
      <c r="H111" s="277" t="s">
        <v>2136</v>
      </c>
      <c r="I111" s="277" t="s">
        <v>2098</v>
      </c>
      <c r="J111" s="277">
        <v>50</v>
      </c>
      <c r="K111" s="289"/>
    </row>
    <row r="112" spans="2:11" s="1" customFormat="1" ht="15" customHeight="1">
      <c r="B112" s="300"/>
      <c r="C112" s="277" t="s">
        <v>2121</v>
      </c>
      <c r="D112" s="277"/>
      <c r="E112" s="277"/>
      <c r="F112" s="298" t="s">
        <v>2102</v>
      </c>
      <c r="G112" s="277"/>
      <c r="H112" s="277" t="s">
        <v>2136</v>
      </c>
      <c r="I112" s="277" t="s">
        <v>2098</v>
      </c>
      <c r="J112" s="277">
        <v>50</v>
      </c>
      <c r="K112" s="289"/>
    </row>
    <row r="113" spans="2:11" s="1" customFormat="1" ht="15" customHeight="1">
      <c r="B113" s="300"/>
      <c r="C113" s="277" t="s">
        <v>63</v>
      </c>
      <c r="D113" s="277"/>
      <c r="E113" s="277"/>
      <c r="F113" s="298" t="s">
        <v>2096</v>
      </c>
      <c r="G113" s="277"/>
      <c r="H113" s="277" t="s">
        <v>2137</v>
      </c>
      <c r="I113" s="277" t="s">
        <v>2098</v>
      </c>
      <c r="J113" s="277">
        <v>20</v>
      </c>
      <c r="K113" s="289"/>
    </row>
    <row r="114" spans="2:11" s="1" customFormat="1" ht="15" customHeight="1">
      <c r="B114" s="300"/>
      <c r="C114" s="277" t="s">
        <v>2138</v>
      </c>
      <c r="D114" s="277"/>
      <c r="E114" s="277"/>
      <c r="F114" s="298" t="s">
        <v>2096</v>
      </c>
      <c r="G114" s="277"/>
      <c r="H114" s="277" t="s">
        <v>2139</v>
      </c>
      <c r="I114" s="277" t="s">
        <v>2098</v>
      </c>
      <c r="J114" s="277">
        <v>120</v>
      </c>
      <c r="K114" s="289"/>
    </row>
    <row r="115" spans="2:11" s="1" customFormat="1" ht="15" customHeight="1">
      <c r="B115" s="300"/>
      <c r="C115" s="277" t="s">
        <v>48</v>
      </c>
      <c r="D115" s="277"/>
      <c r="E115" s="277"/>
      <c r="F115" s="298" t="s">
        <v>2096</v>
      </c>
      <c r="G115" s="277"/>
      <c r="H115" s="277" t="s">
        <v>2140</v>
      </c>
      <c r="I115" s="277" t="s">
        <v>2131</v>
      </c>
      <c r="J115" s="277"/>
      <c r="K115" s="289"/>
    </row>
    <row r="116" spans="2:11" s="1" customFormat="1" ht="15" customHeight="1">
      <c r="B116" s="300"/>
      <c r="C116" s="277" t="s">
        <v>58</v>
      </c>
      <c r="D116" s="277"/>
      <c r="E116" s="277"/>
      <c r="F116" s="298" t="s">
        <v>2096</v>
      </c>
      <c r="G116" s="277"/>
      <c r="H116" s="277" t="s">
        <v>2141</v>
      </c>
      <c r="I116" s="277" t="s">
        <v>2131</v>
      </c>
      <c r="J116" s="277"/>
      <c r="K116" s="289"/>
    </row>
    <row r="117" spans="2:11" s="1" customFormat="1" ht="15" customHeight="1">
      <c r="B117" s="300"/>
      <c r="C117" s="277" t="s">
        <v>67</v>
      </c>
      <c r="D117" s="277"/>
      <c r="E117" s="277"/>
      <c r="F117" s="298" t="s">
        <v>2096</v>
      </c>
      <c r="G117" s="277"/>
      <c r="H117" s="277" t="s">
        <v>2142</v>
      </c>
      <c r="I117" s="277" t="s">
        <v>2143</v>
      </c>
      <c r="J117" s="277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401" t="s">
        <v>2144</v>
      </c>
      <c r="D122" s="401"/>
      <c r="E122" s="401"/>
      <c r="F122" s="401"/>
      <c r="G122" s="401"/>
      <c r="H122" s="401"/>
      <c r="I122" s="401"/>
      <c r="J122" s="401"/>
      <c r="K122" s="317"/>
    </row>
    <row r="123" spans="2:11" s="1" customFormat="1" ht="17.25" customHeight="1">
      <c r="B123" s="318"/>
      <c r="C123" s="290" t="s">
        <v>2090</v>
      </c>
      <c r="D123" s="290"/>
      <c r="E123" s="290"/>
      <c r="F123" s="290" t="s">
        <v>2091</v>
      </c>
      <c r="G123" s="291"/>
      <c r="H123" s="290" t="s">
        <v>64</v>
      </c>
      <c r="I123" s="290" t="s">
        <v>67</v>
      </c>
      <c r="J123" s="290" t="s">
        <v>2092</v>
      </c>
      <c r="K123" s="319"/>
    </row>
    <row r="124" spans="2:11" s="1" customFormat="1" ht="17.25" customHeight="1">
      <c r="B124" s="318"/>
      <c r="C124" s="292" t="s">
        <v>2093</v>
      </c>
      <c r="D124" s="292"/>
      <c r="E124" s="292"/>
      <c r="F124" s="293" t="s">
        <v>2094</v>
      </c>
      <c r="G124" s="294"/>
      <c r="H124" s="292"/>
      <c r="I124" s="292"/>
      <c r="J124" s="292" t="s">
        <v>2095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7" t="s">
        <v>2099</v>
      </c>
      <c r="D126" s="297"/>
      <c r="E126" s="297"/>
      <c r="F126" s="298" t="s">
        <v>2096</v>
      </c>
      <c r="G126" s="277"/>
      <c r="H126" s="277" t="s">
        <v>2136</v>
      </c>
      <c r="I126" s="277" t="s">
        <v>2098</v>
      </c>
      <c r="J126" s="277">
        <v>120</v>
      </c>
      <c r="K126" s="323"/>
    </row>
    <row r="127" spans="2:11" s="1" customFormat="1" ht="15" customHeight="1">
      <c r="B127" s="320"/>
      <c r="C127" s="277" t="s">
        <v>2145</v>
      </c>
      <c r="D127" s="277"/>
      <c r="E127" s="277"/>
      <c r="F127" s="298" t="s">
        <v>2096</v>
      </c>
      <c r="G127" s="277"/>
      <c r="H127" s="277" t="s">
        <v>2146</v>
      </c>
      <c r="I127" s="277" t="s">
        <v>2098</v>
      </c>
      <c r="J127" s="277" t="s">
        <v>2147</v>
      </c>
      <c r="K127" s="323"/>
    </row>
    <row r="128" spans="2:11" s="1" customFormat="1" ht="15" customHeight="1">
      <c r="B128" s="320"/>
      <c r="C128" s="277" t="s">
        <v>96</v>
      </c>
      <c r="D128" s="277"/>
      <c r="E128" s="277"/>
      <c r="F128" s="298" t="s">
        <v>2096</v>
      </c>
      <c r="G128" s="277"/>
      <c r="H128" s="277" t="s">
        <v>2148</v>
      </c>
      <c r="I128" s="277" t="s">
        <v>2098</v>
      </c>
      <c r="J128" s="277" t="s">
        <v>2147</v>
      </c>
      <c r="K128" s="323"/>
    </row>
    <row r="129" spans="2:11" s="1" customFormat="1" ht="15" customHeight="1">
      <c r="B129" s="320"/>
      <c r="C129" s="277" t="s">
        <v>2107</v>
      </c>
      <c r="D129" s="277"/>
      <c r="E129" s="277"/>
      <c r="F129" s="298" t="s">
        <v>2102</v>
      </c>
      <c r="G129" s="277"/>
      <c r="H129" s="277" t="s">
        <v>2108</v>
      </c>
      <c r="I129" s="277" t="s">
        <v>2098</v>
      </c>
      <c r="J129" s="277">
        <v>15</v>
      </c>
      <c r="K129" s="323"/>
    </row>
    <row r="130" spans="2:11" s="1" customFormat="1" ht="15" customHeight="1">
      <c r="B130" s="320"/>
      <c r="C130" s="301" t="s">
        <v>2109</v>
      </c>
      <c r="D130" s="301"/>
      <c r="E130" s="301"/>
      <c r="F130" s="302" t="s">
        <v>2102</v>
      </c>
      <c r="G130" s="301"/>
      <c r="H130" s="301" t="s">
        <v>2110</v>
      </c>
      <c r="I130" s="301" t="s">
        <v>2098</v>
      </c>
      <c r="J130" s="301">
        <v>15</v>
      </c>
      <c r="K130" s="323"/>
    </row>
    <row r="131" spans="2:11" s="1" customFormat="1" ht="15" customHeight="1">
      <c r="B131" s="320"/>
      <c r="C131" s="301" t="s">
        <v>2111</v>
      </c>
      <c r="D131" s="301"/>
      <c r="E131" s="301"/>
      <c r="F131" s="302" t="s">
        <v>2102</v>
      </c>
      <c r="G131" s="301"/>
      <c r="H131" s="301" t="s">
        <v>2112</v>
      </c>
      <c r="I131" s="301" t="s">
        <v>2098</v>
      </c>
      <c r="J131" s="301">
        <v>20</v>
      </c>
      <c r="K131" s="323"/>
    </row>
    <row r="132" spans="2:11" s="1" customFormat="1" ht="15" customHeight="1">
      <c r="B132" s="320"/>
      <c r="C132" s="301" t="s">
        <v>2113</v>
      </c>
      <c r="D132" s="301"/>
      <c r="E132" s="301"/>
      <c r="F132" s="302" t="s">
        <v>2102</v>
      </c>
      <c r="G132" s="301"/>
      <c r="H132" s="301" t="s">
        <v>2114</v>
      </c>
      <c r="I132" s="301" t="s">
        <v>2098</v>
      </c>
      <c r="J132" s="301">
        <v>20</v>
      </c>
      <c r="K132" s="323"/>
    </row>
    <row r="133" spans="2:11" s="1" customFormat="1" ht="15" customHeight="1">
      <c r="B133" s="320"/>
      <c r="C133" s="277" t="s">
        <v>2101</v>
      </c>
      <c r="D133" s="277"/>
      <c r="E133" s="277"/>
      <c r="F133" s="298" t="s">
        <v>2102</v>
      </c>
      <c r="G133" s="277"/>
      <c r="H133" s="277" t="s">
        <v>2136</v>
      </c>
      <c r="I133" s="277" t="s">
        <v>2098</v>
      </c>
      <c r="J133" s="277">
        <v>50</v>
      </c>
      <c r="K133" s="323"/>
    </row>
    <row r="134" spans="2:11" s="1" customFormat="1" ht="15" customHeight="1">
      <c r="B134" s="320"/>
      <c r="C134" s="277" t="s">
        <v>2115</v>
      </c>
      <c r="D134" s="277"/>
      <c r="E134" s="277"/>
      <c r="F134" s="298" t="s">
        <v>2102</v>
      </c>
      <c r="G134" s="277"/>
      <c r="H134" s="277" t="s">
        <v>2136</v>
      </c>
      <c r="I134" s="277" t="s">
        <v>2098</v>
      </c>
      <c r="J134" s="277">
        <v>50</v>
      </c>
      <c r="K134" s="323"/>
    </row>
    <row r="135" spans="2:11" s="1" customFormat="1" ht="15" customHeight="1">
      <c r="B135" s="320"/>
      <c r="C135" s="277" t="s">
        <v>2121</v>
      </c>
      <c r="D135" s="277"/>
      <c r="E135" s="277"/>
      <c r="F135" s="298" t="s">
        <v>2102</v>
      </c>
      <c r="G135" s="277"/>
      <c r="H135" s="277" t="s">
        <v>2136</v>
      </c>
      <c r="I135" s="277" t="s">
        <v>2098</v>
      </c>
      <c r="J135" s="277">
        <v>50</v>
      </c>
      <c r="K135" s="323"/>
    </row>
    <row r="136" spans="2:11" s="1" customFormat="1" ht="15" customHeight="1">
      <c r="B136" s="320"/>
      <c r="C136" s="277" t="s">
        <v>2123</v>
      </c>
      <c r="D136" s="277"/>
      <c r="E136" s="277"/>
      <c r="F136" s="298" t="s">
        <v>2102</v>
      </c>
      <c r="G136" s="277"/>
      <c r="H136" s="277" t="s">
        <v>2136</v>
      </c>
      <c r="I136" s="277" t="s">
        <v>2098</v>
      </c>
      <c r="J136" s="277">
        <v>50</v>
      </c>
      <c r="K136" s="323"/>
    </row>
    <row r="137" spans="2:11" s="1" customFormat="1" ht="15" customHeight="1">
      <c r="B137" s="320"/>
      <c r="C137" s="277" t="s">
        <v>2124</v>
      </c>
      <c r="D137" s="277"/>
      <c r="E137" s="277"/>
      <c r="F137" s="298" t="s">
        <v>2102</v>
      </c>
      <c r="G137" s="277"/>
      <c r="H137" s="277" t="s">
        <v>2149</v>
      </c>
      <c r="I137" s="277" t="s">
        <v>2098</v>
      </c>
      <c r="J137" s="277">
        <v>255</v>
      </c>
      <c r="K137" s="323"/>
    </row>
    <row r="138" spans="2:11" s="1" customFormat="1" ht="15" customHeight="1">
      <c r="B138" s="320"/>
      <c r="C138" s="277" t="s">
        <v>2126</v>
      </c>
      <c r="D138" s="277"/>
      <c r="E138" s="277"/>
      <c r="F138" s="298" t="s">
        <v>2096</v>
      </c>
      <c r="G138" s="277"/>
      <c r="H138" s="277" t="s">
        <v>2150</v>
      </c>
      <c r="I138" s="277" t="s">
        <v>2128</v>
      </c>
      <c r="J138" s="277"/>
      <c r="K138" s="323"/>
    </row>
    <row r="139" spans="2:11" s="1" customFormat="1" ht="15" customHeight="1">
      <c r="B139" s="320"/>
      <c r="C139" s="277" t="s">
        <v>2129</v>
      </c>
      <c r="D139" s="277"/>
      <c r="E139" s="277"/>
      <c r="F139" s="298" t="s">
        <v>2096</v>
      </c>
      <c r="G139" s="277"/>
      <c r="H139" s="277" t="s">
        <v>2151</v>
      </c>
      <c r="I139" s="277" t="s">
        <v>2131</v>
      </c>
      <c r="J139" s="277"/>
      <c r="K139" s="323"/>
    </row>
    <row r="140" spans="2:11" s="1" customFormat="1" ht="15" customHeight="1">
      <c r="B140" s="320"/>
      <c r="C140" s="277" t="s">
        <v>2132</v>
      </c>
      <c r="D140" s="277"/>
      <c r="E140" s="277"/>
      <c r="F140" s="298" t="s">
        <v>2096</v>
      </c>
      <c r="G140" s="277"/>
      <c r="H140" s="277" t="s">
        <v>2132</v>
      </c>
      <c r="I140" s="277" t="s">
        <v>2131</v>
      </c>
      <c r="J140" s="277"/>
      <c r="K140" s="323"/>
    </row>
    <row r="141" spans="2:11" s="1" customFormat="1" ht="15" customHeight="1">
      <c r="B141" s="320"/>
      <c r="C141" s="277" t="s">
        <v>48</v>
      </c>
      <c r="D141" s="277"/>
      <c r="E141" s="277"/>
      <c r="F141" s="298" t="s">
        <v>2096</v>
      </c>
      <c r="G141" s="277"/>
      <c r="H141" s="277" t="s">
        <v>2152</v>
      </c>
      <c r="I141" s="277" t="s">
        <v>2131</v>
      </c>
      <c r="J141" s="277"/>
      <c r="K141" s="323"/>
    </row>
    <row r="142" spans="2:11" s="1" customFormat="1" ht="15" customHeight="1">
      <c r="B142" s="320"/>
      <c r="C142" s="277" t="s">
        <v>2153</v>
      </c>
      <c r="D142" s="277"/>
      <c r="E142" s="277"/>
      <c r="F142" s="298" t="s">
        <v>2096</v>
      </c>
      <c r="G142" s="277"/>
      <c r="H142" s="277" t="s">
        <v>2154</v>
      </c>
      <c r="I142" s="277" t="s">
        <v>2131</v>
      </c>
      <c r="J142" s="277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400" t="s">
        <v>2155</v>
      </c>
      <c r="D147" s="400"/>
      <c r="E147" s="400"/>
      <c r="F147" s="400"/>
      <c r="G147" s="400"/>
      <c r="H147" s="400"/>
      <c r="I147" s="400"/>
      <c r="J147" s="400"/>
      <c r="K147" s="289"/>
    </row>
    <row r="148" spans="2:11" s="1" customFormat="1" ht="17.25" customHeight="1">
      <c r="B148" s="288"/>
      <c r="C148" s="290" t="s">
        <v>2090</v>
      </c>
      <c r="D148" s="290"/>
      <c r="E148" s="290"/>
      <c r="F148" s="290" t="s">
        <v>2091</v>
      </c>
      <c r="G148" s="291"/>
      <c r="H148" s="290" t="s">
        <v>64</v>
      </c>
      <c r="I148" s="290" t="s">
        <v>67</v>
      </c>
      <c r="J148" s="290" t="s">
        <v>2092</v>
      </c>
      <c r="K148" s="289"/>
    </row>
    <row r="149" spans="2:11" s="1" customFormat="1" ht="17.25" customHeight="1">
      <c r="B149" s="288"/>
      <c r="C149" s="292" t="s">
        <v>2093</v>
      </c>
      <c r="D149" s="292"/>
      <c r="E149" s="292"/>
      <c r="F149" s="293" t="s">
        <v>2094</v>
      </c>
      <c r="G149" s="294"/>
      <c r="H149" s="292"/>
      <c r="I149" s="292"/>
      <c r="J149" s="292" t="s">
        <v>2095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2099</v>
      </c>
      <c r="D151" s="277"/>
      <c r="E151" s="277"/>
      <c r="F151" s="328" t="s">
        <v>2096</v>
      </c>
      <c r="G151" s="277"/>
      <c r="H151" s="327" t="s">
        <v>2136</v>
      </c>
      <c r="I151" s="327" t="s">
        <v>2098</v>
      </c>
      <c r="J151" s="327">
        <v>120</v>
      </c>
      <c r="K151" s="323"/>
    </row>
    <row r="152" spans="2:11" s="1" customFormat="1" ht="15" customHeight="1">
      <c r="B152" s="300"/>
      <c r="C152" s="327" t="s">
        <v>2145</v>
      </c>
      <c r="D152" s="277"/>
      <c r="E152" s="277"/>
      <c r="F152" s="328" t="s">
        <v>2096</v>
      </c>
      <c r="G152" s="277"/>
      <c r="H152" s="327" t="s">
        <v>2156</v>
      </c>
      <c r="I152" s="327" t="s">
        <v>2098</v>
      </c>
      <c r="J152" s="327" t="s">
        <v>2147</v>
      </c>
      <c r="K152" s="323"/>
    </row>
    <row r="153" spans="2:11" s="1" customFormat="1" ht="15" customHeight="1">
      <c r="B153" s="300"/>
      <c r="C153" s="327" t="s">
        <v>96</v>
      </c>
      <c r="D153" s="277"/>
      <c r="E153" s="277"/>
      <c r="F153" s="328" t="s">
        <v>2096</v>
      </c>
      <c r="G153" s="277"/>
      <c r="H153" s="327" t="s">
        <v>2157</v>
      </c>
      <c r="I153" s="327" t="s">
        <v>2098</v>
      </c>
      <c r="J153" s="327" t="s">
        <v>2147</v>
      </c>
      <c r="K153" s="323"/>
    </row>
    <row r="154" spans="2:11" s="1" customFormat="1" ht="15" customHeight="1">
      <c r="B154" s="300"/>
      <c r="C154" s="327" t="s">
        <v>2101</v>
      </c>
      <c r="D154" s="277"/>
      <c r="E154" s="277"/>
      <c r="F154" s="328" t="s">
        <v>2102</v>
      </c>
      <c r="G154" s="277"/>
      <c r="H154" s="327" t="s">
        <v>2136</v>
      </c>
      <c r="I154" s="327" t="s">
        <v>2098</v>
      </c>
      <c r="J154" s="327">
        <v>50</v>
      </c>
      <c r="K154" s="323"/>
    </row>
    <row r="155" spans="2:11" s="1" customFormat="1" ht="15" customHeight="1">
      <c r="B155" s="300"/>
      <c r="C155" s="327" t="s">
        <v>2104</v>
      </c>
      <c r="D155" s="277"/>
      <c r="E155" s="277"/>
      <c r="F155" s="328" t="s">
        <v>2096</v>
      </c>
      <c r="G155" s="277"/>
      <c r="H155" s="327" t="s">
        <v>2136</v>
      </c>
      <c r="I155" s="327" t="s">
        <v>2106</v>
      </c>
      <c r="J155" s="327"/>
      <c r="K155" s="323"/>
    </row>
    <row r="156" spans="2:11" s="1" customFormat="1" ht="15" customHeight="1">
      <c r="B156" s="300"/>
      <c r="C156" s="327" t="s">
        <v>2115</v>
      </c>
      <c r="D156" s="277"/>
      <c r="E156" s="277"/>
      <c r="F156" s="328" t="s">
        <v>2102</v>
      </c>
      <c r="G156" s="277"/>
      <c r="H156" s="327" t="s">
        <v>2136</v>
      </c>
      <c r="I156" s="327" t="s">
        <v>2098</v>
      </c>
      <c r="J156" s="327">
        <v>50</v>
      </c>
      <c r="K156" s="323"/>
    </row>
    <row r="157" spans="2:11" s="1" customFormat="1" ht="15" customHeight="1">
      <c r="B157" s="300"/>
      <c r="C157" s="327" t="s">
        <v>2123</v>
      </c>
      <c r="D157" s="277"/>
      <c r="E157" s="277"/>
      <c r="F157" s="328" t="s">
        <v>2102</v>
      </c>
      <c r="G157" s="277"/>
      <c r="H157" s="327" t="s">
        <v>2136</v>
      </c>
      <c r="I157" s="327" t="s">
        <v>2098</v>
      </c>
      <c r="J157" s="327">
        <v>50</v>
      </c>
      <c r="K157" s="323"/>
    </row>
    <row r="158" spans="2:11" s="1" customFormat="1" ht="15" customHeight="1">
      <c r="B158" s="300"/>
      <c r="C158" s="327" t="s">
        <v>2121</v>
      </c>
      <c r="D158" s="277"/>
      <c r="E158" s="277"/>
      <c r="F158" s="328" t="s">
        <v>2102</v>
      </c>
      <c r="G158" s="277"/>
      <c r="H158" s="327" t="s">
        <v>2136</v>
      </c>
      <c r="I158" s="327" t="s">
        <v>2098</v>
      </c>
      <c r="J158" s="327">
        <v>50</v>
      </c>
      <c r="K158" s="323"/>
    </row>
    <row r="159" spans="2:11" s="1" customFormat="1" ht="15" customHeight="1">
      <c r="B159" s="300"/>
      <c r="C159" s="327" t="s">
        <v>136</v>
      </c>
      <c r="D159" s="277"/>
      <c r="E159" s="277"/>
      <c r="F159" s="328" t="s">
        <v>2096</v>
      </c>
      <c r="G159" s="277"/>
      <c r="H159" s="327" t="s">
        <v>2158</v>
      </c>
      <c r="I159" s="327" t="s">
        <v>2098</v>
      </c>
      <c r="J159" s="327" t="s">
        <v>2159</v>
      </c>
      <c r="K159" s="323"/>
    </row>
    <row r="160" spans="2:11" s="1" customFormat="1" ht="15" customHeight="1">
      <c r="B160" s="300"/>
      <c r="C160" s="327" t="s">
        <v>2160</v>
      </c>
      <c r="D160" s="277"/>
      <c r="E160" s="277"/>
      <c r="F160" s="328" t="s">
        <v>2096</v>
      </c>
      <c r="G160" s="277"/>
      <c r="H160" s="327" t="s">
        <v>2161</v>
      </c>
      <c r="I160" s="327" t="s">
        <v>2131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401" t="s">
        <v>2162</v>
      </c>
      <c r="D165" s="401"/>
      <c r="E165" s="401"/>
      <c r="F165" s="401"/>
      <c r="G165" s="401"/>
      <c r="H165" s="401"/>
      <c r="I165" s="401"/>
      <c r="J165" s="401"/>
      <c r="K165" s="270"/>
    </row>
    <row r="166" spans="2:11" s="1" customFormat="1" ht="17.25" customHeight="1">
      <c r="B166" s="269"/>
      <c r="C166" s="290" t="s">
        <v>2090</v>
      </c>
      <c r="D166" s="290"/>
      <c r="E166" s="290"/>
      <c r="F166" s="290" t="s">
        <v>2091</v>
      </c>
      <c r="G166" s="332"/>
      <c r="H166" s="333" t="s">
        <v>64</v>
      </c>
      <c r="I166" s="333" t="s">
        <v>67</v>
      </c>
      <c r="J166" s="290" t="s">
        <v>2092</v>
      </c>
      <c r="K166" s="270"/>
    </row>
    <row r="167" spans="2:11" s="1" customFormat="1" ht="17.25" customHeight="1">
      <c r="B167" s="271"/>
      <c r="C167" s="292" t="s">
        <v>2093</v>
      </c>
      <c r="D167" s="292"/>
      <c r="E167" s="292"/>
      <c r="F167" s="293" t="s">
        <v>2094</v>
      </c>
      <c r="G167" s="334"/>
      <c r="H167" s="335"/>
      <c r="I167" s="335"/>
      <c r="J167" s="292" t="s">
        <v>2095</v>
      </c>
      <c r="K167" s="272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7" t="s">
        <v>2099</v>
      </c>
      <c r="D169" s="277"/>
      <c r="E169" s="277"/>
      <c r="F169" s="298" t="s">
        <v>2096</v>
      </c>
      <c r="G169" s="277"/>
      <c r="H169" s="277" t="s">
        <v>2136</v>
      </c>
      <c r="I169" s="277" t="s">
        <v>2098</v>
      </c>
      <c r="J169" s="277">
        <v>120</v>
      </c>
      <c r="K169" s="323"/>
    </row>
    <row r="170" spans="2:11" s="1" customFormat="1" ht="15" customHeight="1">
      <c r="B170" s="300"/>
      <c r="C170" s="277" t="s">
        <v>2145</v>
      </c>
      <c r="D170" s="277"/>
      <c r="E170" s="277"/>
      <c r="F170" s="298" t="s">
        <v>2096</v>
      </c>
      <c r="G170" s="277"/>
      <c r="H170" s="277" t="s">
        <v>2146</v>
      </c>
      <c r="I170" s="277" t="s">
        <v>2098</v>
      </c>
      <c r="J170" s="277" t="s">
        <v>2147</v>
      </c>
      <c r="K170" s="323"/>
    </row>
    <row r="171" spans="2:11" s="1" customFormat="1" ht="15" customHeight="1">
      <c r="B171" s="300"/>
      <c r="C171" s="277" t="s">
        <v>96</v>
      </c>
      <c r="D171" s="277"/>
      <c r="E171" s="277"/>
      <c r="F171" s="298" t="s">
        <v>2096</v>
      </c>
      <c r="G171" s="277"/>
      <c r="H171" s="277" t="s">
        <v>2163</v>
      </c>
      <c r="I171" s="277" t="s">
        <v>2098</v>
      </c>
      <c r="J171" s="277" t="s">
        <v>2147</v>
      </c>
      <c r="K171" s="323"/>
    </row>
    <row r="172" spans="2:11" s="1" customFormat="1" ht="15" customHeight="1">
      <c r="B172" s="300"/>
      <c r="C172" s="277" t="s">
        <v>2101</v>
      </c>
      <c r="D172" s="277"/>
      <c r="E172" s="277"/>
      <c r="F172" s="298" t="s">
        <v>2102</v>
      </c>
      <c r="G172" s="277"/>
      <c r="H172" s="277" t="s">
        <v>2163</v>
      </c>
      <c r="I172" s="277" t="s">
        <v>2098</v>
      </c>
      <c r="J172" s="277">
        <v>50</v>
      </c>
      <c r="K172" s="323"/>
    </row>
    <row r="173" spans="2:11" s="1" customFormat="1" ht="15" customHeight="1">
      <c r="B173" s="300"/>
      <c r="C173" s="277" t="s">
        <v>2104</v>
      </c>
      <c r="D173" s="277"/>
      <c r="E173" s="277"/>
      <c r="F173" s="298" t="s">
        <v>2096</v>
      </c>
      <c r="G173" s="277"/>
      <c r="H173" s="277" t="s">
        <v>2163</v>
      </c>
      <c r="I173" s="277" t="s">
        <v>2106</v>
      </c>
      <c r="J173" s="277"/>
      <c r="K173" s="323"/>
    </row>
    <row r="174" spans="2:11" s="1" customFormat="1" ht="15" customHeight="1">
      <c r="B174" s="300"/>
      <c r="C174" s="277" t="s">
        <v>2115</v>
      </c>
      <c r="D174" s="277"/>
      <c r="E174" s="277"/>
      <c r="F174" s="298" t="s">
        <v>2102</v>
      </c>
      <c r="G174" s="277"/>
      <c r="H174" s="277" t="s">
        <v>2163</v>
      </c>
      <c r="I174" s="277" t="s">
        <v>2098</v>
      </c>
      <c r="J174" s="277">
        <v>50</v>
      </c>
      <c r="K174" s="323"/>
    </row>
    <row r="175" spans="2:11" s="1" customFormat="1" ht="15" customHeight="1">
      <c r="B175" s="300"/>
      <c r="C175" s="277" t="s">
        <v>2123</v>
      </c>
      <c r="D175" s="277"/>
      <c r="E175" s="277"/>
      <c r="F175" s="298" t="s">
        <v>2102</v>
      </c>
      <c r="G175" s="277"/>
      <c r="H175" s="277" t="s">
        <v>2163</v>
      </c>
      <c r="I175" s="277" t="s">
        <v>2098</v>
      </c>
      <c r="J175" s="277">
        <v>50</v>
      </c>
      <c r="K175" s="323"/>
    </row>
    <row r="176" spans="2:11" s="1" customFormat="1" ht="15" customHeight="1">
      <c r="B176" s="300"/>
      <c r="C176" s="277" t="s">
        <v>2121</v>
      </c>
      <c r="D176" s="277"/>
      <c r="E176" s="277"/>
      <c r="F176" s="298" t="s">
        <v>2102</v>
      </c>
      <c r="G176" s="277"/>
      <c r="H176" s="277" t="s">
        <v>2163</v>
      </c>
      <c r="I176" s="277" t="s">
        <v>2098</v>
      </c>
      <c r="J176" s="277">
        <v>50</v>
      </c>
      <c r="K176" s="323"/>
    </row>
    <row r="177" spans="2:11" s="1" customFormat="1" ht="15" customHeight="1">
      <c r="B177" s="300"/>
      <c r="C177" s="277" t="s">
        <v>150</v>
      </c>
      <c r="D177" s="277"/>
      <c r="E177" s="277"/>
      <c r="F177" s="298" t="s">
        <v>2096</v>
      </c>
      <c r="G177" s="277"/>
      <c r="H177" s="277" t="s">
        <v>2164</v>
      </c>
      <c r="I177" s="277" t="s">
        <v>2165</v>
      </c>
      <c r="J177" s="277"/>
      <c r="K177" s="323"/>
    </row>
    <row r="178" spans="2:11" s="1" customFormat="1" ht="15" customHeight="1">
      <c r="B178" s="300"/>
      <c r="C178" s="277" t="s">
        <v>67</v>
      </c>
      <c r="D178" s="277"/>
      <c r="E178" s="277"/>
      <c r="F178" s="298" t="s">
        <v>2096</v>
      </c>
      <c r="G178" s="277"/>
      <c r="H178" s="277" t="s">
        <v>2166</v>
      </c>
      <c r="I178" s="277" t="s">
        <v>2167</v>
      </c>
      <c r="J178" s="277">
        <v>1</v>
      </c>
      <c r="K178" s="323"/>
    </row>
    <row r="179" spans="2:11" s="1" customFormat="1" ht="15" customHeight="1">
      <c r="B179" s="300"/>
      <c r="C179" s="277" t="s">
        <v>63</v>
      </c>
      <c r="D179" s="277"/>
      <c r="E179" s="277"/>
      <c r="F179" s="298" t="s">
        <v>2096</v>
      </c>
      <c r="G179" s="277"/>
      <c r="H179" s="277" t="s">
        <v>2168</v>
      </c>
      <c r="I179" s="277" t="s">
        <v>2098</v>
      </c>
      <c r="J179" s="277">
        <v>20</v>
      </c>
      <c r="K179" s="323"/>
    </row>
    <row r="180" spans="2:11" s="1" customFormat="1" ht="15" customHeight="1">
      <c r="B180" s="300"/>
      <c r="C180" s="277" t="s">
        <v>64</v>
      </c>
      <c r="D180" s="277"/>
      <c r="E180" s="277"/>
      <c r="F180" s="298" t="s">
        <v>2096</v>
      </c>
      <c r="G180" s="277"/>
      <c r="H180" s="277" t="s">
        <v>2169</v>
      </c>
      <c r="I180" s="277" t="s">
        <v>2098</v>
      </c>
      <c r="J180" s="277">
        <v>255</v>
      </c>
      <c r="K180" s="323"/>
    </row>
    <row r="181" spans="2:11" s="1" customFormat="1" ht="15" customHeight="1">
      <c r="B181" s="300"/>
      <c r="C181" s="277" t="s">
        <v>151</v>
      </c>
      <c r="D181" s="277"/>
      <c r="E181" s="277"/>
      <c r="F181" s="298" t="s">
        <v>2096</v>
      </c>
      <c r="G181" s="277"/>
      <c r="H181" s="277" t="s">
        <v>2060</v>
      </c>
      <c r="I181" s="277" t="s">
        <v>2098</v>
      </c>
      <c r="J181" s="277">
        <v>10</v>
      </c>
      <c r="K181" s="323"/>
    </row>
    <row r="182" spans="2:11" s="1" customFormat="1" ht="15" customHeight="1">
      <c r="B182" s="300"/>
      <c r="C182" s="277" t="s">
        <v>152</v>
      </c>
      <c r="D182" s="277"/>
      <c r="E182" s="277"/>
      <c r="F182" s="298" t="s">
        <v>2096</v>
      </c>
      <c r="G182" s="277"/>
      <c r="H182" s="277" t="s">
        <v>2170</v>
      </c>
      <c r="I182" s="277" t="s">
        <v>2131</v>
      </c>
      <c r="J182" s="277"/>
      <c r="K182" s="323"/>
    </row>
    <row r="183" spans="2:11" s="1" customFormat="1" ht="15" customHeight="1">
      <c r="B183" s="300"/>
      <c r="C183" s="277" t="s">
        <v>2171</v>
      </c>
      <c r="D183" s="277"/>
      <c r="E183" s="277"/>
      <c r="F183" s="298" t="s">
        <v>2096</v>
      </c>
      <c r="G183" s="277"/>
      <c r="H183" s="277" t="s">
        <v>2172</v>
      </c>
      <c r="I183" s="277" t="s">
        <v>2131</v>
      </c>
      <c r="J183" s="277"/>
      <c r="K183" s="323"/>
    </row>
    <row r="184" spans="2:11" s="1" customFormat="1" ht="15" customHeight="1">
      <c r="B184" s="300"/>
      <c r="C184" s="277" t="s">
        <v>2160</v>
      </c>
      <c r="D184" s="277"/>
      <c r="E184" s="277"/>
      <c r="F184" s="298" t="s">
        <v>2096</v>
      </c>
      <c r="G184" s="277"/>
      <c r="H184" s="277" t="s">
        <v>2173</v>
      </c>
      <c r="I184" s="277" t="s">
        <v>2131</v>
      </c>
      <c r="J184" s="277"/>
      <c r="K184" s="323"/>
    </row>
    <row r="185" spans="2:11" s="1" customFormat="1" ht="15" customHeight="1">
      <c r="B185" s="300"/>
      <c r="C185" s="277" t="s">
        <v>154</v>
      </c>
      <c r="D185" s="277"/>
      <c r="E185" s="277"/>
      <c r="F185" s="298" t="s">
        <v>2102</v>
      </c>
      <c r="G185" s="277"/>
      <c r="H185" s="277" t="s">
        <v>2174</v>
      </c>
      <c r="I185" s="277" t="s">
        <v>2098</v>
      </c>
      <c r="J185" s="277">
        <v>50</v>
      </c>
      <c r="K185" s="323"/>
    </row>
    <row r="186" spans="2:11" s="1" customFormat="1" ht="15" customHeight="1">
      <c r="B186" s="300"/>
      <c r="C186" s="277" t="s">
        <v>2175</v>
      </c>
      <c r="D186" s="277"/>
      <c r="E186" s="277"/>
      <c r="F186" s="298" t="s">
        <v>2102</v>
      </c>
      <c r="G186" s="277"/>
      <c r="H186" s="277" t="s">
        <v>2176</v>
      </c>
      <c r="I186" s="277" t="s">
        <v>2177</v>
      </c>
      <c r="J186" s="277"/>
      <c r="K186" s="323"/>
    </row>
    <row r="187" spans="2:11" s="1" customFormat="1" ht="15" customHeight="1">
      <c r="B187" s="300"/>
      <c r="C187" s="277" t="s">
        <v>2178</v>
      </c>
      <c r="D187" s="277"/>
      <c r="E187" s="277"/>
      <c r="F187" s="298" t="s">
        <v>2102</v>
      </c>
      <c r="G187" s="277"/>
      <c r="H187" s="277" t="s">
        <v>2179</v>
      </c>
      <c r="I187" s="277" t="s">
        <v>2177</v>
      </c>
      <c r="J187" s="277"/>
      <c r="K187" s="323"/>
    </row>
    <row r="188" spans="2:11" s="1" customFormat="1" ht="15" customHeight="1">
      <c r="B188" s="300"/>
      <c r="C188" s="277" t="s">
        <v>2180</v>
      </c>
      <c r="D188" s="277"/>
      <c r="E188" s="277"/>
      <c r="F188" s="298" t="s">
        <v>2102</v>
      </c>
      <c r="G188" s="277"/>
      <c r="H188" s="277" t="s">
        <v>2181</v>
      </c>
      <c r="I188" s="277" t="s">
        <v>2177</v>
      </c>
      <c r="J188" s="277"/>
      <c r="K188" s="323"/>
    </row>
    <row r="189" spans="2:11" s="1" customFormat="1" ht="15" customHeight="1">
      <c r="B189" s="300"/>
      <c r="C189" s="336" t="s">
        <v>2182</v>
      </c>
      <c r="D189" s="277"/>
      <c r="E189" s="277"/>
      <c r="F189" s="298" t="s">
        <v>2102</v>
      </c>
      <c r="G189" s="277"/>
      <c r="H189" s="277" t="s">
        <v>2183</v>
      </c>
      <c r="I189" s="277" t="s">
        <v>2184</v>
      </c>
      <c r="J189" s="337" t="s">
        <v>2185</v>
      </c>
      <c r="K189" s="323"/>
    </row>
    <row r="190" spans="2:11" s="1" customFormat="1" ht="15" customHeight="1">
      <c r="B190" s="300"/>
      <c r="C190" s="336" t="s">
        <v>52</v>
      </c>
      <c r="D190" s="277"/>
      <c r="E190" s="277"/>
      <c r="F190" s="298" t="s">
        <v>2096</v>
      </c>
      <c r="G190" s="277"/>
      <c r="H190" s="274" t="s">
        <v>2186</v>
      </c>
      <c r="I190" s="277" t="s">
        <v>2187</v>
      </c>
      <c r="J190" s="277"/>
      <c r="K190" s="323"/>
    </row>
    <row r="191" spans="2:11" s="1" customFormat="1" ht="15" customHeight="1">
      <c r="B191" s="300"/>
      <c r="C191" s="336" t="s">
        <v>2188</v>
      </c>
      <c r="D191" s="277"/>
      <c r="E191" s="277"/>
      <c r="F191" s="298" t="s">
        <v>2096</v>
      </c>
      <c r="G191" s="277"/>
      <c r="H191" s="277" t="s">
        <v>2189</v>
      </c>
      <c r="I191" s="277" t="s">
        <v>2131</v>
      </c>
      <c r="J191" s="277"/>
      <c r="K191" s="323"/>
    </row>
    <row r="192" spans="2:11" s="1" customFormat="1" ht="15" customHeight="1">
      <c r="B192" s="300"/>
      <c r="C192" s="336" t="s">
        <v>2190</v>
      </c>
      <c r="D192" s="277"/>
      <c r="E192" s="277"/>
      <c r="F192" s="298" t="s">
        <v>2096</v>
      </c>
      <c r="G192" s="277"/>
      <c r="H192" s="277" t="s">
        <v>2191</v>
      </c>
      <c r="I192" s="277" t="s">
        <v>2131</v>
      </c>
      <c r="J192" s="277"/>
      <c r="K192" s="323"/>
    </row>
    <row r="193" spans="2:11" s="1" customFormat="1" ht="15" customHeight="1">
      <c r="B193" s="300"/>
      <c r="C193" s="336" t="s">
        <v>2192</v>
      </c>
      <c r="D193" s="277"/>
      <c r="E193" s="277"/>
      <c r="F193" s="298" t="s">
        <v>2102</v>
      </c>
      <c r="G193" s="277"/>
      <c r="H193" s="277" t="s">
        <v>2193</v>
      </c>
      <c r="I193" s="277" t="s">
        <v>2131</v>
      </c>
      <c r="J193" s="277"/>
      <c r="K193" s="323"/>
    </row>
    <row r="194" spans="2:11" s="1" customFormat="1" ht="15" customHeight="1">
      <c r="B194" s="329"/>
      <c r="C194" s="338"/>
      <c r="D194" s="309"/>
      <c r="E194" s="309"/>
      <c r="F194" s="309"/>
      <c r="G194" s="309"/>
      <c r="H194" s="309"/>
      <c r="I194" s="309"/>
      <c r="J194" s="309"/>
      <c r="K194" s="330"/>
    </row>
    <row r="195" spans="2:11" s="1" customFormat="1" ht="18.75" customHeight="1">
      <c r="B195" s="311"/>
      <c r="C195" s="321"/>
      <c r="D195" s="321"/>
      <c r="E195" s="321"/>
      <c r="F195" s="331"/>
      <c r="G195" s="321"/>
      <c r="H195" s="321"/>
      <c r="I195" s="321"/>
      <c r="J195" s="321"/>
      <c r="K195" s="311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401" t="s">
        <v>2194</v>
      </c>
      <c r="D199" s="401"/>
      <c r="E199" s="401"/>
      <c r="F199" s="401"/>
      <c r="G199" s="401"/>
      <c r="H199" s="401"/>
      <c r="I199" s="401"/>
      <c r="J199" s="401"/>
      <c r="K199" s="270"/>
    </row>
    <row r="200" spans="2:11" s="1" customFormat="1" ht="25.5" customHeight="1">
      <c r="B200" s="269"/>
      <c r="C200" s="339" t="s">
        <v>2195</v>
      </c>
      <c r="D200" s="339"/>
      <c r="E200" s="339"/>
      <c r="F200" s="339" t="s">
        <v>2196</v>
      </c>
      <c r="G200" s="340"/>
      <c r="H200" s="402" t="s">
        <v>2197</v>
      </c>
      <c r="I200" s="402"/>
      <c r="J200" s="402"/>
      <c r="K200" s="270"/>
    </row>
    <row r="201" spans="2:11" s="1" customFormat="1" ht="5.25" customHeight="1">
      <c r="B201" s="300"/>
      <c r="C201" s="295"/>
      <c r="D201" s="295"/>
      <c r="E201" s="295"/>
      <c r="F201" s="295"/>
      <c r="G201" s="321"/>
      <c r="H201" s="295"/>
      <c r="I201" s="295"/>
      <c r="J201" s="295"/>
      <c r="K201" s="323"/>
    </row>
    <row r="202" spans="2:11" s="1" customFormat="1" ht="15" customHeight="1">
      <c r="B202" s="300"/>
      <c r="C202" s="277" t="s">
        <v>2187</v>
      </c>
      <c r="D202" s="277"/>
      <c r="E202" s="277"/>
      <c r="F202" s="298" t="s">
        <v>53</v>
      </c>
      <c r="G202" s="277"/>
      <c r="H202" s="403" t="s">
        <v>2198</v>
      </c>
      <c r="I202" s="403"/>
      <c r="J202" s="403"/>
      <c r="K202" s="323"/>
    </row>
    <row r="203" spans="2:11" s="1" customFormat="1" ht="15" customHeight="1">
      <c r="B203" s="300"/>
      <c r="C203" s="277"/>
      <c r="D203" s="277"/>
      <c r="E203" s="277"/>
      <c r="F203" s="298" t="s">
        <v>54</v>
      </c>
      <c r="G203" s="277"/>
      <c r="H203" s="403" t="s">
        <v>2199</v>
      </c>
      <c r="I203" s="403"/>
      <c r="J203" s="403"/>
      <c r="K203" s="323"/>
    </row>
    <row r="204" spans="2:11" s="1" customFormat="1" ht="15" customHeight="1">
      <c r="B204" s="300"/>
      <c r="C204" s="277"/>
      <c r="D204" s="277"/>
      <c r="E204" s="277"/>
      <c r="F204" s="298" t="s">
        <v>57</v>
      </c>
      <c r="G204" s="277"/>
      <c r="H204" s="403" t="s">
        <v>2200</v>
      </c>
      <c r="I204" s="403"/>
      <c r="J204" s="403"/>
      <c r="K204" s="323"/>
    </row>
    <row r="205" spans="2:11" s="1" customFormat="1" ht="15" customHeight="1">
      <c r="B205" s="300"/>
      <c r="C205" s="277"/>
      <c r="D205" s="277"/>
      <c r="E205" s="277"/>
      <c r="F205" s="298" t="s">
        <v>55</v>
      </c>
      <c r="G205" s="277"/>
      <c r="H205" s="403" t="s">
        <v>2201</v>
      </c>
      <c r="I205" s="403"/>
      <c r="J205" s="403"/>
      <c r="K205" s="323"/>
    </row>
    <row r="206" spans="2:11" s="1" customFormat="1" ht="15" customHeight="1">
      <c r="B206" s="300"/>
      <c r="C206" s="277"/>
      <c r="D206" s="277"/>
      <c r="E206" s="277"/>
      <c r="F206" s="298" t="s">
        <v>56</v>
      </c>
      <c r="G206" s="277"/>
      <c r="H206" s="403" t="s">
        <v>2202</v>
      </c>
      <c r="I206" s="403"/>
      <c r="J206" s="403"/>
      <c r="K206" s="323"/>
    </row>
    <row r="207" spans="2:11" s="1" customFormat="1" ht="15" customHeight="1">
      <c r="B207" s="300"/>
      <c r="C207" s="277"/>
      <c r="D207" s="277"/>
      <c r="E207" s="277"/>
      <c r="F207" s="298"/>
      <c r="G207" s="277"/>
      <c r="H207" s="277"/>
      <c r="I207" s="277"/>
      <c r="J207" s="277"/>
      <c r="K207" s="323"/>
    </row>
    <row r="208" spans="2:11" s="1" customFormat="1" ht="15" customHeight="1">
      <c r="B208" s="300"/>
      <c r="C208" s="277" t="s">
        <v>2143</v>
      </c>
      <c r="D208" s="277"/>
      <c r="E208" s="277"/>
      <c r="F208" s="298" t="s">
        <v>89</v>
      </c>
      <c r="G208" s="277"/>
      <c r="H208" s="403" t="s">
        <v>2203</v>
      </c>
      <c r="I208" s="403"/>
      <c r="J208" s="403"/>
      <c r="K208" s="323"/>
    </row>
    <row r="209" spans="2:11" s="1" customFormat="1" ht="15" customHeight="1">
      <c r="B209" s="300"/>
      <c r="C209" s="277"/>
      <c r="D209" s="277"/>
      <c r="E209" s="277"/>
      <c r="F209" s="298" t="s">
        <v>2041</v>
      </c>
      <c r="G209" s="277"/>
      <c r="H209" s="403" t="s">
        <v>2042</v>
      </c>
      <c r="I209" s="403"/>
      <c r="J209" s="403"/>
      <c r="K209" s="323"/>
    </row>
    <row r="210" spans="2:11" s="1" customFormat="1" ht="15" customHeight="1">
      <c r="B210" s="300"/>
      <c r="C210" s="277"/>
      <c r="D210" s="277"/>
      <c r="E210" s="277"/>
      <c r="F210" s="298" t="s">
        <v>2039</v>
      </c>
      <c r="G210" s="277"/>
      <c r="H210" s="403" t="s">
        <v>2204</v>
      </c>
      <c r="I210" s="403"/>
      <c r="J210" s="403"/>
      <c r="K210" s="323"/>
    </row>
    <row r="211" spans="2:11" s="1" customFormat="1" ht="15" customHeight="1">
      <c r="B211" s="341"/>
      <c r="C211" s="277"/>
      <c r="D211" s="277"/>
      <c r="E211" s="277"/>
      <c r="F211" s="298" t="s">
        <v>128</v>
      </c>
      <c r="G211" s="336"/>
      <c r="H211" s="404" t="s">
        <v>2043</v>
      </c>
      <c r="I211" s="404"/>
      <c r="J211" s="404"/>
      <c r="K211" s="342"/>
    </row>
    <row r="212" spans="2:11" s="1" customFormat="1" ht="15" customHeight="1">
      <c r="B212" s="341"/>
      <c r="C212" s="277"/>
      <c r="D212" s="277"/>
      <c r="E212" s="277"/>
      <c r="F212" s="298" t="s">
        <v>1973</v>
      </c>
      <c r="G212" s="336"/>
      <c r="H212" s="404" t="s">
        <v>2205</v>
      </c>
      <c r="I212" s="404"/>
      <c r="J212" s="404"/>
      <c r="K212" s="342"/>
    </row>
    <row r="213" spans="2:11" s="1" customFormat="1" ht="15" customHeight="1">
      <c r="B213" s="341"/>
      <c r="C213" s="277"/>
      <c r="D213" s="277"/>
      <c r="E213" s="277"/>
      <c r="F213" s="298"/>
      <c r="G213" s="336"/>
      <c r="H213" s="327"/>
      <c r="I213" s="327"/>
      <c r="J213" s="327"/>
      <c r="K213" s="342"/>
    </row>
    <row r="214" spans="2:11" s="1" customFormat="1" ht="15" customHeight="1">
      <c r="B214" s="341"/>
      <c r="C214" s="277" t="s">
        <v>2167</v>
      </c>
      <c r="D214" s="277"/>
      <c r="E214" s="277"/>
      <c r="F214" s="298">
        <v>1</v>
      </c>
      <c r="G214" s="336"/>
      <c r="H214" s="404" t="s">
        <v>2206</v>
      </c>
      <c r="I214" s="404"/>
      <c r="J214" s="404"/>
      <c r="K214" s="342"/>
    </row>
    <row r="215" spans="2:11" s="1" customFormat="1" ht="15" customHeight="1">
      <c r="B215" s="341"/>
      <c r="C215" s="277"/>
      <c r="D215" s="277"/>
      <c r="E215" s="277"/>
      <c r="F215" s="298">
        <v>2</v>
      </c>
      <c r="G215" s="336"/>
      <c r="H215" s="404" t="s">
        <v>2207</v>
      </c>
      <c r="I215" s="404"/>
      <c r="J215" s="404"/>
      <c r="K215" s="342"/>
    </row>
    <row r="216" spans="2:11" s="1" customFormat="1" ht="15" customHeight="1">
      <c r="B216" s="341"/>
      <c r="C216" s="277"/>
      <c r="D216" s="277"/>
      <c r="E216" s="277"/>
      <c r="F216" s="298">
        <v>3</v>
      </c>
      <c r="G216" s="336"/>
      <c r="H216" s="404" t="s">
        <v>2208</v>
      </c>
      <c r="I216" s="404"/>
      <c r="J216" s="404"/>
      <c r="K216" s="342"/>
    </row>
    <row r="217" spans="2:11" s="1" customFormat="1" ht="15" customHeight="1">
      <c r="B217" s="341"/>
      <c r="C217" s="277"/>
      <c r="D217" s="277"/>
      <c r="E217" s="277"/>
      <c r="F217" s="298">
        <v>4</v>
      </c>
      <c r="G217" s="336"/>
      <c r="H217" s="404" t="s">
        <v>2209</v>
      </c>
      <c r="I217" s="404"/>
      <c r="J217" s="404"/>
      <c r="K217" s="342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90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1:31" s="2" customFormat="1" ht="12" customHeight="1">
      <c r="A8" s="37"/>
      <c r="B8" s="42"/>
      <c r="C8" s="37"/>
      <c r="D8" s="115" t="s">
        <v>131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2" t="s">
        <v>132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19</v>
      </c>
      <c r="E11" s="37"/>
      <c r="F11" s="106" t="s">
        <v>91</v>
      </c>
      <c r="G11" s="37"/>
      <c r="H11" s="37"/>
      <c r="I11" s="115" t="s">
        <v>21</v>
      </c>
      <c r="J11" s="106" t="s">
        <v>22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24</v>
      </c>
      <c r="E12" s="37"/>
      <c r="F12" s="106" t="s">
        <v>25</v>
      </c>
      <c r="G12" s="37"/>
      <c r="H12" s="37"/>
      <c r="I12" s="115" t="s">
        <v>26</v>
      </c>
      <c r="J12" s="117" t="str">
        <f>'Rekapitulace stavby'!AN8</f>
        <v>17. 5. 2022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75" customHeight="1">
      <c r="A13" s="37"/>
      <c r="B13" s="42"/>
      <c r="C13" s="37"/>
      <c r="D13" s="37"/>
      <c r="E13" s="37"/>
      <c r="F13" s="37"/>
      <c r="G13" s="37"/>
      <c r="H13" s="37"/>
      <c r="I13" s="118" t="s">
        <v>31</v>
      </c>
      <c r="J13" s="119" t="s">
        <v>133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34</v>
      </c>
      <c r="E14" s="37"/>
      <c r="F14" s="37"/>
      <c r="G14" s="37"/>
      <c r="H14" s="37"/>
      <c r="I14" s="115" t="s">
        <v>35</v>
      </c>
      <c r="J14" s="106" t="s">
        <v>36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37</v>
      </c>
      <c r="F15" s="37"/>
      <c r="G15" s="37"/>
      <c r="H15" s="37"/>
      <c r="I15" s="115" t="s">
        <v>38</v>
      </c>
      <c r="J15" s="106" t="s">
        <v>36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39</v>
      </c>
      <c r="E17" s="37"/>
      <c r="F17" s="37"/>
      <c r="G17" s="37"/>
      <c r="H17" s="37"/>
      <c r="I17" s="115" t="s">
        <v>35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4" t="str">
        <f>'Rekapitulace stavby'!E14</f>
        <v>Vyplň údaj</v>
      </c>
      <c r="F18" s="395"/>
      <c r="G18" s="395"/>
      <c r="H18" s="395"/>
      <c r="I18" s="115" t="s">
        <v>38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41</v>
      </c>
      <c r="E20" s="37"/>
      <c r="F20" s="37"/>
      <c r="G20" s="37"/>
      <c r="H20" s="37"/>
      <c r="I20" s="115" t="s">
        <v>35</v>
      </c>
      <c r="J20" s="106" t="s">
        <v>36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42</v>
      </c>
      <c r="F21" s="37"/>
      <c r="G21" s="37"/>
      <c r="H21" s="37"/>
      <c r="I21" s="115" t="s">
        <v>38</v>
      </c>
      <c r="J21" s="106" t="s">
        <v>36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43</v>
      </c>
      <c r="E23" s="37"/>
      <c r="F23" s="37"/>
      <c r="G23" s="37"/>
      <c r="H23" s="37"/>
      <c r="I23" s="115" t="s">
        <v>35</v>
      </c>
      <c r="J23" s="106" t="str">
        <f>IF('Rekapitulace stavby'!AN19="","",'Rekapitulace stavby'!AN19)</f>
        <v/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tr">
        <f>IF('Rekapitulace stavby'!E20="","",'Rekapitulace stavby'!E20)</f>
        <v xml:space="preserve"> </v>
      </c>
      <c r="F24" s="37"/>
      <c r="G24" s="37"/>
      <c r="H24" s="37"/>
      <c r="I24" s="115" t="s">
        <v>38</v>
      </c>
      <c r="J24" s="106" t="str">
        <f>IF('Rekapitulace stavby'!AN20="","",'Rekapitulace stavby'!AN20)</f>
        <v/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20"/>
      <c r="B27" s="121"/>
      <c r="C27" s="120"/>
      <c r="D27" s="120"/>
      <c r="E27" s="396" t="s">
        <v>134</v>
      </c>
      <c r="F27" s="396"/>
      <c r="G27" s="396"/>
      <c r="H27" s="39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3"/>
      <c r="E29" s="123"/>
      <c r="F29" s="123"/>
      <c r="G29" s="123"/>
      <c r="H29" s="123"/>
      <c r="I29" s="123"/>
      <c r="J29" s="123"/>
      <c r="K29" s="123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4" t="s">
        <v>48</v>
      </c>
      <c r="E30" s="37"/>
      <c r="F30" s="37"/>
      <c r="G30" s="37"/>
      <c r="H30" s="37"/>
      <c r="I30" s="37"/>
      <c r="J30" s="125">
        <f>ROUND(J89,2)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6" t="s">
        <v>50</v>
      </c>
      <c r="G32" s="37"/>
      <c r="H32" s="37"/>
      <c r="I32" s="126" t="s">
        <v>49</v>
      </c>
      <c r="J32" s="126" t="s">
        <v>51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7" t="s">
        <v>52</v>
      </c>
      <c r="E33" s="115" t="s">
        <v>53</v>
      </c>
      <c r="F33" s="128">
        <f>ROUND((SUM(BE89:BE511)),2)</f>
        <v>0</v>
      </c>
      <c r="G33" s="37"/>
      <c r="H33" s="37"/>
      <c r="I33" s="129">
        <v>0.21</v>
      </c>
      <c r="J33" s="128">
        <f>ROUND(((SUM(BE89:BE511))*I33),2)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54</v>
      </c>
      <c r="F34" s="128">
        <f>ROUND((SUM(BF89:BF511)),2)</f>
        <v>0</v>
      </c>
      <c r="G34" s="37"/>
      <c r="H34" s="37"/>
      <c r="I34" s="129">
        <v>0.15</v>
      </c>
      <c r="J34" s="128">
        <f>ROUND(((SUM(BF89:BF511))*I34),2)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55</v>
      </c>
      <c r="F35" s="128">
        <f>ROUND((SUM(BG89:BG511)),2)</f>
        <v>0</v>
      </c>
      <c r="G35" s="37"/>
      <c r="H35" s="37"/>
      <c r="I35" s="129">
        <v>0.21</v>
      </c>
      <c r="J35" s="128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56</v>
      </c>
      <c r="F36" s="128">
        <f>ROUND((SUM(BH89:BH511)),2)</f>
        <v>0</v>
      </c>
      <c r="G36" s="37"/>
      <c r="H36" s="37"/>
      <c r="I36" s="129">
        <v>0.15</v>
      </c>
      <c r="J36" s="128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57</v>
      </c>
      <c r="F37" s="128">
        <f>ROUND((SUM(BI89:BI511)),2)</f>
        <v>0</v>
      </c>
      <c r="G37" s="37"/>
      <c r="H37" s="37"/>
      <c r="I37" s="129">
        <v>0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30"/>
      <c r="D39" s="131" t="s">
        <v>58</v>
      </c>
      <c r="E39" s="132"/>
      <c r="F39" s="132"/>
      <c r="G39" s="133" t="s">
        <v>59</v>
      </c>
      <c r="H39" s="134" t="s">
        <v>60</v>
      </c>
      <c r="I39" s="132"/>
      <c r="J39" s="135">
        <f>SUM(J30:J37)</f>
        <v>0</v>
      </c>
      <c r="K39" s="136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135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7" t="str">
        <f>E7</f>
        <v>Realizace opatření KoPÚ k.ú. Měrovice nad Hanou</v>
      </c>
      <c r="F48" s="398"/>
      <c r="G48" s="398"/>
      <c r="H48" s="398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131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1" t="str">
        <f>E9</f>
        <v>SO 04 - Polní cesta VC8</v>
      </c>
      <c r="F50" s="399"/>
      <c r="G50" s="399"/>
      <c r="H50" s="39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24</v>
      </c>
      <c r="D52" s="39"/>
      <c r="E52" s="39"/>
      <c r="F52" s="29" t="str">
        <f>F12</f>
        <v>Měrovice nad Hanou</v>
      </c>
      <c r="G52" s="39"/>
      <c r="H52" s="39"/>
      <c r="I52" s="31" t="s">
        <v>26</v>
      </c>
      <c r="J52" s="62" t="str">
        <f>IF(J12="","",J12)</f>
        <v>17. 5. 2022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1" t="s">
        <v>34</v>
      </c>
      <c r="D54" s="39"/>
      <c r="E54" s="39"/>
      <c r="F54" s="29" t="str">
        <f>E15</f>
        <v>ČR-Státní pozemkový úřad,Krajský poz.úřad</v>
      </c>
      <c r="G54" s="39"/>
      <c r="H54" s="39"/>
      <c r="I54" s="31" t="s">
        <v>41</v>
      </c>
      <c r="J54" s="35" t="str">
        <f>E21</f>
        <v>AGPOL  s.r.o.,Jungmanova 153/12,Olomouc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39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1" t="s">
        <v>136</v>
      </c>
      <c r="D57" s="142"/>
      <c r="E57" s="142"/>
      <c r="F57" s="142"/>
      <c r="G57" s="142"/>
      <c r="H57" s="142"/>
      <c r="I57" s="142"/>
      <c r="J57" s="143" t="s">
        <v>137</v>
      </c>
      <c r="K57" s="142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4" t="s">
        <v>80</v>
      </c>
      <c r="D59" s="39"/>
      <c r="E59" s="39"/>
      <c r="F59" s="39"/>
      <c r="G59" s="39"/>
      <c r="H59" s="39"/>
      <c r="I59" s="39"/>
      <c r="J59" s="80">
        <f>J89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138</v>
      </c>
    </row>
    <row r="60" spans="2:12" s="9" customFormat="1" ht="24.95" customHeight="1">
      <c r="B60" s="145"/>
      <c r="C60" s="146"/>
      <c r="D60" s="147" t="s">
        <v>139</v>
      </c>
      <c r="E60" s="148"/>
      <c r="F60" s="148"/>
      <c r="G60" s="148"/>
      <c r="H60" s="148"/>
      <c r="I60" s="148"/>
      <c r="J60" s="149">
        <f>J90</f>
        <v>0</v>
      </c>
      <c r="K60" s="146"/>
      <c r="L60" s="150"/>
    </row>
    <row r="61" spans="2:12" s="10" customFormat="1" ht="19.9" customHeight="1">
      <c r="B61" s="151"/>
      <c r="C61" s="100"/>
      <c r="D61" s="152" t="s">
        <v>140</v>
      </c>
      <c r="E61" s="153"/>
      <c r="F61" s="153"/>
      <c r="G61" s="153"/>
      <c r="H61" s="153"/>
      <c r="I61" s="153"/>
      <c r="J61" s="154">
        <f>J91</f>
        <v>0</v>
      </c>
      <c r="K61" s="100"/>
      <c r="L61" s="155"/>
    </row>
    <row r="62" spans="2:12" s="10" customFormat="1" ht="19.9" customHeight="1">
      <c r="B62" s="151"/>
      <c r="C62" s="100"/>
      <c r="D62" s="152" t="s">
        <v>141</v>
      </c>
      <c r="E62" s="153"/>
      <c r="F62" s="153"/>
      <c r="G62" s="153"/>
      <c r="H62" s="153"/>
      <c r="I62" s="153"/>
      <c r="J62" s="154">
        <f>J239</f>
        <v>0</v>
      </c>
      <c r="K62" s="100"/>
      <c r="L62" s="155"/>
    </row>
    <row r="63" spans="2:12" s="10" customFormat="1" ht="19.9" customHeight="1">
      <c r="B63" s="151"/>
      <c r="C63" s="100"/>
      <c r="D63" s="152" t="s">
        <v>142</v>
      </c>
      <c r="E63" s="153"/>
      <c r="F63" s="153"/>
      <c r="G63" s="153"/>
      <c r="H63" s="153"/>
      <c r="I63" s="153"/>
      <c r="J63" s="154">
        <f>J246</f>
        <v>0</v>
      </c>
      <c r="K63" s="100"/>
      <c r="L63" s="155"/>
    </row>
    <row r="64" spans="2:12" s="10" customFormat="1" ht="19.9" customHeight="1">
      <c r="B64" s="151"/>
      <c r="C64" s="100"/>
      <c r="D64" s="152" t="s">
        <v>143</v>
      </c>
      <c r="E64" s="153"/>
      <c r="F64" s="153"/>
      <c r="G64" s="153"/>
      <c r="H64" s="153"/>
      <c r="I64" s="153"/>
      <c r="J64" s="154">
        <f>J267</f>
        <v>0</v>
      </c>
      <c r="K64" s="100"/>
      <c r="L64" s="155"/>
    </row>
    <row r="65" spans="2:12" s="10" customFormat="1" ht="19.9" customHeight="1">
      <c r="B65" s="151"/>
      <c r="C65" s="100"/>
      <c r="D65" s="152" t="s">
        <v>144</v>
      </c>
      <c r="E65" s="153"/>
      <c r="F65" s="153"/>
      <c r="G65" s="153"/>
      <c r="H65" s="153"/>
      <c r="I65" s="153"/>
      <c r="J65" s="154">
        <f>J320</f>
        <v>0</v>
      </c>
      <c r="K65" s="100"/>
      <c r="L65" s="155"/>
    </row>
    <row r="66" spans="2:12" s="10" customFormat="1" ht="19.9" customHeight="1">
      <c r="B66" s="151"/>
      <c r="C66" s="100"/>
      <c r="D66" s="152" t="s">
        <v>145</v>
      </c>
      <c r="E66" s="153"/>
      <c r="F66" s="153"/>
      <c r="G66" s="153"/>
      <c r="H66" s="153"/>
      <c r="I66" s="153"/>
      <c r="J66" s="154">
        <f>J405</f>
        <v>0</v>
      </c>
      <c r="K66" s="100"/>
      <c r="L66" s="155"/>
    </row>
    <row r="67" spans="2:12" s="10" customFormat="1" ht="19.9" customHeight="1">
      <c r="B67" s="151"/>
      <c r="C67" s="100"/>
      <c r="D67" s="152" t="s">
        <v>146</v>
      </c>
      <c r="E67" s="153"/>
      <c r="F67" s="153"/>
      <c r="G67" s="153"/>
      <c r="H67" s="153"/>
      <c r="I67" s="153"/>
      <c r="J67" s="154">
        <f>J419</f>
        <v>0</v>
      </c>
      <c r="K67" s="100"/>
      <c r="L67" s="155"/>
    </row>
    <row r="68" spans="2:12" s="10" customFormat="1" ht="19.9" customHeight="1">
      <c r="B68" s="151"/>
      <c r="C68" s="100"/>
      <c r="D68" s="152" t="s">
        <v>147</v>
      </c>
      <c r="E68" s="153"/>
      <c r="F68" s="153"/>
      <c r="G68" s="153"/>
      <c r="H68" s="153"/>
      <c r="I68" s="153"/>
      <c r="J68" s="154">
        <f>J463</f>
        <v>0</v>
      </c>
      <c r="K68" s="100"/>
      <c r="L68" s="155"/>
    </row>
    <row r="69" spans="2:12" s="10" customFormat="1" ht="19.9" customHeight="1">
      <c r="B69" s="151"/>
      <c r="C69" s="100"/>
      <c r="D69" s="152" t="s">
        <v>148</v>
      </c>
      <c r="E69" s="153"/>
      <c r="F69" s="153"/>
      <c r="G69" s="153"/>
      <c r="H69" s="153"/>
      <c r="I69" s="153"/>
      <c r="J69" s="154">
        <f>J505</f>
        <v>0</v>
      </c>
      <c r="K69" s="100"/>
      <c r="L69" s="155"/>
    </row>
    <row r="70" spans="1:31" s="2" customFormat="1" ht="21.7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5" t="s">
        <v>149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16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97" t="str">
        <f>E7</f>
        <v>Realizace opatření KoPÚ k.ú. Měrovice nad Hanou</v>
      </c>
      <c r="F79" s="398"/>
      <c r="G79" s="398"/>
      <c r="H79" s="398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131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51" t="str">
        <f>E9</f>
        <v>SO 04 - Polní cesta VC8</v>
      </c>
      <c r="F81" s="399"/>
      <c r="G81" s="399"/>
      <c r="H81" s="39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24</v>
      </c>
      <c r="D83" s="39"/>
      <c r="E83" s="39"/>
      <c r="F83" s="29" t="str">
        <f>F12</f>
        <v>Měrovice nad Hanou</v>
      </c>
      <c r="G83" s="39"/>
      <c r="H83" s="39"/>
      <c r="I83" s="31" t="s">
        <v>26</v>
      </c>
      <c r="J83" s="62" t="str">
        <f>IF(J12="","",J12)</f>
        <v>17. 5. 2022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40.15" customHeight="1">
      <c r="A85" s="37"/>
      <c r="B85" s="38"/>
      <c r="C85" s="31" t="s">
        <v>34</v>
      </c>
      <c r="D85" s="39"/>
      <c r="E85" s="39"/>
      <c r="F85" s="29" t="str">
        <f>E15</f>
        <v>ČR-Státní pozemkový úřad,Krajský poz.úřad</v>
      </c>
      <c r="G85" s="39"/>
      <c r="H85" s="39"/>
      <c r="I85" s="31" t="s">
        <v>41</v>
      </c>
      <c r="J85" s="35" t="str">
        <f>E21</f>
        <v>AGPOL  s.r.o.,Jungmanova 153/12,Olomouc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2" customHeight="1">
      <c r="A86" s="37"/>
      <c r="B86" s="38"/>
      <c r="C86" s="31" t="s">
        <v>39</v>
      </c>
      <c r="D86" s="39"/>
      <c r="E86" s="39"/>
      <c r="F86" s="29" t="str">
        <f>IF(E18="","",E18)</f>
        <v>Vyplň údaj</v>
      </c>
      <c r="G86" s="39"/>
      <c r="H86" s="39"/>
      <c r="I86" s="31" t="s">
        <v>43</v>
      </c>
      <c r="J86" s="35" t="str">
        <f>E24</f>
        <v xml:space="preserve"> 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1" customFormat="1" ht="29.25" customHeight="1">
      <c r="A88" s="156"/>
      <c r="B88" s="157"/>
      <c r="C88" s="158" t="s">
        <v>150</v>
      </c>
      <c r="D88" s="159" t="s">
        <v>67</v>
      </c>
      <c r="E88" s="159" t="s">
        <v>63</v>
      </c>
      <c r="F88" s="159" t="s">
        <v>64</v>
      </c>
      <c r="G88" s="159" t="s">
        <v>151</v>
      </c>
      <c r="H88" s="159" t="s">
        <v>152</v>
      </c>
      <c r="I88" s="159" t="s">
        <v>153</v>
      </c>
      <c r="J88" s="159" t="s">
        <v>137</v>
      </c>
      <c r="K88" s="160" t="s">
        <v>154</v>
      </c>
      <c r="L88" s="161"/>
      <c r="M88" s="71" t="s">
        <v>36</v>
      </c>
      <c r="N88" s="72" t="s">
        <v>52</v>
      </c>
      <c r="O88" s="72" t="s">
        <v>155</v>
      </c>
      <c r="P88" s="72" t="s">
        <v>156</v>
      </c>
      <c r="Q88" s="72" t="s">
        <v>157</v>
      </c>
      <c r="R88" s="72" t="s">
        <v>158</v>
      </c>
      <c r="S88" s="72" t="s">
        <v>159</v>
      </c>
      <c r="T88" s="73" t="s">
        <v>160</v>
      </c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63" s="2" customFormat="1" ht="22.9" customHeight="1">
      <c r="A89" s="37"/>
      <c r="B89" s="38"/>
      <c r="C89" s="78" t="s">
        <v>161</v>
      </c>
      <c r="D89" s="39"/>
      <c r="E89" s="39"/>
      <c r="F89" s="39"/>
      <c r="G89" s="39"/>
      <c r="H89" s="39"/>
      <c r="I89" s="39"/>
      <c r="J89" s="162">
        <f>BK89</f>
        <v>0</v>
      </c>
      <c r="K89" s="39"/>
      <c r="L89" s="42"/>
      <c r="M89" s="74"/>
      <c r="N89" s="163"/>
      <c r="O89" s="75"/>
      <c r="P89" s="164">
        <f>P90</f>
        <v>0</v>
      </c>
      <c r="Q89" s="75"/>
      <c r="R89" s="164">
        <f>R90</f>
        <v>3152.31181803</v>
      </c>
      <c r="S89" s="75"/>
      <c r="T89" s="165">
        <f>T90</f>
        <v>578.0409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81</v>
      </c>
      <c r="AU89" s="19" t="s">
        <v>138</v>
      </c>
      <c r="BK89" s="166">
        <f>BK90</f>
        <v>0</v>
      </c>
    </row>
    <row r="90" spans="2:63" s="12" customFormat="1" ht="25.9" customHeight="1">
      <c r="B90" s="167"/>
      <c r="C90" s="168"/>
      <c r="D90" s="169" t="s">
        <v>81</v>
      </c>
      <c r="E90" s="170" t="s">
        <v>162</v>
      </c>
      <c r="F90" s="170" t="s">
        <v>163</v>
      </c>
      <c r="G90" s="168"/>
      <c r="H90" s="168"/>
      <c r="I90" s="171"/>
      <c r="J90" s="172">
        <f>BK90</f>
        <v>0</v>
      </c>
      <c r="K90" s="168"/>
      <c r="L90" s="173"/>
      <c r="M90" s="174"/>
      <c r="N90" s="175"/>
      <c r="O90" s="175"/>
      <c r="P90" s="176">
        <f>P91+P239+P246+P267+P320+P405+P419+P463+P505</f>
        <v>0</v>
      </c>
      <c r="Q90" s="175"/>
      <c r="R90" s="176">
        <f>R91+R239+R246+R267+R320+R405+R419+R463+R505</f>
        <v>3152.31181803</v>
      </c>
      <c r="S90" s="175"/>
      <c r="T90" s="177">
        <f>T91+T239+T246+T267+T320+T405+T419+T463+T505</f>
        <v>578.0409</v>
      </c>
      <c r="AR90" s="178" t="s">
        <v>23</v>
      </c>
      <c r="AT90" s="179" t="s">
        <v>81</v>
      </c>
      <c r="AU90" s="179" t="s">
        <v>82</v>
      </c>
      <c r="AY90" s="178" t="s">
        <v>164</v>
      </c>
      <c r="BK90" s="180">
        <f>BK91+BK239+BK246+BK267+BK320+BK405+BK419+BK463+BK505</f>
        <v>0</v>
      </c>
    </row>
    <row r="91" spans="2:63" s="12" customFormat="1" ht="22.9" customHeight="1">
      <c r="B91" s="167"/>
      <c r="C91" s="168"/>
      <c r="D91" s="169" t="s">
        <v>81</v>
      </c>
      <c r="E91" s="181" t="s">
        <v>23</v>
      </c>
      <c r="F91" s="181" t="s">
        <v>165</v>
      </c>
      <c r="G91" s="168"/>
      <c r="H91" s="168"/>
      <c r="I91" s="171"/>
      <c r="J91" s="182">
        <f>BK91</f>
        <v>0</v>
      </c>
      <c r="K91" s="168"/>
      <c r="L91" s="173"/>
      <c r="M91" s="174"/>
      <c r="N91" s="175"/>
      <c r="O91" s="175"/>
      <c r="P91" s="176">
        <f>SUM(P92:P238)</f>
        <v>0</v>
      </c>
      <c r="Q91" s="175"/>
      <c r="R91" s="176">
        <f>SUM(R92:R238)</f>
        <v>0.014461</v>
      </c>
      <c r="S91" s="175"/>
      <c r="T91" s="177">
        <f>SUM(T92:T238)</f>
        <v>0</v>
      </c>
      <c r="AR91" s="178" t="s">
        <v>23</v>
      </c>
      <c r="AT91" s="179" t="s">
        <v>81</v>
      </c>
      <c r="AU91" s="179" t="s">
        <v>23</v>
      </c>
      <c r="AY91" s="178" t="s">
        <v>164</v>
      </c>
      <c r="BK91" s="180">
        <f>SUM(BK92:BK238)</f>
        <v>0</v>
      </c>
    </row>
    <row r="92" spans="1:65" s="2" customFormat="1" ht="16.5" customHeight="1">
      <c r="A92" s="37"/>
      <c r="B92" s="38"/>
      <c r="C92" s="183" t="s">
        <v>23</v>
      </c>
      <c r="D92" s="183" t="s">
        <v>166</v>
      </c>
      <c r="E92" s="184" t="s">
        <v>167</v>
      </c>
      <c r="F92" s="185" t="s">
        <v>168</v>
      </c>
      <c r="G92" s="186" t="s">
        <v>169</v>
      </c>
      <c r="H92" s="187">
        <v>1542</v>
      </c>
      <c r="I92" s="188"/>
      <c r="J92" s="189">
        <f>ROUND(I92*H92,2)</f>
        <v>0</v>
      </c>
      <c r="K92" s="185" t="s">
        <v>36</v>
      </c>
      <c r="L92" s="42"/>
      <c r="M92" s="190" t="s">
        <v>36</v>
      </c>
      <c r="N92" s="191" t="s">
        <v>53</v>
      </c>
      <c r="O92" s="67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4" t="s">
        <v>170</v>
      </c>
      <c r="AT92" s="194" t="s">
        <v>166</v>
      </c>
      <c r="AU92" s="194" t="s">
        <v>92</v>
      </c>
      <c r="AY92" s="19" t="s">
        <v>164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9" t="s">
        <v>23</v>
      </c>
      <c r="BK92" s="195">
        <f>ROUND(I92*H92,2)</f>
        <v>0</v>
      </c>
      <c r="BL92" s="19" t="s">
        <v>170</v>
      </c>
      <c r="BM92" s="194" t="s">
        <v>171</v>
      </c>
    </row>
    <row r="93" spans="1:47" s="2" customFormat="1" ht="11.25">
      <c r="A93" s="37"/>
      <c r="B93" s="38"/>
      <c r="C93" s="39"/>
      <c r="D93" s="196" t="s">
        <v>172</v>
      </c>
      <c r="E93" s="39"/>
      <c r="F93" s="197" t="s">
        <v>168</v>
      </c>
      <c r="G93" s="39"/>
      <c r="H93" s="39"/>
      <c r="I93" s="198"/>
      <c r="J93" s="39"/>
      <c r="K93" s="39"/>
      <c r="L93" s="42"/>
      <c r="M93" s="199"/>
      <c r="N93" s="200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172</v>
      </c>
      <c r="AU93" s="19" t="s">
        <v>92</v>
      </c>
    </row>
    <row r="94" spans="2:51" s="13" customFormat="1" ht="11.25">
      <c r="B94" s="201"/>
      <c r="C94" s="202"/>
      <c r="D94" s="196" t="s">
        <v>173</v>
      </c>
      <c r="E94" s="203" t="s">
        <v>36</v>
      </c>
      <c r="F94" s="204" t="s">
        <v>174</v>
      </c>
      <c r="G94" s="202"/>
      <c r="H94" s="203" t="s">
        <v>36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173</v>
      </c>
      <c r="AU94" s="210" t="s">
        <v>92</v>
      </c>
      <c r="AV94" s="13" t="s">
        <v>23</v>
      </c>
      <c r="AW94" s="13" t="s">
        <v>45</v>
      </c>
      <c r="AX94" s="13" t="s">
        <v>82</v>
      </c>
      <c r="AY94" s="210" t="s">
        <v>164</v>
      </c>
    </row>
    <row r="95" spans="2:51" s="13" customFormat="1" ht="11.25">
      <c r="B95" s="201"/>
      <c r="C95" s="202"/>
      <c r="D95" s="196" t="s">
        <v>173</v>
      </c>
      <c r="E95" s="203" t="s">
        <v>36</v>
      </c>
      <c r="F95" s="204" t="s">
        <v>175</v>
      </c>
      <c r="G95" s="202"/>
      <c r="H95" s="203" t="s">
        <v>36</v>
      </c>
      <c r="I95" s="205"/>
      <c r="J95" s="202"/>
      <c r="K95" s="202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173</v>
      </c>
      <c r="AU95" s="210" t="s">
        <v>92</v>
      </c>
      <c r="AV95" s="13" t="s">
        <v>23</v>
      </c>
      <c r="AW95" s="13" t="s">
        <v>45</v>
      </c>
      <c r="AX95" s="13" t="s">
        <v>82</v>
      </c>
      <c r="AY95" s="210" t="s">
        <v>164</v>
      </c>
    </row>
    <row r="96" spans="2:51" s="14" customFormat="1" ht="11.25">
      <c r="B96" s="211"/>
      <c r="C96" s="212"/>
      <c r="D96" s="196" t="s">
        <v>173</v>
      </c>
      <c r="E96" s="213" t="s">
        <v>36</v>
      </c>
      <c r="F96" s="214" t="s">
        <v>176</v>
      </c>
      <c r="G96" s="212"/>
      <c r="H96" s="215">
        <v>1542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173</v>
      </c>
      <c r="AU96" s="221" t="s">
        <v>92</v>
      </c>
      <c r="AV96" s="14" t="s">
        <v>92</v>
      </c>
      <c r="AW96" s="14" t="s">
        <v>45</v>
      </c>
      <c r="AX96" s="14" t="s">
        <v>23</v>
      </c>
      <c r="AY96" s="221" t="s">
        <v>164</v>
      </c>
    </row>
    <row r="97" spans="1:65" s="2" customFormat="1" ht="16.5" customHeight="1">
      <c r="A97" s="37"/>
      <c r="B97" s="38"/>
      <c r="C97" s="183" t="s">
        <v>92</v>
      </c>
      <c r="D97" s="183" t="s">
        <v>166</v>
      </c>
      <c r="E97" s="184" t="s">
        <v>177</v>
      </c>
      <c r="F97" s="185" t="s">
        <v>178</v>
      </c>
      <c r="G97" s="186" t="s">
        <v>169</v>
      </c>
      <c r="H97" s="187">
        <v>1542</v>
      </c>
      <c r="I97" s="188"/>
      <c r="J97" s="189">
        <f>ROUND(I97*H97,2)</f>
        <v>0</v>
      </c>
      <c r="K97" s="185" t="s">
        <v>36</v>
      </c>
      <c r="L97" s="42"/>
      <c r="M97" s="190" t="s">
        <v>36</v>
      </c>
      <c r="N97" s="191" t="s">
        <v>53</v>
      </c>
      <c r="O97" s="67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4" t="s">
        <v>170</v>
      </c>
      <c r="AT97" s="194" t="s">
        <v>166</v>
      </c>
      <c r="AU97" s="194" t="s">
        <v>92</v>
      </c>
      <c r="AY97" s="19" t="s">
        <v>164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19" t="s">
        <v>23</v>
      </c>
      <c r="BK97" s="195">
        <f>ROUND(I97*H97,2)</f>
        <v>0</v>
      </c>
      <c r="BL97" s="19" t="s">
        <v>170</v>
      </c>
      <c r="BM97" s="194" t="s">
        <v>179</v>
      </c>
    </row>
    <row r="98" spans="1:47" s="2" customFormat="1" ht="11.25">
      <c r="A98" s="37"/>
      <c r="B98" s="38"/>
      <c r="C98" s="39"/>
      <c r="D98" s="196" t="s">
        <v>172</v>
      </c>
      <c r="E98" s="39"/>
      <c r="F98" s="197" t="s">
        <v>178</v>
      </c>
      <c r="G98" s="39"/>
      <c r="H98" s="39"/>
      <c r="I98" s="198"/>
      <c r="J98" s="39"/>
      <c r="K98" s="39"/>
      <c r="L98" s="42"/>
      <c r="M98" s="199"/>
      <c r="N98" s="200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172</v>
      </c>
      <c r="AU98" s="19" t="s">
        <v>92</v>
      </c>
    </row>
    <row r="99" spans="2:51" s="13" customFormat="1" ht="11.25">
      <c r="B99" s="201"/>
      <c r="C99" s="202"/>
      <c r="D99" s="196" t="s">
        <v>173</v>
      </c>
      <c r="E99" s="203" t="s">
        <v>36</v>
      </c>
      <c r="F99" s="204" t="s">
        <v>180</v>
      </c>
      <c r="G99" s="202"/>
      <c r="H99" s="203" t="s">
        <v>36</v>
      </c>
      <c r="I99" s="205"/>
      <c r="J99" s="202"/>
      <c r="K99" s="202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173</v>
      </c>
      <c r="AU99" s="210" t="s">
        <v>92</v>
      </c>
      <c r="AV99" s="13" t="s">
        <v>23</v>
      </c>
      <c r="AW99" s="13" t="s">
        <v>45</v>
      </c>
      <c r="AX99" s="13" t="s">
        <v>82</v>
      </c>
      <c r="AY99" s="210" t="s">
        <v>164</v>
      </c>
    </row>
    <row r="100" spans="2:51" s="14" customFormat="1" ht="11.25">
      <c r="B100" s="211"/>
      <c r="C100" s="212"/>
      <c r="D100" s="196" t="s">
        <v>173</v>
      </c>
      <c r="E100" s="213" t="s">
        <v>36</v>
      </c>
      <c r="F100" s="214" t="s">
        <v>176</v>
      </c>
      <c r="G100" s="212"/>
      <c r="H100" s="215">
        <v>1542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173</v>
      </c>
      <c r="AU100" s="221" t="s">
        <v>92</v>
      </c>
      <c r="AV100" s="14" t="s">
        <v>92</v>
      </c>
      <c r="AW100" s="14" t="s">
        <v>45</v>
      </c>
      <c r="AX100" s="14" t="s">
        <v>82</v>
      </c>
      <c r="AY100" s="221" t="s">
        <v>164</v>
      </c>
    </row>
    <row r="101" spans="2:51" s="15" customFormat="1" ht="11.25">
      <c r="B101" s="222"/>
      <c r="C101" s="223"/>
      <c r="D101" s="196" t="s">
        <v>173</v>
      </c>
      <c r="E101" s="224" t="s">
        <v>36</v>
      </c>
      <c r="F101" s="225" t="s">
        <v>181</v>
      </c>
      <c r="G101" s="223"/>
      <c r="H101" s="226">
        <v>1542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173</v>
      </c>
      <c r="AU101" s="232" t="s">
        <v>92</v>
      </c>
      <c r="AV101" s="15" t="s">
        <v>170</v>
      </c>
      <c r="AW101" s="15" t="s">
        <v>45</v>
      </c>
      <c r="AX101" s="15" t="s">
        <v>23</v>
      </c>
      <c r="AY101" s="232" t="s">
        <v>164</v>
      </c>
    </row>
    <row r="102" spans="1:65" s="2" customFormat="1" ht="21.75" customHeight="1">
      <c r="A102" s="37"/>
      <c r="B102" s="38"/>
      <c r="C102" s="183" t="s">
        <v>182</v>
      </c>
      <c r="D102" s="183" t="s">
        <v>166</v>
      </c>
      <c r="E102" s="184" t="s">
        <v>183</v>
      </c>
      <c r="F102" s="185" t="s">
        <v>184</v>
      </c>
      <c r="G102" s="186" t="s">
        <v>185</v>
      </c>
      <c r="H102" s="187">
        <v>38.7</v>
      </c>
      <c r="I102" s="188"/>
      <c r="J102" s="189">
        <f>ROUND(I102*H102,2)</f>
        <v>0</v>
      </c>
      <c r="K102" s="185" t="s">
        <v>186</v>
      </c>
      <c r="L102" s="42"/>
      <c r="M102" s="190" t="s">
        <v>36</v>
      </c>
      <c r="N102" s="191" t="s">
        <v>53</v>
      </c>
      <c r="O102" s="67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4" t="s">
        <v>170</v>
      </c>
      <c r="AT102" s="194" t="s">
        <v>166</v>
      </c>
      <c r="AU102" s="194" t="s">
        <v>92</v>
      </c>
      <c r="AY102" s="19" t="s">
        <v>164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19" t="s">
        <v>23</v>
      </c>
      <c r="BK102" s="195">
        <f>ROUND(I102*H102,2)</f>
        <v>0</v>
      </c>
      <c r="BL102" s="19" t="s">
        <v>170</v>
      </c>
      <c r="BM102" s="194" t="s">
        <v>187</v>
      </c>
    </row>
    <row r="103" spans="1:47" s="2" customFormat="1" ht="11.25">
      <c r="A103" s="37"/>
      <c r="B103" s="38"/>
      <c r="C103" s="39"/>
      <c r="D103" s="196" t="s">
        <v>172</v>
      </c>
      <c r="E103" s="39"/>
      <c r="F103" s="197" t="s">
        <v>188</v>
      </c>
      <c r="G103" s="39"/>
      <c r="H103" s="39"/>
      <c r="I103" s="198"/>
      <c r="J103" s="39"/>
      <c r="K103" s="39"/>
      <c r="L103" s="42"/>
      <c r="M103" s="199"/>
      <c r="N103" s="200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172</v>
      </c>
      <c r="AU103" s="19" t="s">
        <v>92</v>
      </c>
    </row>
    <row r="104" spans="1:47" s="2" customFormat="1" ht="11.25">
      <c r="A104" s="37"/>
      <c r="B104" s="38"/>
      <c r="C104" s="39"/>
      <c r="D104" s="233" t="s">
        <v>189</v>
      </c>
      <c r="E104" s="39"/>
      <c r="F104" s="234" t="s">
        <v>190</v>
      </c>
      <c r="G104" s="39"/>
      <c r="H104" s="39"/>
      <c r="I104" s="198"/>
      <c r="J104" s="39"/>
      <c r="K104" s="39"/>
      <c r="L104" s="42"/>
      <c r="M104" s="199"/>
      <c r="N104" s="200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9" t="s">
        <v>189</v>
      </c>
      <c r="AU104" s="19" t="s">
        <v>92</v>
      </c>
    </row>
    <row r="105" spans="2:51" s="13" customFormat="1" ht="11.25">
      <c r="B105" s="201"/>
      <c r="C105" s="202"/>
      <c r="D105" s="196" t="s">
        <v>173</v>
      </c>
      <c r="E105" s="203" t="s">
        <v>36</v>
      </c>
      <c r="F105" s="204" t="s">
        <v>174</v>
      </c>
      <c r="G105" s="202"/>
      <c r="H105" s="203" t="s">
        <v>36</v>
      </c>
      <c r="I105" s="205"/>
      <c r="J105" s="202"/>
      <c r="K105" s="202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173</v>
      </c>
      <c r="AU105" s="210" t="s">
        <v>92</v>
      </c>
      <c r="AV105" s="13" t="s">
        <v>23</v>
      </c>
      <c r="AW105" s="13" t="s">
        <v>45</v>
      </c>
      <c r="AX105" s="13" t="s">
        <v>82</v>
      </c>
      <c r="AY105" s="210" t="s">
        <v>164</v>
      </c>
    </row>
    <row r="106" spans="2:51" s="13" customFormat="1" ht="11.25">
      <c r="B106" s="201"/>
      <c r="C106" s="202"/>
      <c r="D106" s="196" t="s">
        <v>173</v>
      </c>
      <c r="E106" s="203" t="s">
        <v>36</v>
      </c>
      <c r="F106" s="204" t="s">
        <v>191</v>
      </c>
      <c r="G106" s="202"/>
      <c r="H106" s="203" t="s">
        <v>36</v>
      </c>
      <c r="I106" s="205"/>
      <c r="J106" s="202"/>
      <c r="K106" s="202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173</v>
      </c>
      <c r="AU106" s="210" t="s">
        <v>92</v>
      </c>
      <c r="AV106" s="13" t="s">
        <v>23</v>
      </c>
      <c r="AW106" s="13" t="s">
        <v>45</v>
      </c>
      <c r="AX106" s="13" t="s">
        <v>82</v>
      </c>
      <c r="AY106" s="210" t="s">
        <v>164</v>
      </c>
    </row>
    <row r="107" spans="2:51" s="14" customFormat="1" ht="11.25">
      <c r="B107" s="211"/>
      <c r="C107" s="212"/>
      <c r="D107" s="196" t="s">
        <v>173</v>
      </c>
      <c r="E107" s="213" t="s">
        <v>36</v>
      </c>
      <c r="F107" s="214" t="s">
        <v>192</v>
      </c>
      <c r="G107" s="212"/>
      <c r="H107" s="215">
        <v>38.7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173</v>
      </c>
      <c r="AU107" s="221" t="s">
        <v>92</v>
      </c>
      <c r="AV107" s="14" t="s">
        <v>92</v>
      </c>
      <c r="AW107" s="14" t="s">
        <v>45</v>
      </c>
      <c r="AX107" s="14" t="s">
        <v>82</v>
      </c>
      <c r="AY107" s="221" t="s">
        <v>164</v>
      </c>
    </row>
    <row r="108" spans="2:51" s="15" customFormat="1" ht="11.25">
      <c r="B108" s="222"/>
      <c r="C108" s="223"/>
      <c r="D108" s="196" t="s">
        <v>173</v>
      </c>
      <c r="E108" s="224" t="s">
        <v>36</v>
      </c>
      <c r="F108" s="225" t="s">
        <v>181</v>
      </c>
      <c r="G108" s="223"/>
      <c r="H108" s="226">
        <v>38.7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173</v>
      </c>
      <c r="AU108" s="232" t="s">
        <v>92</v>
      </c>
      <c r="AV108" s="15" t="s">
        <v>170</v>
      </c>
      <c r="AW108" s="15" t="s">
        <v>45</v>
      </c>
      <c r="AX108" s="15" t="s">
        <v>23</v>
      </c>
      <c r="AY108" s="232" t="s">
        <v>164</v>
      </c>
    </row>
    <row r="109" spans="1:65" s="2" customFormat="1" ht="24.2" customHeight="1">
      <c r="A109" s="37"/>
      <c r="B109" s="38"/>
      <c r="C109" s="183" t="s">
        <v>170</v>
      </c>
      <c r="D109" s="183" t="s">
        <v>166</v>
      </c>
      <c r="E109" s="184" t="s">
        <v>193</v>
      </c>
      <c r="F109" s="185" t="s">
        <v>194</v>
      </c>
      <c r="G109" s="186" t="s">
        <v>185</v>
      </c>
      <c r="H109" s="187">
        <v>576.62</v>
      </c>
      <c r="I109" s="188"/>
      <c r="J109" s="189">
        <f>ROUND(I109*H109,2)</f>
        <v>0</v>
      </c>
      <c r="K109" s="185" t="s">
        <v>186</v>
      </c>
      <c r="L109" s="42"/>
      <c r="M109" s="190" t="s">
        <v>36</v>
      </c>
      <c r="N109" s="191" t="s">
        <v>53</v>
      </c>
      <c r="O109" s="67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4" t="s">
        <v>170</v>
      </c>
      <c r="AT109" s="194" t="s">
        <v>166</v>
      </c>
      <c r="AU109" s="194" t="s">
        <v>92</v>
      </c>
      <c r="AY109" s="19" t="s">
        <v>164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19" t="s">
        <v>23</v>
      </c>
      <c r="BK109" s="195">
        <f>ROUND(I109*H109,2)</f>
        <v>0</v>
      </c>
      <c r="BL109" s="19" t="s">
        <v>170</v>
      </c>
      <c r="BM109" s="194" t="s">
        <v>195</v>
      </c>
    </row>
    <row r="110" spans="1:47" s="2" customFormat="1" ht="11.25">
      <c r="A110" s="37"/>
      <c r="B110" s="38"/>
      <c r="C110" s="39"/>
      <c r="D110" s="196" t="s">
        <v>172</v>
      </c>
      <c r="E110" s="39"/>
      <c r="F110" s="197" t="s">
        <v>196</v>
      </c>
      <c r="G110" s="39"/>
      <c r="H110" s="39"/>
      <c r="I110" s="198"/>
      <c r="J110" s="39"/>
      <c r="K110" s="39"/>
      <c r="L110" s="42"/>
      <c r="M110" s="199"/>
      <c r="N110" s="200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172</v>
      </c>
      <c r="AU110" s="19" t="s">
        <v>92</v>
      </c>
    </row>
    <row r="111" spans="1:47" s="2" customFormat="1" ht="11.25">
      <c r="A111" s="37"/>
      <c r="B111" s="38"/>
      <c r="C111" s="39"/>
      <c r="D111" s="233" t="s">
        <v>189</v>
      </c>
      <c r="E111" s="39"/>
      <c r="F111" s="234" t="s">
        <v>197</v>
      </c>
      <c r="G111" s="39"/>
      <c r="H111" s="39"/>
      <c r="I111" s="198"/>
      <c r="J111" s="39"/>
      <c r="K111" s="39"/>
      <c r="L111" s="42"/>
      <c r="M111" s="199"/>
      <c r="N111" s="200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9" t="s">
        <v>189</v>
      </c>
      <c r="AU111" s="19" t="s">
        <v>92</v>
      </c>
    </row>
    <row r="112" spans="2:51" s="13" customFormat="1" ht="11.25">
      <c r="B112" s="201"/>
      <c r="C112" s="202"/>
      <c r="D112" s="196" t="s">
        <v>173</v>
      </c>
      <c r="E112" s="203" t="s">
        <v>36</v>
      </c>
      <c r="F112" s="204" t="s">
        <v>174</v>
      </c>
      <c r="G112" s="202"/>
      <c r="H112" s="203" t="s">
        <v>36</v>
      </c>
      <c r="I112" s="205"/>
      <c r="J112" s="202"/>
      <c r="K112" s="202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173</v>
      </c>
      <c r="AU112" s="210" t="s">
        <v>92</v>
      </c>
      <c r="AV112" s="13" t="s">
        <v>23</v>
      </c>
      <c r="AW112" s="13" t="s">
        <v>45</v>
      </c>
      <c r="AX112" s="13" t="s">
        <v>82</v>
      </c>
      <c r="AY112" s="210" t="s">
        <v>164</v>
      </c>
    </row>
    <row r="113" spans="2:51" s="13" customFormat="1" ht="11.25">
      <c r="B113" s="201"/>
      <c r="C113" s="202"/>
      <c r="D113" s="196" t="s">
        <v>173</v>
      </c>
      <c r="E113" s="203" t="s">
        <v>36</v>
      </c>
      <c r="F113" s="204" t="s">
        <v>198</v>
      </c>
      <c r="G113" s="202"/>
      <c r="H113" s="203" t="s">
        <v>36</v>
      </c>
      <c r="I113" s="205"/>
      <c r="J113" s="202"/>
      <c r="K113" s="202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173</v>
      </c>
      <c r="AU113" s="210" t="s">
        <v>92</v>
      </c>
      <c r="AV113" s="13" t="s">
        <v>23</v>
      </c>
      <c r="AW113" s="13" t="s">
        <v>45</v>
      </c>
      <c r="AX113" s="13" t="s">
        <v>82</v>
      </c>
      <c r="AY113" s="210" t="s">
        <v>164</v>
      </c>
    </row>
    <row r="114" spans="2:51" s="14" customFormat="1" ht="11.25">
      <c r="B114" s="211"/>
      <c r="C114" s="212"/>
      <c r="D114" s="196" t="s">
        <v>173</v>
      </c>
      <c r="E114" s="213" t="s">
        <v>36</v>
      </c>
      <c r="F114" s="214" t="s">
        <v>199</v>
      </c>
      <c r="G114" s="212"/>
      <c r="H114" s="215">
        <v>554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173</v>
      </c>
      <c r="AU114" s="221" t="s">
        <v>92</v>
      </c>
      <c r="AV114" s="14" t="s">
        <v>92</v>
      </c>
      <c r="AW114" s="14" t="s">
        <v>45</v>
      </c>
      <c r="AX114" s="14" t="s">
        <v>82</v>
      </c>
      <c r="AY114" s="221" t="s">
        <v>164</v>
      </c>
    </row>
    <row r="115" spans="2:51" s="13" customFormat="1" ht="11.25">
      <c r="B115" s="201"/>
      <c r="C115" s="202"/>
      <c r="D115" s="196" t="s">
        <v>173</v>
      </c>
      <c r="E115" s="203" t="s">
        <v>36</v>
      </c>
      <c r="F115" s="204" t="s">
        <v>200</v>
      </c>
      <c r="G115" s="202"/>
      <c r="H115" s="203" t="s">
        <v>36</v>
      </c>
      <c r="I115" s="205"/>
      <c r="J115" s="202"/>
      <c r="K115" s="202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173</v>
      </c>
      <c r="AU115" s="210" t="s">
        <v>92</v>
      </c>
      <c r="AV115" s="13" t="s">
        <v>23</v>
      </c>
      <c r="AW115" s="13" t="s">
        <v>45</v>
      </c>
      <c r="AX115" s="13" t="s">
        <v>82</v>
      </c>
      <c r="AY115" s="210" t="s">
        <v>164</v>
      </c>
    </row>
    <row r="116" spans="2:51" s="14" customFormat="1" ht="11.25">
      <c r="B116" s="211"/>
      <c r="C116" s="212"/>
      <c r="D116" s="196" t="s">
        <v>173</v>
      </c>
      <c r="E116" s="213" t="s">
        <v>36</v>
      </c>
      <c r="F116" s="214" t="s">
        <v>201</v>
      </c>
      <c r="G116" s="212"/>
      <c r="H116" s="215">
        <v>8.84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173</v>
      </c>
      <c r="AU116" s="221" t="s">
        <v>92</v>
      </c>
      <c r="AV116" s="14" t="s">
        <v>92</v>
      </c>
      <c r="AW116" s="14" t="s">
        <v>45</v>
      </c>
      <c r="AX116" s="14" t="s">
        <v>82</v>
      </c>
      <c r="AY116" s="221" t="s">
        <v>164</v>
      </c>
    </row>
    <row r="117" spans="2:51" s="13" customFormat="1" ht="11.25">
      <c r="B117" s="201"/>
      <c r="C117" s="202"/>
      <c r="D117" s="196" t="s">
        <v>173</v>
      </c>
      <c r="E117" s="203" t="s">
        <v>36</v>
      </c>
      <c r="F117" s="204" t="s">
        <v>202</v>
      </c>
      <c r="G117" s="202"/>
      <c r="H117" s="203" t="s">
        <v>36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173</v>
      </c>
      <c r="AU117" s="210" t="s">
        <v>92</v>
      </c>
      <c r="AV117" s="13" t="s">
        <v>23</v>
      </c>
      <c r="AW117" s="13" t="s">
        <v>45</v>
      </c>
      <c r="AX117" s="13" t="s">
        <v>82</v>
      </c>
      <c r="AY117" s="210" t="s">
        <v>164</v>
      </c>
    </row>
    <row r="118" spans="2:51" s="14" customFormat="1" ht="11.25">
      <c r="B118" s="211"/>
      <c r="C118" s="212"/>
      <c r="D118" s="196" t="s">
        <v>173</v>
      </c>
      <c r="E118" s="213" t="s">
        <v>36</v>
      </c>
      <c r="F118" s="214" t="s">
        <v>203</v>
      </c>
      <c r="G118" s="212"/>
      <c r="H118" s="215">
        <v>13.78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173</v>
      </c>
      <c r="AU118" s="221" t="s">
        <v>92</v>
      </c>
      <c r="AV118" s="14" t="s">
        <v>92</v>
      </c>
      <c r="AW118" s="14" t="s">
        <v>45</v>
      </c>
      <c r="AX118" s="14" t="s">
        <v>82</v>
      </c>
      <c r="AY118" s="221" t="s">
        <v>164</v>
      </c>
    </row>
    <row r="119" spans="2:51" s="15" customFormat="1" ht="11.25">
      <c r="B119" s="222"/>
      <c r="C119" s="223"/>
      <c r="D119" s="196" t="s">
        <v>173</v>
      </c>
      <c r="E119" s="224" t="s">
        <v>36</v>
      </c>
      <c r="F119" s="225" t="s">
        <v>181</v>
      </c>
      <c r="G119" s="223"/>
      <c r="H119" s="226">
        <v>576.62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173</v>
      </c>
      <c r="AU119" s="232" t="s">
        <v>92</v>
      </c>
      <c r="AV119" s="15" t="s">
        <v>170</v>
      </c>
      <c r="AW119" s="15" t="s">
        <v>45</v>
      </c>
      <c r="AX119" s="15" t="s">
        <v>23</v>
      </c>
      <c r="AY119" s="232" t="s">
        <v>164</v>
      </c>
    </row>
    <row r="120" spans="1:65" s="2" customFormat="1" ht="16.5" customHeight="1">
      <c r="A120" s="37"/>
      <c r="B120" s="38"/>
      <c r="C120" s="183" t="s">
        <v>204</v>
      </c>
      <c r="D120" s="183" t="s">
        <v>166</v>
      </c>
      <c r="E120" s="184" t="s">
        <v>205</v>
      </c>
      <c r="F120" s="185" t="s">
        <v>206</v>
      </c>
      <c r="G120" s="186" t="s">
        <v>185</v>
      </c>
      <c r="H120" s="187">
        <v>19.484</v>
      </c>
      <c r="I120" s="188"/>
      <c r="J120" s="189">
        <f>ROUND(I120*H120,2)</f>
        <v>0</v>
      </c>
      <c r="K120" s="185" t="s">
        <v>186</v>
      </c>
      <c r="L120" s="42"/>
      <c r="M120" s="190" t="s">
        <v>36</v>
      </c>
      <c r="N120" s="191" t="s">
        <v>53</v>
      </c>
      <c r="O120" s="67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4" t="s">
        <v>170</v>
      </c>
      <c r="AT120" s="194" t="s">
        <v>166</v>
      </c>
      <c r="AU120" s="194" t="s">
        <v>92</v>
      </c>
      <c r="AY120" s="19" t="s">
        <v>164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9" t="s">
        <v>23</v>
      </c>
      <c r="BK120" s="195">
        <f>ROUND(I120*H120,2)</f>
        <v>0</v>
      </c>
      <c r="BL120" s="19" t="s">
        <v>170</v>
      </c>
      <c r="BM120" s="194" t="s">
        <v>207</v>
      </c>
    </row>
    <row r="121" spans="1:47" s="2" customFormat="1" ht="19.5">
      <c r="A121" s="37"/>
      <c r="B121" s="38"/>
      <c r="C121" s="39"/>
      <c r="D121" s="196" t="s">
        <v>172</v>
      </c>
      <c r="E121" s="39"/>
      <c r="F121" s="197" t="s">
        <v>208</v>
      </c>
      <c r="G121" s="39"/>
      <c r="H121" s="39"/>
      <c r="I121" s="198"/>
      <c r="J121" s="39"/>
      <c r="K121" s="39"/>
      <c r="L121" s="42"/>
      <c r="M121" s="199"/>
      <c r="N121" s="200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172</v>
      </c>
      <c r="AU121" s="19" t="s">
        <v>92</v>
      </c>
    </row>
    <row r="122" spans="1:47" s="2" customFormat="1" ht="11.25">
      <c r="A122" s="37"/>
      <c r="B122" s="38"/>
      <c r="C122" s="39"/>
      <c r="D122" s="233" t="s">
        <v>189</v>
      </c>
      <c r="E122" s="39"/>
      <c r="F122" s="234" t="s">
        <v>209</v>
      </c>
      <c r="G122" s="39"/>
      <c r="H122" s="39"/>
      <c r="I122" s="198"/>
      <c r="J122" s="39"/>
      <c r="K122" s="39"/>
      <c r="L122" s="42"/>
      <c r="M122" s="199"/>
      <c r="N122" s="200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9" t="s">
        <v>189</v>
      </c>
      <c r="AU122" s="19" t="s">
        <v>92</v>
      </c>
    </row>
    <row r="123" spans="2:51" s="13" customFormat="1" ht="11.25">
      <c r="B123" s="201"/>
      <c r="C123" s="202"/>
      <c r="D123" s="196" t="s">
        <v>173</v>
      </c>
      <c r="E123" s="203" t="s">
        <v>36</v>
      </c>
      <c r="F123" s="204" t="s">
        <v>210</v>
      </c>
      <c r="G123" s="202"/>
      <c r="H123" s="203" t="s">
        <v>36</v>
      </c>
      <c r="I123" s="205"/>
      <c r="J123" s="202"/>
      <c r="K123" s="202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173</v>
      </c>
      <c r="AU123" s="210" t="s">
        <v>92</v>
      </c>
      <c r="AV123" s="13" t="s">
        <v>23</v>
      </c>
      <c r="AW123" s="13" t="s">
        <v>45</v>
      </c>
      <c r="AX123" s="13" t="s">
        <v>82</v>
      </c>
      <c r="AY123" s="210" t="s">
        <v>164</v>
      </c>
    </row>
    <row r="124" spans="2:51" s="13" customFormat="1" ht="11.25">
      <c r="B124" s="201"/>
      <c r="C124" s="202"/>
      <c r="D124" s="196" t="s">
        <v>173</v>
      </c>
      <c r="E124" s="203" t="s">
        <v>36</v>
      </c>
      <c r="F124" s="204" t="s">
        <v>211</v>
      </c>
      <c r="G124" s="202"/>
      <c r="H124" s="203" t="s">
        <v>36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173</v>
      </c>
      <c r="AU124" s="210" t="s">
        <v>92</v>
      </c>
      <c r="AV124" s="13" t="s">
        <v>23</v>
      </c>
      <c r="AW124" s="13" t="s">
        <v>45</v>
      </c>
      <c r="AX124" s="13" t="s">
        <v>82</v>
      </c>
      <c r="AY124" s="210" t="s">
        <v>164</v>
      </c>
    </row>
    <row r="125" spans="2:51" s="13" customFormat="1" ht="11.25">
      <c r="B125" s="201"/>
      <c r="C125" s="202"/>
      <c r="D125" s="196" t="s">
        <v>173</v>
      </c>
      <c r="E125" s="203" t="s">
        <v>36</v>
      </c>
      <c r="F125" s="204" t="s">
        <v>212</v>
      </c>
      <c r="G125" s="202"/>
      <c r="H125" s="203" t="s">
        <v>36</v>
      </c>
      <c r="I125" s="205"/>
      <c r="J125" s="202"/>
      <c r="K125" s="202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173</v>
      </c>
      <c r="AU125" s="210" t="s">
        <v>92</v>
      </c>
      <c r="AV125" s="13" t="s">
        <v>23</v>
      </c>
      <c r="AW125" s="13" t="s">
        <v>45</v>
      </c>
      <c r="AX125" s="13" t="s">
        <v>82</v>
      </c>
      <c r="AY125" s="210" t="s">
        <v>164</v>
      </c>
    </row>
    <row r="126" spans="2:51" s="14" customFormat="1" ht="11.25">
      <c r="B126" s="211"/>
      <c r="C126" s="212"/>
      <c r="D126" s="196" t="s">
        <v>173</v>
      </c>
      <c r="E126" s="213" t="s">
        <v>36</v>
      </c>
      <c r="F126" s="214" t="s">
        <v>213</v>
      </c>
      <c r="G126" s="212"/>
      <c r="H126" s="215">
        <v>10.663675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173</v>
      </c>
      <c r="AU126" s="221" t="s">
        <v>92</v>
      </c>
      <c r="AV126" s="14" t="s">
        <v>92</v>
      </c>
      <c r="AW126" s="14" t="s">
        <v>45</v>
      </c>
      <c r="AX126" s="14" t="s">
        <v>82</v>
      </c>
      <c r="AY126" s="221" t="s">
        <v>164</v>
      </c>
    </row>
    <row r="127" spans="2:51" s="16" customFormat="1" ht="11.25">
      <c r="B127" s="235"/>
      <c r="C127" s="236"/>
      <c r="D127" s="196" t="s">
        <v>173</v>
      </c>
      <c r="E127" s="237" t="s">
        <v>36</v>
      </c>
      <c r="F127" s="238" t="s">
        <v>214</v>
      </c>
      <c r="G127" s="236"/>
      <c r="H127" s="239">
        <v>10.663675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173</v>
      </c>
      <c r="AU127" s="245" t="s">
        <v>92</v>
      </c>
      <c r="AV127" s="16" t="s">
        <v>182</v>
      </c>
      <c r="AW127" s="16" t="s">
        <v>45</v>
      </c>
      <c r="AX127" s="16" t="s">
        <v>82</v>
      </c>
      <c r="AY127" s="245" t="s">
        <v>164</v>
      </c>
    </row>
    <row r="128" spans="2:51" s="13" customFormat="1" ht="11.25">
      <c r="B128" s="201"/>
      <c r="C128" s="202"/>
      <c r="D128" s="196" t="s">
        <v>173</v>
      </c>
      <c r="E128" s="203" t="s">
        <v>36</v>
      </c>
      <c r="F128" s="204" t="s">
        <v>215</v>
      </c>
      <c r="G128" s="202"/>
      <c r="H128" s="203" t="s">
        <v>36</v>
      </c>
      <c r="I128" s="205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173</v>
      </c>
      <c r="AU128" s="210" t="s">
        <v>92</v>
      </c>
      <c r="AV128" s="13" t="s">
        <v>23</v>
      </c>
      <c r="AW128" s="13" t="s">
        <v>45</v>
      </c>
      <c r="AX128" s="13" t="s">
        <v>82</v>
      </c>
      <c r="AY128" s="210" t="s">
        <v>164</v>
      </c>
    </row>
    <row r="129" spans="2:51" s="13" customFormat="1" ht="11.25">
      <c r="B129" s="201"/>
      <c r="C129" s="202"/>
      <c r="D129" s="196" t="s">
        <v>173</v>
      </c>
      <c r="E129" s="203" t="s">
        <v>36</v>
      </c>
      <c r="F129" s="204" t="s">
        <v>212</v>
      </c>
      <c r="G129" s="202"/>
      <c r="H129" s="203" t="s">
        <v>36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173</v>
      </c>
      <c r="AU129" s="210" t="s">
        <v>92</v>
      </c>
      <c r="AV129" s="13" t="s">
        <v>23</v>
      </c>
      <c r="AW129" s="13" t="s">
        <v>45</v>
      </c>
      <c r="AX129" s="13" t="s">
        <v>82</v>
      </c>
      <c r="AY129" s="210" t="s">
        <v>164</v>
      </c>
    </row>
    <row r="130" spans="2:51" s="14" customFormat="1" ht="11.25">
      <c r="B130" s="211"/>
      <c r="C130" s="212"/>
      <c r="D130" s="196" t="s">
        <v>173</v>
      </c>
      <c r="E130" s="213" t="s">
        <v>36</v>
      </c>
      <c r="F130" s="214" t="s">
        <v>216</v>
      </c>
      <c r="G130" s="212"/>
      <c r="H130" s="215">
        <v>8.8206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173</v>
      </c>
      <c r="AU130" s="221" t="s">
        <v>92</v>
      </c>
      <c r="AV130" s="14" t="s">
        <v>92</v>
      </c>
      <c r="AW130" s="14" t="s">
        <v>45</v>
      </c>
      <c r="AX130" s="14" t="s">
        <v>82</v>
      </c>
      <c r="AY130" s="221" t="s">
        <v>164</v>
      </c>
    </row>
    <row r="131" spans="2:51" s="16" customFormat="1" ht="11.25">
      <c r="B131" s="235"/>
      <c r="C131" s="236"/>
      <c r="D131" s="196" t="s">
        <v>173</v>
      </c>
      <c r="E131" s="237" t="s">
        <v>36</v>
      </c>
      <c r="F131" s="238" t="s">
        <v>214</v>
      </c>
      <c r="G131" s="236"/>
      <c r="H131" s="239">
        <v>8.8206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173</v>
      </c>
      <c r="AU131" s="245" t="s">
        <v>92</v>
      </c>
      <c r="AV131" s="16" t="s">
        <v>182</v>
      </c>
      <c r="AW131" s="16" t="s">
        <v>45</v>
      </c>
      <c r="AX131" s="16" t="s">
        <v>82</v>
      </c>
      <c r="AY131" s="245" t="s">
        <v>164</v>
      </c>
    </row>
    <row r="132" spans="2:51" s="15" customFormat="1" ht="11.25">
      <c r="B132" s="222"/>
      <c r="C132" s="223"/>
      <c r="D132" s="196" t="s">
        <v>173</v>
      </c>
      <c r="E132" s="224" t="s">
        <v>36</v>
      </c>
      <c r="F132" s="225" t="s">
        <v>181</v>
      </c>
      <c r="G132" s="223"/>
      <c r="H132" s="226">
        <v>19.484275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173</v>
      </c>
      <c r="AU132" s="232" t="s">
        <v>92</v>
      </c>
      <c r="AV132" s="15" t="s">
        <v>170</v>
      </c>
      <c r="AW132" s="15" t="s">
        <v>45</v>
      </c>
      <c r="AX132" s="15" t="s">
        <v>23</v>
      </c>
      <c r="AY132" s="232" t="s">
        <v>164</v>
      </c>
    </row>
    <row r="133" spans="1:65" s="2" customFormat="1" ht="21.75" customHeight="1">
      <c r="A133" s="37"/>
      <c r="B133" s="38"/>
      <c r="C133" s="183" t="s">
        <v>217</v>
      </c>
      <c r="D133" s="183" t="s">
        <v>166</v>
      </c>
      <c r="E133" s="184" t="s">
        <v>218</v>
      </c>
      <c r="F133" s="185" t="s">
        <v>219</v>
      </c>
      <c r="G133" s="186" t="s">
        <v>185</v>
      </c>
      <c r="H133" s="187">
        <v>130.174</v>
      </c>
      <c r="I133" s="188"/>
      <c r="J133" s="189">
        <f>ROUND(I133*H133,2)</f>
        <v>0</v>
      </c>
      <c r="K133" s="185" t="s">
        <v>186</v>
      </c>
      <c r="L133" s="42"/>
      <c r="M133" s="190" t="s">
        <v>36</v>
      </c>
      <c r="N133" s="191" t="s">
        <v>53</v>
      </c>
      <c r="O133" s="67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4" t="s">
        <v>170</v>
      </c>
      <c r="AT133" s="194" t="s">
        <v>166</v>
      </c>
      <c r="AU133" s="194" t="s">
        <v>92</v>
      </c>
      <c r="AY133" s="19" t="s">
        <v>164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9" t="s">
        <v>23</v>
      </c>
      <c r="BK133" s="195">
        <f>ROUND(I133*H133,2)</f>
        <v>0</v>
      </c>
      <c r="BL133" s="19" t="s">
        <v>170</v>
      </c>
      <c r="BM133" s="194" t="s">
        <v>220</v>
      </c>
    </row>
    <row r="134" spans="1:47" s="2" customFormat="1" ht="19.5">
      <c r="A134" s="37"/>
      <c r="B134" s="38"/>
      <c r="C134" s="39"/>
      <c r="D134" s="196" t="s">
        <v>172</v>
      </c>
      <c r="E134" s="39"/>
      <c r="F134" s="197" t="s">
        <v>221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172</v>
      </c>
      <c r="AU134" s="19" t="s">
        <v>92</v>
      </c>
    </row>
    <row r="135" spans="1:47" s="2" customFormat="1" ht="11.25">
      <c r="A135" s="37"/>
      <c r="B135" s="38"/>
      <c r="C135" s="39"/>
      <c r="D135" s="233" t="s">
        <v>189</v>
      </c>
      <c r="E135" s="39"/>
      <c r="F135" s="234" t="s">
        <v>222</v>
      </c>
      <c r="G135" s="39"/>
      <c r="H135" s="39"/>
      <c r="I135" s="198"/>
      <c r="J135" s="39"/>
      <c r="K135" s="39"/>
      <c r="L135" s="42"/>
      <c r="M135" s="199"/>
      <c r="N135" s="200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189</v>
      </c>
      <c r="AU135" s="19" t="s">
        <v>92</v>
      </c>
    </row>
    <row r="136" spans="2:51" s="13" customFormat="1" ht="11.25">
      <c r="B136" s="201"/>
      <c r="C136" s="202"/>
      <c r="D136" s="196" t="s">
        <v>173</v>
      </c>
      <c r="E136" s="203" t="s">
        <v>36</v>
      </c>
      <c r="F136" s="204" t="s">
        <v>174</v>
      </c>
      <c r="G136" s="202"/>
      <c r="H136" s="203" t="s">
        <v>36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173</v>
      </c>
      <c r="AU136" s="210" t="s">
        <v>92</v>
      </c>
      <c r="AV136" s="13" t="s">
        <v>23</v>
      </c>
      <c r="AW136" s="13" t="s">
        <v>45</v>
      </c>
      <c r="AX136" s="13" t="s">
        <v>82</v>
      </c>
      <c r="AY136" s="210" t="s">
        <v>164</v>
      </c>
    </row>
    <row r="137" spans="2:51" s="13" customFormat="1" ht="11.25">
      <c r="B137" s="201"/>
      <c r="C137" s="202"/>
      <c r="D137" s="196" t="s">
        <v>173</v>
      </c>
      <c r="E137" s="203" t="s">
        <v>36</v>
      </c>
      <c r="F137" s="204" t="s">
        <v>223</v>
      </c>
      <c r="G137" s="202"/>
      <c r="H137" s="203" t="s">
        <v>36</v>
      </c>
      <c r="I137" s="205"/>
      <c r="J137" s="202"/>
      <c r="K137" s="202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173</v>
      </c>
      <c r="AU137" s="210" t="s">
        <v>92</v>
      </c>
      <c r="AV137" s="13" t="s">
        <v>23</v>
      </c>
      <c r="AW137" s="13" t="s">
        <v>45</v>
      </c>
      <c r="AX137" s="13" t="s">
        <v>82</v>
      </c>
      <c r="AY137" s="210" t="s">
        <v>164</v>
      </c>
    </row>
    <row r="138" spans="2:51" s="14" customFormat="1" ht="11.25">
      <c r="B138" s="211"/>
      <c r="C138" s="212"/>
      <c r="D138" s="196" t="s">
        <v>173</v>
      </c>
      <c r="E138" s="213" t="s">
        <v>36</v>
      </c>
      <c r="F138" s="214" t="s">
        <v>224</v>
      </c>
      <c r="G138" s="212"/>
      <c r="H138" s="215">
        <v>124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173</v>
      </c>
      <c r="AU138" s="221" t="s">
        <v>92</v>
      </c>
      <c r="AV138" s="14" t="s">
        <v>92</v>
      </c>
      <c r="AW138" s="14" t="s">
        <v>45</v>
      </c>
      <c r="AX138" s="14" t="s">
        <v>82</v>
      </c>
      <c r="AY138" s="221" t="s">
        <v>164</v>
      </c>
    </row>
    <row r="139" spans="2:51" s="13" customFormat="1" ht="11.25">
      <c r="B139" s="201"/>
      <c r="C139" s="202"/>
      <c r="D139" s="196" t="s">
        <v>173</v>
      </c>
      <c r="E139" s="203" t="s">
        <v>36</v>
      </c>
      <c r="F139" s="204" t="s">
        <v>225</v>
      </c>
      <c r="G139" s="202"/>
      <c r="H139" s="203" t="s">
        <v>36</v>
      </c>
      <c r="I139" s="205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173</v>
      </c>
      <c r="AU139" s="210" t="s">
        <v>92</v>
      </c>
      <c r="AV139" s="13" t="s">
        <v>23</v>
      </c>
      <c r="AW139" s="13" t="s">
        <v>45</v>
      </c>
      <c r="AX139" s="13" t="s">
        <v>82</v>
      </c>
      <c r="AY139" s="210" t="s">
        <v>164</v>
      </c>
    </row>
    <row r="140" spans="2:51" s="14" customFormat="1" ht="11.25">
      <c r="B140" s="211"/>
      <c r="C140" s="212"/>
      <c r="D140" s="196" t="s">
        <v>173</v>
      </c>
      <c r="E140" s="213" t="s">
        <v>36</v>
      </c>
      <c r="F140" s="214" t="s">
        <v>226</v>
      </c>
      <c r="G140" s="212"/>
      <c r="H140" s="215">
        <v>1.134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173</v>
      </c>
      <c r="AU140" s="221" t="s">
        <v>92</v>
      </c>
      <c r="AV140" s="14" t="s">
        <v>92</v>
      </c>
      <c r="AW140" s="14" t="s">
        <v>45</v>
      </c>
      <c r="AX140" s="14" t="s">
        <v>82</v>
      </c>
      <c r="AY140" s="221" t="s">
        <v>164</v>
      </c>
    </row>
    <row r="141" spans="2:51" s="13" customFormat="1" ht="11.25">
      <c r="B141" s="201"/>
      <c r="C141" s="202"/>
      <c r="D141" s="196" t="s">
        <v>173</v>
      </c>
      <c r="E141" s="203" t="s">
        <v>36</v>
      </c>
      <c r="F141" s="204" t="s">
        <v>227</v>
      </c>
      <c r="G141" s="202"/>
      <c r="H141" s="203" t="s">
        <v>36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173</v>
      </c>
      <c r="AU141" s="210" t="s">
        <v>92</v>
      </c>
      <c r="AV141" s="13" t="s">
        <v>23</v>
      </c>
      <c r="AW141" s="13" t="s">
        <v>45</v>
      </c>
      <c r="AX141" s="13" t="s">
        <v>82</v>
      </c>
      <c r="AY141" s="210" t="s">
        <v>164</v>
      </c>
    </row>
    <row r="142" spans="2:51" s="14" customFormat="1" ht="11.25">
      <c r="B142" s="211"/>
      <c r="C142" s="212"/>
      <c r="D142" s="196" t="s">
        <v>173</v>
      </c>
      <c r="E142" s="213" t="s">
        <v>36</v>
      </c>
      <c r="F142" s="214" t="s">
        <v>228</v>
      </c>
      <c r="G142" s="212"/>
      <c r="H142" s="215">
        <v>5.04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173</v>
      </c>
      <c r="AU142" s="221" t="s">
        <v>92</v>
      </c>
      <c r="AV142" s="14" t="s">
        <v>92</v>
      </c>
      <c r="AW142" s="14" t="s">
        <v>45</v>
      </c>
      <c r="AX142" s="14" t="s">
        <v>82</v>
      </c>
      <c r="AY142" s="221" t="s">
        <v>164</v>
      </c>
    </row>
    <row r="143" spans="2:51" s="15" customFormat="1" ht="11.25">
      <c r="B143" s="222"/>
      <c r="C143" s="223"/>
      <c r="D143" s="196" t="s">
        <v>173</v>
      </c>
      <c r="E143" s="224" t="s">
        <v>36</v>
      </c>
      <c r="F143" s="225" t="s">
        <v>181</v>
      </c>
      <c r="G143" s="223"/>
      <c r="H143" s="226">
        <v>130.174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173</v>
      </c>
      <c r="AU143" s="232" t="s">
        <v>92</v>
      </c>
      <c r="AV143" s="15" t="s">
        <v>170</v>
      </c>
      <c r="AW143" s="15" t="s">
        <v>45</v>
      </c>
      <c r="AX143" s="15" t="s">
        <v>23</v>
      </c>
      <c r="AY143" s="232" t="s">
        <v>164</v>
      </c>
    </row>
    <row r="144" spans="1:65" s="2" customFormat="1" ht="21.75" customHeight="1">
      <c r="A144" s="37"/>
      <c r="B144" s="38"/>
      <c r="C144" s="183" t="s">
        <v>229</v>
      </c>
      <c r="D144" s="183" t="s">
        <v>166</v>
      </c>
      <c r="E144" s="184" t="s">
        <v>230</v>
      </c>
      <c r="F144" s="185" t="s">
        <v>231</v>
      </c>
      <c r="G144" s="186" t="s">
        <v>185</v>
      </c>
      <c r="H144" s="187">
        <v>24.09</v>
      </c>
      <c r="I144" s="188"/>
      <c r="J144" s="189">
        <f>ROUND(I144*H144,2)</f>
        <v>0</v>
      </c>
      <c r="K144" s="185" t="s">
        <v>186</v>
      </c>
      <c r="L144" s="42"/>
      <c r="M144" s="190" t="s">
        <v>36</v>
      </c>
      <c r="N144" s="191" t="s">
        <v>53</v>
      </c>
      <c r="O144" s="67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4" t="s">
        <v>170</v>
      </c>
      <c r="AT144" s="194" t="s">
        <v>166</v>
      </c>
      <c r="AU144" s="194" t="s">
        <v>92</v>
      </c>
      <c r="AY144" s="19" t="s">
        <v>164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9" t="s">
        <v>23</v>
      </c>
      <c r="BK144" s="195">
        <f>ROUND(I144*H144,2)</f>
        <v>0</v>
      </c>
      <c r="BL144" s="19" t="s">
        <v>170</v>
      </c>
      <c r="BM144" s="194" t="s">
        <v>232</v>
      </c>
    </row>
    <row r="145" spans="1:47" s="2" customFormat="1" ht="19.5">
      <c r="A145" s="37"/>
      <c r="B145" s="38"/>
      <c r="C145" s="39"/>
      <c r="D145" s="196" t="s">
        <v>172</v>
      </c>
      <c r="E145" s="39"/>
      <c r="F145" s="197" t="s">
        <v>233</v>
      </c>
      <c r="G145" s="39"/>
      <c r="H145" s="39"/>
      <c r="I145" s="198"/>
      <c r="J145" s="39"/>
      <c r="K145" s="39"/>
      <c r="L145" s="42"/>
      <c r="M145" s="199"/>
      <c r="N145" s="200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9" t="s">
        <v>172</v>
      </c>
      <c r="AU145" s="19" t="s">
        <v>92</v>
      </c>
    </row>
    <row r="146" spans="1:47" s="2" customFormat="1" ht="11.25">
      <c r="A146" s="37"/>
      <c r="B146" s="38"/>
      <c r="C146" s="39"/>
      <c r="D146" s="233" t="s">
        <v>189</v>
      </c>
      <c r="E146" s="39"/>
      <c r="F146" s="234" t="s">
        <v>234</v>
      </c>
      <c r="G146" s="39"/>
      <c r="H146" s="39"/>
      <c r="I146" s="198"/>
      <c r="J146" s="39"/>
      <c r="K146" s="39"/>
      <c r="L146" s="42"/>
      <c r="M146" s="199"/>
      <c r="N146" s="200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9" t="s">
        <v>189</v>
      </c>
      <c r="AU146" s="19" t="s">
        <v>92</v>
      </c>
    </row>
    <row r="147" spans="2:51" s="13" customFormat="1" ht="11.25">
      <c r="B147" s="201"/>
      <c r="C147" s="202"/>
      <c r="D147" s="196" t="s">
        <v>173</v>
      </c>
      <c r="E147" s="203" t="s">
        <v>36</v>
      </c>
      <c r="F147" s="204" t="s">
        <v>210</v>
      </c>
      <c r="G147" s="202"/>
      <c r="H147" s="203" t="s">
        <v>36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173</v>
      </c>
      <c r="AU147" s="210" t="s">
        <v>92</v>
      </c>
      <c r="AV147" s="13" t="s">
        <v>23</v>
      </c>
      <c r="AW147" s="13" t="s">
        <v>45</v>
      </c>
      <c r="AX147" s="13" t="s">
        <v>82</v>
      </c>
      <c r="AY147" s="210" t="s">
        <v>164</v>
      </c>
    </row>
    <row r="148" spans="2:51" s="13" customFormat="1" ht="11.25">
      <c r="B148" s="201"/>
      <c r="C148" s="202"/>
      <c r="D148" s="196" t="s">
        <v>173</v>
      </c>
      <c r="E148" s="203" t="s">
        <v>36</v>
      </c>
      <c r="F148" s="204" t="s">
        <v>235</v>
      </c>
      <c r="G148" s="202"/>
      <c r="H148" s="203" t="s">
        <v>36</v>
      </c>
      <c r="I148" s="205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173</v>
      </c>
      <c r="AU148" s="210" t="s">
        <v>92</v>
      </c>
      <c r="AV148" s="13" t="s">
        <v>23</v>
      </c>
      <c r="AW148" s="13" t="s">
        <v>45</v>
      </c>
      <c r="AX148" s="13" t="s">
        <v>82</v>
      </c>
      <c r="AY148" s="210" t="s">
        <v>164</v>
      </c>
    </row>
    <row r="149" spans="2:51" s="13" customFormat="1" ht="11.25">
      <c r="B149" s="201"/>
      <c r="C149" s="202"/>
      <c r="D149" s="196" t="s">
        <v>173</v>
      </c>
      <c r="E149" s="203" t="s">
        <v>36</v>
      </c>
      <c r="F149" s="204" t="s">
        <v>236</v>
      </c>
      <c r="G149" s="202"/>
      <c r="H149" s="203" t="s">
        <v>36</v>
      </c>
      <c r="I149" s="205"/>
      <c r="J149" s="202"/>
      <c r="K149" s="202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173</v>
      </c>
      <c r="AU149" s="210" t="s">
        <v>92</v>
      </c>
      <c r="AV149" s="13" t="s">
        <v>23</v>
      </c>
      <c r="AW149" s="13" t="s">
        <v>45</v>
      </c>
      <c r="AX149" s="13" t="s">
        <v>82</v>
      </c>
      <c r="AY149" s="210" t="s">
        <v>164</v>
      </c>
    </row>
    <row r="150" spans="2:51" s="14" customFormat="1" ht="11.25">
      <c r="B150" s="211"/>
      <c r="C150" s="212"/>
      <c r="D150" s="196" t="s">
        <v>173</v>
      </c>
      <c r="E150" s="213" t="s">
        <v>36</v>
      </c>
      <c r="F150" s="214" t="s">
        <v>237</v>
      </c>
      <c r="G150" s="212"/>
      <c r="H150" s="215">
        <v>24.09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173</v>
      </c>
      <c r="AU150" s="221" t="s">
        <v>92</v>
      </c>
      <c r="AV150" s="14" t="s">
        <v>92</v>
      </c>
      <c r="AW150" s="14" t="s">
        <v>45</v>
      </c>
      <c r="AX150" s="14" t="s">
        <v>82</v>
      </c>
      <c r="AY150" s="221" t="s">
        <v>164</v>
      </c>
    </row>
    <row r="151" spans="2:51" s="15" customFormat="1" ht="11.25">
      <c r="B151" s="222"/>
      <c r="C151" s="223"/>
      <c r="D151" s="196" t="s">
        <v>173</v>
      </c>
      <c r="E151" s="224" t="s">
        <v>36</v>
      </c>
      <c r="F151" s="225" t="s">
        <v>181</v>
      </c>
      <c r="G151" s="223"/>
      <c r="H151" s="226">
        <v>24.09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173</v>
      </c>
      <c r="AU151" s="232" t="s">
        <v>92</v>
      </c>
      <c r="AV151" s="15" t="s">
        <v>170</v>
      </c>
      <c r="AW151" s="15" t="s">
        <v>45</v>
      </c>
      <c r="AX151" s="15" t="s">
        <v>23</v>
      </c>
      <c r="AY151" s="232" t="s">
        <v>164</v>
      </c>
    </row>
    <row r="152" spans="1:65" s="2" customFormat="1" ht="21.75" customHeight="1">
      <c r="A152" s="37"/>
      <c r="B152" s="38"/>
      <c r="C152" s="183" t="s">
        <v>238</v>
      </c>
      <c r="D152" s="183" t="s">
        <v>166</v>
      </c>
      <c r="E152" s="184" t="s">
        <v>239</v>
      </c>
      <c r="F152" s="185" t="s">
        <v>240</v>
      </c>
      <c r="G152" s="186" t="s">
        <v>185</v>
      </c>
      <c r="H152" s="187">
        <v>4</v>
      </c>
      <c r="I152" s="188"/>
      <c r="J152" s="189">
        <f>ROUND(I152*H152,2)</f>
        <v>0</v>
      </c>
      <c r="K152" s="185" t="s">
        <v>186</v>
      </c>
      <c r="L152" s="42"/>
      <c r="M152" s="190" t="s">
        <v>36</v>
      </c>
      <c r="N152" s="191" t="s">
        <v>53</v>
      </c>
      <c r="O152" s="67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4" t="s">
        <v>170</v>
      </c>
      <c r="AT152" s="194" t="s">
        <v>166</v>
      </c>
      <c r="AU152" s="194" t="s">
        <v>92</v>
      </c>
      <c r="AY152" s="19" t="s">
        <v>164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9" t="s">
        <v>23</v>
      </c>
      <c r="BK152" s="195">
        <f>ROUND(I152*H152,2)</f>
        <v>0</v>
      </c>
      <c r="BL152" s="19" t="s">
        <v>170</v>
      </c>
      <c r="BM152" s="194" t="s">
        <v>241</v>
      </c>
    </row>
    <row r="153" spans="1:47" s="2" customFormat="1" ht="19.5">
      <c r="A153" s="37"/>
      <c r="B153" s="38"/>
      <c r="C153" s="39"/>
      <c r="D153" s="196" t="s">
        <v>172</v>
      </c>
      <c r="E153" s="39"/>
      <c r="F153" s="197" t="s">
        <v>242</v>
      </c>
      <c r="G153" s="39"/>
      <c r="H153" s="39"/>
      <c r="I153" s="198"/>
      <c r="J153" s="39"/>
      <c r="K153" s="39"/>
      <c r="L153" s="42"/>
      <c r="M153" s="199"/>
      <c r="N153" s="200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9" t="s">
        <v>172</v>
      </c>
      <c r="AU153" s="19" t="s">
        <v>92</v>
      </c>
    </row>
    <row r="154" spans="1:47" s="2" customFormat="1" ht="11.25">
      <c r="A154" s="37"/>
      <c r="B154" s="38"/>
      <c r="C154" s="39"/>
      <c r="D154" s="233" t="s">
        <v>189</v>
      </c>
      <c r="E154" s="39"/>
      <c r="F154" s="234" t="s">
        <v>243</v>
      </c>
      <c r="G154" s="39"/>
      <c r="H154" s="39"/>
      <c r="I154" s="198"/>
      <c r="J154" s="39"/>
      <c r="K154" s="39"/>
      <c r="L154" s="42"/>
      <c r="M154" s="199"/>
      <c r="N154" s="200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189</v>
      </c>
      <c r="AU154" s="19" t="s">
        <v>92</v>
      </c>
    </row>
    <row r="155" spans="2:51" s="13" customFormat="1" ht="11.25">
      <c r="B155" s="201"/>
      <c r="C155" s="202"/>
      <c r="D155" s="196" t="s">
        <v>173</v>
      </c>
      <c r="E155" s="203" t="s">
        <v>36</v>
      </c>
      <c r="F155" s="204" t="s">
        <v>244</v>
      </c>
      <c r="G155" s="202"/>
      <c r="H155" s="203" t="s">
        <v>36</v>
      </c>
      <c r="I155" s="205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173</v>
      </c>
      <c r="AU155" s="210" t="s">
        <v>92</v>
      </c>
      <c r="AV155" s="13" t="s">
        <v>23</v>
      </c>
      <c r="AW155" s="13" t="s">
        <v>45</v>
      </c>
      <c r="AX155" s="13" t="s">
        <v>82</v>
      </c>
      <c r="AY155" s="210" t="s">
        <v>164</v>
      </c>
    </row>
    <row r="156" spans="2:51" s="13" customFormat="1" ht="11.25">
      <c r="B156" s="201"/>
      <c r="C156" s="202"/>
      <c r="D156" s="196" t="s">
        <v>173</v>
      </c>
      <c r="E156" s="203" t="s">
        <v>36</v>
      </c>
      <c r="F156" s="204" t="s">
        <v>245</v>
      </c>
      <c r="G156" s="202"/>
      <c r="H156" s="203" t="s">
        <v>36</v>
      </c>
      <c r="I156" s="205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173</v>
      </c>
      <c r="AU156" s="210" t="s">
        <v>92</v>
      </c>
      <c r="AV156" s="13" t="s">
        <v>23</v>
      </c>
      <c r="AW156" s="13" t="s">
        <v>45</v>
      </c>
      <c r="AX156" s="13" t="s">
        <v>82</v>
      </c>
      <c r="AY156" s="210" t="s">
        <v>164</v>
      </c>
    </row>
    <row r="157" spans="2:51" s="14" customFormat="1" ht="11.25">
      <c r="B157" s="211"/>
      <c r="C157" s="212"/>
      <c r="D157" s="196" t="s">
        <v>173</v>
      </c>
      <c r="E157" s="213" t="s">
        <v>36</v>
      </c>
      <c r="F157" s="214" t="s">
        <v>246</v>
      </c>
      <c r="G157" s="212"/>
      <c r="H157" s="215">
        <v>4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173</v>
      </c>
      <c r="AU157" s="221" t="s">
        <v>92</v>
      </c>
      <c r="AV157" s="14" t="s">
        <v>92</v>
      </c>
      <c r="AW157" s="14" t="s">
        <v>45</v>
      </c>
      <c r="AX157" s="14" t="s">
        <v>82</v>
      </c>
      <c r="AY157" s="221" t="s">
        <v>164</v>
      </c>
    </row>
    <row r="158" spans="2:51" s="15" customFormat="1" ht="11.25">
      <c r="B158" s="222"/>
      <c r="C158" s="223"/>
      <c r="D158" s="196" t="s">
        <v>173</v>
      </c>
      <c r="E158" s="224" t="s">
        <v>36</v>
      </c>
      <c r="F158" s="225" t="s">
        <v>181</v>
      </c>
      <c r="G158" s="223"/>
      <c r="H158" s="226">
        <v>4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173</v>
      </c>
      <c r="AU158" s="232" t="s">
        <v>92</v>
      </c>
      <c r="AV158" s="15" t="s">
        <v>170</v>
      </c>
      <c r="AW158" s="15" t="s">
        <v>45</v>
      </c>
      <c r="AX158" s="15" t="s">
        <v>23</v>
      </c>
      <c r="AY158" s="232" t="s">
        <v>164</v>
      </c>
    </row>
    <row r="159" spans="1:65" s="2" customFormat="1" ht="21.75" customHeight="1">
      <c r="A159" s="37"/>
      <c r="B159" s="38"/>
      <c r="C159" s="183" t="s">
        <v>247</v>
      </c>
      <c r="D159" s="183" t="s">
        <v>166</v>
      </c>
      <c r="E159" s="184" t="s">
        <v>248</v>
      </c>
      <c r="F159" s="185" t="s">
        <v>249</v>
      </c>
      <c r="G159" s="186" t="s">
        <v>185</v>
      </c>
      <c r="H159" s="187">
        <v>38.7</v>
      </c>
      <c r="I159" s="188"/>
      <c r="J159" s="189">
        <f>ROUND(I159*H159,2)</f>
        <v>0</v>
      </c>
      <c r="K159" s="185" t="s">
        <v>186</v>
      </c>
      <c r="L159" s="42"/>
      <c r="M159" s="190" t="s">
        <v>36</v>
      </c>
      <c r="N159" s="191" t="s">
        <v>53</v>
      </c>
      <c r="O159" s="67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4" t="s">
        <v>170</v>
      </c>
      <c r="AT159" s="194" t="s">
        <v>166</v>
      </c>
      <c r="AU159" s="194" t="s">
        <v>92</v>
      </c>
      <c r="AY159" s="19" t="s">
        <v>164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9" t="s">
        <v>23</v>
      </c>
      <c r="BK159" s="195">
        <f>ROUND(I159*H159,2)</f>
        <v>0</v>
      </c>
      <c r="BL159" s="19" t="s">
        <v>170</v>
      </c>
      <c r="BM159" s="194" t="s">
        <v>250</v>
      </c>
    </row>
    <row r="160" spans="1:47" s="2" customFormat="1" ht="19.5">
      <c r="A160" s="37"/>
      <c r="B160" s="38"/>
      <c r="C160" s="39"/>
      <c r="D160" s="196" t="s">
        <v>172</v>
      </c>
      <c r="E160" s="39"/>
      <c r="F160" s="197" t="s">
        <v>251</v>
      </c>
      <c r="G160" s="39"/>
      <c r="H160" s="39"/>
      <c r="I160" s="198"/>
      <c r="J160" s="39"/>
      <c r="K160" s="39"/>
      <c r="L160" s="42"/>
      <c r="M160" s="199"/>
      <c r="N160" s="200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172</v>
      </c>
      <c r="AU160" s="19" t="s">
        <v>92</v>
      </c>
    </row>
    <row r="161" spans="1:47" s="2" customFormat="1" ht="11.25">
      <c r="A161" s="37"/>
      <c r="B161" s="38"/>
      <c r="C161" s="39"/>
      <c r="D161" s="233" t="s">
        <v>189</v>
      </c>
      <c r="E161" s="39"/>
      <c r="F161" s="234" t="s">
        <v>252</v>
      </c>
      <c r="G161" s="39"/>
      <c r="H161" s="39"/>
      <c r="I161" s="198"/>
      <c r="J161" s="39"/>
      <c r="K161" s="39"/>
      <c r="L161" s="42"/>
      <c r="M161" s="199"/>
      <c r="N161" s="200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9" t="s">
        <v>189</v>
      </c>
      <c r="AU161" s="19" t="s">
        <v>92</v>
      </c>
    </row>
    <row r="162" spans="2:51" s="13" customFormat="1" ht="11.25">
      <c r="B162" s="201"/>
      <c r="C162" s="202"/>
      <c r="D162" s="196" t="s">
        <v>173</v>
      </c>
      <c r="E162" s="203" t="s">
        <v>36</v>
      </c>
      <c r="F162" s="204" t="s">
        <v>253</v>
      </c>
      <c r="G162" s="202"/>
      <c r="H162" s="203" t="s">
        <v>36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173</v>
      </c>
      <c r="AU162" s="210" t="s">
        <v>92</v>
      </c>
      <c r="AV162" s="13" t="s">
        <v>23</v>
      </c>
      <c r="AW162" s="13" t="s">
        <v>45</v>
      </c>
      <c r="AX162" s="13" t="s">
        <v>82</v>
      </c>
      <c r="AY162" s="210" t="s">
        <v>164</v>
      </c>
    </row>
    <row r="163" spans="2:51" s="13" customFormat="1" ht="11.25">
      <c r="B163" s="201"/>
      <c r="C163" s="202"/>
      <c r="D163" s="196" t="s">
        <v>173</v>
      </c>
      <c r="E163" s="203" t="s">
        <v>36</v>
      </c>
      <c r="F163" s="204" t="s">
        <v>254</v>
      </c>
      <c r="G163" s="202"/>
      <c r="H163" s="203" t="s">
        <v>36</v>
      </c>
      <c r="I163" s="205"/>
      <c r="J163" s="202"/>
      <c r="K163" s="202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173</v>
      </c>
      <c r="AU163" s="210" t="s">
        <v>92</v>
      </c>
      <c r="AV163" s="13" t="s">
        <v>23</v>
      </c>
      <c r="AW163" s="13" t="s">
        <v>45</v>
      </c>
      <c r="AX163" s="13" t="s">
        <v>82</v>
      </c>
      <c r="AY163" s="210" t="s">
        <v>164</v>
      </c>
    </row>
    <row r="164" spans="2:51" s="14" customFormat="1" ht="11.25">
      <c r="B164" s="211"/>
      <c r="C164" s="212"/>
      <c r="D164" s="196" t="s">
        <v>173</v>
      </c>
      <c r="E164" s="213" t="s">
        <v>36</v>
      </c>
      <c r="F164" s="214" t="s">
        <v>255</v>
      </c>
      <c r="G164" s="212"/>
      <c r="H164" s="215">
        <v>38.7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173</v>
      </c>
      <c r="AU164" s="221" t="s">
        <v>92</v>
      </c>
      <c r="AV164" s="14" t="s">
        <v>92</v>
      </c>
      <c r="AW164" s="14" t="s">
        <v>45</v>
      </c>
      <c r="AX164" s="14" t="s">
        <v>82</v>
      </c>
      <c r="AY164" s="221" t="s">
        <v>164</v>
      </c>
    </row>
    <row r="165" spans="2:51" s="15" customFormat="1" ht="11.25">
      <c r="B165" s="222"/>
      <c r="C165" s="223"/>
      <c r="D165" s="196" t="s">
        <v>173</v>
      </c>
      <c r="E165" s="224" t="s">
        <v>36</v>
      </c>
      <c r="F165" s="225" t="s">
        <v>181</v>
      </c>
      <c r="G165" s="223"/>
      <c r="H165" s="226">
        <v>38.7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173</v>
      </c>
      <c r="AU165" s="232" t="s">
        <v>92</v>
      </c>
      <c r="AV165" s="15" t="s">
        <v>170</v>
      </c>
      <c r="AW165" s="15" t="s">
        <v>45</v>
      </c>
      <c r="AX165" s="15" t="s">
        <v>23</v>
      </c>
      <c r="AY165" s="232" t="s">
        <v>164</v>
      </c>
    </row>
    <row r="166" spans="1:65" s="2" customFormat="1" ht="16.5" customHeight="1">
      <c r="A166" s="37"/>
      <c r="B166" s="38"/>
      <c r="C166" s="183" t="s">
        <v>28</v>
      </c>
      <c r="D166" s="183" t="s">
        <v>166</v>
      </c>
      <c r="E166" s="184" t="s">
        <v>256</v>
      </c>
      <c r="F166" s="185" t="s">
        <v>257</v>
      </c>
      <c r="G166" s="186" t="s">
        <v>185</v>
      </c>
      <c r="H166" s="187">
        <v>48</v>
      </c>
      <c r="I166" s="188"/>
      <c r="J166" s="189">
        <f>ROUND(I166*H166,2)</f>
        <v>0</v>
      </c>
      <c r="K166" s="185" t="s">
        <v>186</v>
      </c>
      <c r="L166" s="42"/>
      <c r="M166" s="190" t="s">
        <v>36</v>
      </c>
      <c r="N166" s="191" t="s">
        <v>53</v>
      </c>
      <c r="O166" s="67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4" t="s">
        <v>170</v>
      </c>
      <c r="AT166" s="194" t="s">
        <v>166</v>
      </c>
      <c r="AU166" s="194" t="s">
        <v>92</v>
      </c>
      <c r="AY166" s="19" t="s">
        <v>164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9" t="s">
        <v>23</v>
      </c>
      <c r="BK166" s="195">
        <f>ROUND(I166*H166,2)</f>
        <v>0</v>
      </c>
      <c r="BL166" s="19" t="s">
        <v>170</v>
      </c>
      <c r="BM166" s="194" t="s">
        <v>258</v>
      </c>
    </row>
    <row r="167" spans="1:47" s="2" customFormat="1" ht="19.5">
      <c r="A167" s="37"/>
      <c r="B167" s="38"/>
      <c r="C167" s="39"/>
      <c r="D167" s="196" t="s">
        <v>172</v>
      </c>
      <c r="E167" s="39"/>
      <c r="F167" s="197" t="s">
        <v>259</v>
      </c>
      <c r="G167" s="39"/>
      <c r="H167" s="39"/>
      <c r="I167" s="198"/>
      <c r="J167" s="39"/>
      <c r="K167" s="39"/>
      <c r="L167" s="42"/>
      <c r="M167" s="199"/>
      <c r="N167" s="200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9" t="s">
        <v>172</v>
      </c>
      <c r="AU167" s="19" t="s">
        <v>92</v>
      </c>
    </row>
    <row r="168" spans="1:47" s="2" customFormat="1" ht="11.25">
      <c r="A168" s="37"/>
      <c r="B168" s="38"/>
      <c r="C168" s="39"/>
      <c r="D168" s="233" t="s">
        <v>189</v>
      </c>
      <c r="E168" s="39"/>
      <c r="F168" s="234" t="s">
        <v>260</v>
      </c>
      <c r="G168" s="39"/>
      <c r="H168" s="39"/>
      <c r="I168" s="198"/>
      <c r="J168" s="39"/>
      <c r="K168" s="39"/>
      <c r="L168" s="42"/>
      <c r="M168" s="199"/>
      <c r="N168" s="200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189</v>
      </c>
      <c r="AU168" s="19" t="s">
        <v>92</v>
      </c>
    </row>
    <row r="169" spans="2:51" s="13" customFormat="1" ht="11.25">
      <c r="B169" s="201"/>
      <c r="C169" s="202"/>
      <c r="D169" s="196" t="s">
        <v>173</v>
      </c>
      <c r="E169" s="203" t="s">
        <v>36</v>
      </c>
      <c r="F169" s="204" t="s">
        <v>174</v>
      </c>
      <c r="G169" s="202"/>
      <c r="H169" s="203" t="s">
        <v>36</v>
      </c>
      <c r="I169" s="205"/>
      <c r="J169" s="202"/>
      <c r="K169" s="202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173</v>
      </c>
      <c r="AU169" s="210" t="s">
        <v>92</v>
      </c>
      <c r="AV169" s="13" t="s">
        <v>23</v>
      </c>
      <c r="AW169" s="13" t="s">
        <v>45</v>
      </c>
      <c r="AX169" s="13" t="s">
        <v>82</v>
      </c>
      <c r="AY169" s="210" t="s">
        <v>164</v>
      </c>
    </row>
    <row r="170" spans="2:51" s="13" customFormat="1" ht="11.25">
      <c r="B170" s="201"/>
      <c r="C170" s="202"/>
      <c r="D170" s="196" t="s">
        <v>173</v>
      </c>
      <c r="E170" s="203" t="s">
        <v>36</v>
      </c>
      <c r="F170" s="204" t="s">
        <v>175</v>
      </c>
      <c r="G170" s="202"/>
      <c r="H170" s="203" t="s">
        <v>36</v>
      </c>
      <c r="I170" s="205"/>
      <c r="J170" s="202"/>
      <c r="K170" s="202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173</v>
      </c>
      <c r="AU170" s="210" t="s">
        <v>92</v>
      </c>
      <c r="AV170" s="13" t="s">
        <v>23</v>
      </c>
      <c r="AW170" s="13" t="s">
        <v>45</v>
      </c>
      <c r="AX170" s="13" t="s">
        <v>82</v>
      </c>
      <c r="AY170" s="210" t="s">
        <v>164</v>
      </c>
    </row>
    <row r="171" spans="2:51" s="14" customFormat="1" ht="11.25">
      <c r="B171" s="211"/>
      <c r="C171" s="212"/>
      <c r="D171" s="196" t="s">
        <v>173</v>
      </c>
      <c r="E171" s="213" t="s">
        <v>36</v>
      </c>
      <c r="F171" s="214" t="s">
        <v>261</v>
      </c>
      <c r="G171" s="212"/>
      <c r="H171" s="215">
        <v>44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173</v>
      </c>
      <c r="AU171" s="221" t="s">
        <v>92</v>
      </c>
      <c r="AV171" s="14" t="s">
        <v>92</v>
      </c>
      <c r="AW171" s="14" t="s">
        <v>45</v>
      </c>
      <c r="AX171" s="14" t="s">
        <v>82</v>
      </c>
      <c r="AY171" s="221" t="s">
        <v>164</v>
      </c>
    </row>
    <row r="172" spans="2:51" s="13" customFormat="1" ht="11.25">
      <c r="B172" s="201"/>
      <c r="C172" s="202"/>
      <c r="D172" s="196" t="s">
        <v>173</v>
      </c>
      <c r="E172" s="203" t="s">
        <v>36</v>
      </c>
      <c r="F172" s="204" t="s">
        <v>245</v>
      </c>
      <c r="G172" s="202"/>
      <c r="H172" s="203" t="s">
        <v>36</v>
      </c>
      <c r="I172" s="205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173</v>
      </c>
      <c r="AU172" s="210" t="s">
        <v>92</v>
      </c>
      <c r="AV172" s="13" t="s">
        <v>23</v>
      </c>
      <c r="AW172" s="13" t="s">
        <v>45</v>
      </c>
      <c r="AX172" s="13" t="s">
        <v>82</v>
      </c>
      <c r="AY172" s="210" t="s">
        <v>164</v>
      </c>
    </row>
    <row r="173" spans="2:51" s="14" customFormat="1" ht="11.25">
      <c r="B173" s="211"/>
      <c r="C173" s="212"/>
      <c r="D173" s="196" t="s">
        <v>173</v>
      </c>
      <c r="E173" s="213" t="s">
        <v>36</v>
      </c>
      <c r="F173" s="214" t="s">
        <v>246</v>
      </c>
      <c r="G173" s="212"/>
      <c r="H173" s="215">
        <v>4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173</v>
      </c>
      <c r="AU173" s="221" t="s">
        <v>92</v>
      </c>
      <c r="AV173" s="14" t="s">
        <v>92</v>
      </c>
      <c r="AW173" s="14" t="s">
        <v>45</v>
      </c>
      <c r="AX173" s="14" t="s">
        <v>82</v>
      </c>
      <c r="AY173" s="221" t="s">
        <v>164</v>
      </c>
    </row>
    <row r="174" spans="2:51" s="15" customFormat="1" ht="11.25">
      <c r="B174" s="222"/>
      <c r="C174" s="223"/>
      <c r="D174" s="196" t="s">
        <v>173</v>
      </c>
      <c r="E174" s="224" t="s">
        <v>36</v>
      </c>
      <c r="F174" s="225" t="s">
        <v>181</v>
      </c>
      <c r="G174" s="223"/>
      <c r="H174" s="226">
        <v>48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173</v>
      </c>
      <c r="AU174" s="232" t="s">
        <v>92</v>
      </c>
      <c r="AV174" s="15" t="s">
        <v>170</v>
      </c>
      <c r="AW174" s="15" t="s">
        <v>45</v>
      </c>
      <c r="AX174" s="15" t="s">
        <v>23</v>
      </c>
      <c r="AY174" s="232" t="s">
        <v>164</v>
      </c>
    </row>
    <row r="175" spans="1:65" s="2" customFormat="1" ht="16.5" customHeight="1">
      <c r="A175" s="37"/>
      <c r="B175" s="38"/>
      <c r="C175" s="183" t="s">
        <v>114</v>
      </c>
      <c r="D175" s="183" t="s">
        <v>166</v>
      </c>
      <c r="E175" s="184" t="s">
        <v>262</v>
      </c>
      <c r="F175" s="185" t="s">
        <v>263</v>
      </c>
      <c r="G175" s="186" t="s">
        <v>169</v>
      </c>
      <c r="H175" s="187">
        <v>3364.3</v>
      </c>
      <c r="I175" s="188"/>
      <c r="J175" s="189">
        <f>ROUND(I175*H175,2)</f>
        <v>0</v>
      </c>
      <c r="K175" s="185" t="s">
        <v>186</v>
      </c>
      <c r="L175" s="42"/>
      <c r="M175" s="190" t="s">
        <v>36</v>
      </c>
      <c r="N175" s="191" t="s">
        <v>53</v>
      </c>
      <c r="O175" s="67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4" t="s">
        <v>170</v>
      </c>
      <c r="AT175" s="194" t="s">
        <v>166</v>
      </c>
      <c r="AU175" s="194" t="s">
        <v>92</v>
      </c>
      <c r="AY175" s="19" t="s">
        <v>164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9" t="s">
        <v>23</v>
      </c>
      <c r="BK175" s="195">
        <f>ROUND(I175*H175,2)</f>
        <v>0</v>
      </c>
      <c r="BL175" s="19" t="s">
        <v>170</v>
      </c>
      <c r="BM175" s="194" t="s">
        <v>264</v>
      </c>
    </row>
    <row r="176" spans="1:47" s="2" customFormat="1" ht="11.25">
      <c r="A176" s="37"/>
      <c r="B176" s="38"/>
      <c r="C176" s="39"/>
      <c r="D176" s="196" t="s">
        <v>172</v>
      </c>
      <c r="E176" s="39"/>
      <c r="F176" s="197" t="s">
        <v>265</v>
      </c>
      <c r="G176" s="39"/>
      <c r="H176" s="39"/>
      <c r="I176" s="198"/>
      <c r="J176" s="39"/>
      <c r="K176" s="39"/>
      <c r="L176" s="42"/>
      <c r="M176" s="199"/>
      <c r="N176" s="200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9" t="s">
        <v>172</v>
      </c>
      <c r="AU176" s="19" t="s">
        <v>92</v>
      </c>
    </row>
    <row r="177" spans="1:47" s="2" customFormat="1" ht="11.25">
      <c r="A177" s="37"/>
      <c r="B177" s="38"/>
      <c r="C177" s="39"/>
      <c r="D177" s="233" t="s">
        <v>189</v>
      </c>
      <c r="E177" s="39"/>
      <c r="F177" s="234" t="s">
        <v>266</v>
      </c>
      <c r="G177" s="39"/>
      <c r="H177" s="39"/>
      <c r="I177" s="198"/>
      <c r="J177" s="39"/>
      <c r="K177" s="39"/>
      <c r="L177" s="42"/>
      <c r="M177" s="199"/>
      <c r="N177" s="200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189</v>
      </c>
      <c r="AU177" s="19" t="s">
        <v>92</v>
      </c>
    </row>
    <row r="178" spans="2:51" s="13" customFormat="1" ht="11.25">
      <c r="B178" s="201"/>
      <c r="C178" s="202"/>
      <c r="D178" s="196" t="s">
        <v>173</v>
      </c>
      <c r="E178" s="203" t="s">
        <v>36</v>
      </c>
      <c r="F178" s="204" t="s">
        <v>174</v>
      </c>
      <c r="G178" s="202"/>
      <c r="H178" s="203" t="s">
        <v>36</v>
      </c>
      <c r="I178" s="205"/>
      <c r="J178" s="202"/>
      <c r="K178" s="202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173</v>
      </c>
      <c r="AU178" s="210" t="s">
        <v>92</v>
      </c>
      <c r="AV178" s="13" t="s">
        <v>23</v>
      </c>
      <c r="AW178" s="13" t="s">
        <v>45</v>
      </c>
      <c r="AX178" s="13" t="s">
        <v>82</v>
      </c>
      <c r="AY178" s="210" t="s">
        <v>164</v>
      </c>
    </row>
    <row r="179" spans="2:51" s="13" customFormat="1" ht="11.25">
      <c r="B179" s="201"/>
      <c r="C179" s="202"/>
      <c r="D179" s="196" t="s">
        <v>173</v>
      </c>
      <c r="E179" s="203" t="s">
        <v>36</v>
      </c>
      <c r="F179" s="204" t="s">
        <v>267</v>
      </c>
      <c r="G179" s="202"/>
      <c r="H179" s="203" t="s">
        <v>36</v>
      </c>
      <c r="I179" s="205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173</v>
      </c>
      <c r="AU179" s="210" t="s">
        <v>92</v>
      </c>
      <c r="AV179" s="13" t="s">
        <v>23</v>
      </c>
      <c r="AW179" s="13" t="s">
        <v>45</v>
      </c>
      <c r="AX179" s="13" t="s">
        <v>82</v>
      </c>
      <c r="AY179" s="210" t="s">
        <v>164</v>
      </c>
    </row>
    <row r="180" spans="2:51" s="14" customFormat="1" ht="11.25">
      <c r="B180" s="211"/>
      <c r="C180" s="212"/>
      <c r="D180" s="196" t="s">
        <v>173</v>
      </c>
      <c r="E180" s="213" t="s">
        <v>36</v>
      </c>
      <c r="F180" s="214" t="s">
        <v>268</v>
      </c>
      <c r="G180" s="212"/>
      <c r="H180" s="215">
        <v>229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173</v>
      </c>
      <c r="AU180" s="221" t="s">
        <v>92</v>
      </c>
      <c r="AV180" s="14" t="s">
        <v>92</v>
      </c>
      <c r="AW180" s="14" t="s">
        <v>45</v>
      </c>
      <c r="AX180" s="14" t="s">
        <v>82</v>
      </c>
      <c r="AY180" s="221" t="s">
        <v>164</v>
      </c>
    </row>
    <row r="181" spans="2:51" s="13" customFormat="1" ht="11.25">
      <c r="B181" s="201"/>
      <c r="C181" s="202"/>
      <c r="D181" s="196" t="s">
        <v>173</v>
      </c>
      <c r="E181" s="203" t="s">
        <v>36</v>
      </c>
      <c r="F181" s="204" t="s">
        <v>269</v>
      </c>
      <c r="G181" s="202"/>
      <c r="H181" s="203" t="s">
        <v>36</v>
      </c>
      <c r="I181" s="205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173</v>
      </c>
      <c r="AU181" s="210" t="s">
        <v>92</v>
      </c>
      <c r="AV181" s="13" t="s">
        <v>23</v>
      </c>
      <c r="AW181" s="13" t="s">
        <v>45</v>
      </c>
      <c r="AX181" s="13" t="s">
        <v>82</v>
      </c>
      <c r="AY181" s="210" t="s">
        <v>164</v>
      </c>
    </row>
    <row r="182" spans="2:51" s="14" customFormat="1" ht="11.25">
      <c r="B182" s="211"/>
      <c r="C182" s="212"/>
      <c r="D182" s="196" t="s">
        <v>173</v>
      </c>
      <c r="E182" s="213" t="s">
        <v>36</v>
      </c>
      <c r="F182" s="214" t="s">
        <v>270</v>
      </c>
      <c r="G182" s="212"/>
      <c r="H182" s="215">
        <v>3022.2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173</v>
      </c>
      <c r="AU182" s="221" t="s">
        <v>92</v>
      </c>
      <c r="AV182" s="14" t="s">
        <v>92</v>
      </c>
      <c r="AW182" s="14" t="s">
        <v>45</v>
      </c>
      <c r="AX182" s="14" t="s">
        <v>82</v>
      </c>
      <c r="AY182" s="221" t="s">
        <v>164</v>
      </c>
    </row>
    <row r="183" spans="2:51" s="13" customFormat="1" ht="11.25">
      <c r="B183" s="201"/>
      <c r="C183" s="202"/>
      <c r="D183" s="196" t="s">
        <v>173</v>
      </c>
      <c r="E183" s="203" t="s">
        <v>36</v>
      </c>
      <c r="F183" s="204" t="s">
        <v>200</v>
      </c>
      <c r="G183" s="202"/>
      <c r="H183" s="203" t="s">
        <v>36</v>
      </c>
      <c r="I183" s="205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173</v>
      </c>
      <c r="AU183" s="210" t="s">
        <v>92</v>
      </c>
      <c r="AV183" s="13" t="s">
        <v>23</v>
      </c>
      <c r="AW183" s="13" t="s">
        <v>45</v>
      </c>
      <c r="AX183" s="13" t="s">
        <v>82</v>
      </c>
      <c r="AY183" s="210" t="s">
        <v>164</v>
      </c>
    </row>
    <row r="184" spans="2:51" s="14" customFormat="1" ht="11.25">
      <c r="B184" s="211"/>
      <c r="C184" s="212"/>
      <c r="D184" s="196" t="s">
        <v>173</v>
      </c>
      <c r="E184" s="213" t="s">
        <v>36</v>
      </c>
      <c r="F184" s="214" t="s">
        <v>271</v>
      </c>
      <c r="G184" s="212"/>
      <c r="H184" s="215">
        <v>44.2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173</v>
      </c>
      <c r="AU184" s="221" t="s">
        <v>92</v>
      </c>
      <c r="AV184" s="14" t="s">
        <v>92</v>
      </c>
      <c r="AW184" s="14" t="s">
        <v>45</v>
      </c>
      <c r="AX184" s="14" t="s">
        <v>82</v>
      </c>
      <c r="AY184" s="221" t="s">
        <v>164</v>
      </c>
    </row>
    <row r="185" spans="2:51" s="13" customFormat="1" ht="11.25">
      <c r="B185" s="201"/>
      <c r="C185" s="202"/>
      <c r="D185" s="196" t="s">
        <v>173</v>
      </c>
      <c r="E185" s="203" t="s">
        <v>36</v>
      </c>
      <c r="F185" s="204" t="s">
        <v>202</v>
      </c>
      <c r="G185" s="202"/>
      <c r="H185" s="203" t="s">
        <v>36</v>
      </c>
      <c r="I185" s="205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173</v>
      </c>
      <c r="AU185" s="210" t="s">
        <v>92</v>
      </c>
      <c r="AV185" s="13" t="s">
        <v>23</v>
      </c>
      <c r="AW185" s="13" t="s">
        <v>45</v>
      </c>
      <c r="AX185" s="13" t="s">
        <v>82</v>
      </c>
      <c r="AY185" s="210" t="s">
        <v>164</v>
      </c>
    </row>
    <row r="186" spans="2:51" s="14" customFormat="1" ht="11.25">
      <c r="B186" s="211"/>
      <c r="C186" s="212"/>
      <c r="D186" s="196" t="s">
        <v>173</v>
      </c>
      <c r="E186" s="213" t="s">
        <v>36</v>
      </c>
      <c r="F186" s="214" t="s">
        <v>272</v>
      </c>
      <c r="G186" s="212"/>
      <c r="H186" s="215">
        <v>68.9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173</v>
      </c>
      <c r="AU186" s="221" t="s">
        <v>92</v>
      </c>
      <c r="AV186" s="14" t="s">
        <v>92</v>
      </c>
      <c r="AW186" s="14" t="s">
        <v>45</v>
      </c>
      <c r="AX186" s="14" t="s">
        <v>82</v>
      </c>
      <c r="AY186" s="221" t="s">
        <v>164</v>
      </c>
    </row>
    <row r="187" spans="2:51" s="15" customFormat="1" ht="11.25">
      <c r="B187" s="222"/>
      <c r="C187" s="223"/>
      <c r="D187" s="196" t="s">
        <v>173</v>
      </c>
      <c r="E187" s="224" t="s">
        <v>36</v>
      </c>
      <c r="F187" s="225" t="s">
        <v>181</v>
      </c>
      <c r="G187" s="223"/>
      <c r="H187" s="226">
        <v>3364.3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173</v>
      </c>
      <c r="AU187" s="232" t="s">
        <v>92</v>
      </c>
      <c r="AV187" s="15" t="s">
        <v>170</v>
      </c>
      <c r="AW187" s="15" t="s">
        <v>45</v>
      </c>
      <c r="AX187" s="15" t="s">
        <v>23</v>
      </c>
      <c r="AY187" s="232" t="s">
        <v>164</v>
      </c>
    </row>
    <row r="188" spans="1:65" s="2" customFormat="1" ht="21.75" customHeight="1">
      <c r="A188" s="37"/>
      <c r="B188" s="38"/>
      <c r="C188" s="183" t="s">
        <v>273</v>
      </c>
      <c r="D188" s="183" t="s">
        <v>166</v>
      </c>
      <c r="E188" s="184" t="s">
        <v>274</v>
      </c>
      <c r="F188" s="185" t="s">
        <v>275</v>
      </c>
      <c r="G188" s="186" t="s">
        <v>185</v>
      </c>
      <c r="H188" s="187">
        <v>1010.768</v>
      </c>
      <c r="I188" s="188"/>
      <c r="J188" s="189">
        <f>ROUND(I188*H188,2)</f>
        <v>0</v>
      </c>
      <c r="K188" s="185" t="s">
        <v>186</v>
      </c>
      <c r="L188" s="42"/>
      <c r="M188" s="190" t="s">
        <v>36</v>
      </c>
      <c r="N188" s="191" t="s">
        <v>53</v>
      </c>
      <c r="O188" s="67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4" t="s">
        <v>170</v>
      </c>
      <c r="AT188" s="194" t="s">
        <v>166</v>
      </c>
      <c r="AU188" s="194" t="s">
        <v>92</v>
      </c>
      <c r="AY188" s="19" t="s">
        <v>164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9" t="s">
        <v>23</v>
      </c>
      <c r="BK188" s="195">
        <f>ROUND(I188*H188,2)</f>
        <v>0</v>
      </c>
      <c r="BL188" s="19" t="s">
        <v>170</v>
      </c>
      <c r="BM188" s="194" t="s">
        <v>276</v>
      </c>
    </row>
    <row r="189" spans="1:47" s="2" customFormat="1" ht="19.5">
      <c r="A189" s="37"/>
      <c r="B189" s="38"/>
      <c r="C189" s="39"/>
      <c r="D189" s="196" t="s">
        <v>172</v>
      </c>
      <c r="E189" s="39"/>
      <c r="F189" s="197" t="s">
        <v>277</v>
      </c>
      <c r="G189" s="39"/>
      <c r="H189" s="39"/>
      <c r="I189" s="198"/>
      <c r="J189" s="39"/>
      <c r="K189" s="39"/>
      <c r="L189" s="42"/>
      <c r="M189" s="199"/>
      <c r="N189" s="200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172</v>
      </c>
      <c r="AU189" s="19" t="s">
        <v>92</v>
      </c>
    </row>
    <row r="190" spans="1:47" s="2" customFormat="1" ht="11.25">
      <c r="A190" s="37"/>
      <c r="B190" s="38"/>
      <c r="C190" s="39"/>
      <c r="D190" s="233" t="s">
        <v>189</v>
      </c>
      <c r="E190" s="39"/>
      <c r="F190" s="234" t="s">
        <v>278</v>
      </c>
      <c r="G190" s="39"/>
      <c r="H190" s="39"/>
      <c r="I190" s="198"/>
      <c r="J190" s="39"/>
      <c r="K190" s="39"/>
      <c r="L190" s="42"/>
      <c r="M190" s="199"/>
      <c r="N190" s="200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189</v>
      </c>
      <c r="AU190" s="19" t="s">
        <v>92</v>
      </c>
    </row>
    <row r="191" spans="2:51" s="13" customFormat="1" ht="11.25">
      <c r="B191" s="201"/>
      <c r="C191" s="202"/>
      <c r="D191" s="196" t="s">
        <v>173</v>
      </c>
      <c r="E191" s="203" t="s">
        <v>36</v>
      </c>
      <c r="F191" s="204" t="s">
        <v>279</v>
      </c>
      <c r="G191" s="202"/>
      <c r="H191" s="203" t="s">
        <v>36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173</v>
      </c>
      <c r="AU191" s="210" t="s">
        <v>92</v>
      </c>
      <c r="AV191" s="13" t="s">
        <v>23</v>
      </c>
      <c r="AW191" s="13" t="s">
        <v>45</v>
      </c>
      <c r="AX191" s="13" t="s">
        <v>82</v>
      </c>
      <c r="AY191" s="210" t="s">
        <v>164</v>
      </c>
    </row>
    <row r="192" spans="2:51" s="14" customFormat="1" ht="11.25">
      <c r="B192" s="211"/>
      <c r="C192" s="212"/>
      <c r="D192" s="196" t="s">
        <v>173</v>
      </c>
      <c r="E192" s="213" t="s">
        <v>36</v>
      </c>
      <c r="F192" s="214" t="s">
        <v>280</v>
      </c>
      <c r="G192" s="212"/>
      <c r="H192" s="215">
        <v>1010.768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173</v>
      </c>
      <c r="AU192" s="221" t="s">
        <v>92</v>
      </c>
      <c r="AV192" s="14" t="s">
        <v>92</v>
      </c>
      <c r="AW192" s="14" t="s">
        <v>45</v>
      </c>
      <c r="AX192" s="14" t="s">
        <v>82</v>
      </c>
      <c r="AY192" s="221" t="s">
        <v>164</v>
      </c>
    </row>
    <row r="193" spans="2:51" s="15" customFormat="1" ht="11.25">
      <c r="B193" s="222"/>
      <c r="C193" s="223"/>
      <c r="D193" s="196" t="s">
        <v>173</v>
      </c>
      <c r="E193" s="224" t="s">
        <v>36</v>
      </c>
      <c r="F193" s="225" t="s">
        <v>181</v>
      </c>
      <c r="G193" s="223"/>
      <c r="H193" s="226">
        <v>1010.768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173</v>
      </c>
      <c r="AU193" s="232" t="s">
        <v>92</v>
      </c>
      <c r="AV193" s="15" t="s">
        <v>170</v>
      </c>
      <c r="AW193" s="15" t="s">
        <v>45</v>
      </c>
      <c r="AX193" s="15" t="s">
        <v>23</v>
      </c>
      <c r="AY193" s="232" t="s">
        <v>164</v>
      </c>
    </row>
    <row r="194" spans="1:65" s="2" customFormat="1" ht="24.2" customHeight="1">
      <c r="A194" s="37"/>
      <c r="B194" s="38"/>
      <c r="C194" s="183" t="s">
        <v>281</v>
      </c>
      <c r="D194" s="183" t="s">
        <v>166</v>
      </c>
      <c r="E194" s="184" t="s">
        <v>282</v>
      </c>
      <c r="F194" s="185" t="s">
        <v>283</v>
      </c>
      <c r="G194" s="186" t="s">
        <v>185</v>
      </c>
      <c r="H194" s="187">
        <v>10107.68</v>
      </c>
      <c r="I194" s="188"/>
      <c r="J194" s="189">
        <f>ROUND(I194*H194,2)</f>
        <v>0</v>
      </c>
      <c r="K194" s="185" t="s">
        <v>186</v>
      </c>
      <c r="L194" s="42"/>
      <c r="M194" s="190" t="s">
        <v>36</v>
      </c>
      <c r="N194" s="191" t="s">
        <v>53</v>
      </c>
      <c r="O194" s="67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4" t="s">
        <v>170</v>
      </c>
      <c r="AT194" s="194" t="s">
        <v>166</v>
      </c>
      <c r="AU194" s="194" t="s">
        <v>92</v>
      </c>
      <c r="AY194" s="19" t="s">
        <v>164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9" t="s">
        <v>23</v>
      </c>
      <c r="BK194" s="195">
        <f>ROUND(I194*H194,2)</f>
        <v>0</v>
      </c>
      <c r="BL194" s="19" t="s">
        <v>170</v>
      </c>
      <c r="BM194" s="194" t="s">
        <v>284</v>
      </c>
    </row>
    <row r="195" spans="1:47" s="2" customFormat="1" ht="19.5">
      <c r="A195" s="37"/>
      <c r="B195" s="38"/>
      <c r="C195" s="39"/>
      <c r="D195" s="196" t="s">
        <v>172</v>
      </c>
      <c r="E195" s="39"/>
      <c r="F195" s="197" t="s">
        <v>285</v>
      </c>
      <c r="G195" s="39"/>
      <c r="H195" s="39"/>
      <c r="I195" s="198"/>
      <c r="J195" s="39"/>
      <c r="K195" s="39"/>
      <c r="L195" s="42"/>
      <c r="M195" s="199"/>
      <c r="N195" s="200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9" t="s">
        <v>172</v>
      </c>
      <c r="AU195" s="19" t="s">
        <v>92</v>
      </c>
    </row>
    <row r="196" spans="1:47" s="2" customFormat="1" ht="11.25">
      <c r="A196" s="37"/>
      <c r="B196" s="38"/>
      <c r="C196" s="39"/>
      <c r="D196" s="233" t="s">
        <v>189</v>
      </c>
      <c r="E196" s="39"/>
      <c r="F196" s="234" t="s">
        <v>286</v>
      </c>
      <c r="G196" s="39"/>
      <c r="H196" s="39"/>
      <c r="I196" s="198"/>
      <c r="J196" s="39"/>
      <c r="K196" s="39"/>
      <c r="L196" s="42"/>
      <c r="M196" s="199"/>
      <c r="N196" s="200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9" t="s">
        <v>189</v>
      </c>
      <c r="AU196" s="19" t="s">
        <v>92</v>
      </c>
    </row>
    <row r="197" spans="2:51" s="13" customFormat="1" ht="11.25">
      <c r="B197" s="201"/>
      <c r="C197" s="202"/>
      <c r="D197" s="196" t="s">
        <v>173</v>
      </c>
      <c r="E197" s="203" t="s">
        <v>36</v>
      </c>
      <c r="F197" s="204" t="s">
        <v>287</v>
      </c>
      <c r="G197" s="202"/>
      <c r="H197" s="203" t="s">
        <v>36</v>
      </c>
      <c r="I197" s="205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173</v>
      </c>
      <c r="AU197" s="210" t="s">
        <v>92</v>
      </c>
      <c r="AV197" s="13" t="s">
        <v>23</v>
      </c>
      <c r="AW197" s="13" t="s">
        <v>45</v>
      </c>
      <c r="AX197" s="13" t="s">
        <v>82</v>
      </c>
      <c r="AY197" s="210" t="s">
        <v>164</v>
      </c>
    </row>
    <row r="198" spans="2:51" s="14" customFormat="1" ht="11.25">
      <c r="B198" s="211"/>
      <c r="C198" s="212"/>
      <c r="D198" s="196" t="s">
        <v>173</v>
      </c>
      <c r="E198" s="213" t="s">
        <v>36</v>
      </c>
      <c r="F198" s="214" t="s">
        <v>288</v>
      </c>
      <c r="G198" s="212"/>
      <c r="H198" s="215">
        <v>10107.68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173</v>
      </c>
      <c r="AU198" s="221" t="s">
        <v>92</v>
      </c>
      <c r="AV198" s="14" t="s">
        <v>92</v>
      </c>
      <c r="AW198" s="14" t="s">
        <v>45</v>
      </c>
      <c r="AX198" s="14" t="s">
        <v>82</v>
      </c>
      <c r="AY198" s="221" t="s">
        <v>164</v>
      </c>
    </row>
    <row r="199" spans="2:51" s="15" customFormat="1" ht="11.25">
      <c r="B199" s="222"/>
      <c r="C199" s="223"/>
      <c r="D199" s="196" t="s">
        <v>173</v>
      </c>
      <c r="E199" s="224" t="s">
        <v>36</v>
      </c>
      <c r="F199" s="225" t="s">
        <v>181</v>
      </c>
      <c r="G199" s="223"/>
      <c r="H199" s="226">
        <v>10107.68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173</v>
      </c>
      <c r="AU199" s="232" t="s">
        <v>92</v>
      </c>
      <c r="AV199" s="15" t="s">
        <v>170</v>
      </c>
      <c r="AW199" s="15" t="s">
        <v>45</v>
      </c>
      <c r="AX199" s="15" t="s">
        <v>23</v>
      </c>
      <c r="AY199" s="232" t="s">
        <v>164</v>
      </c>
    </row>
    <row r="200" spans="1:65" s="2" customFormat="1" ht="16.5" customHeight="1">
      <c r="A200" s="37"/>
      <c r="B200" s="38"/>
      <c r="C200" s="183" t="s">
        <v>289</v>
      </c>
      <c r="D200" s="183" t="s">
        <v>166</v>
      </c>
      <c r="E200" s="184" t="s">
        <v>290</v>
      </c>
      <c r="F200" s="185" t="s">
        <v>291</v>
      </c>
      <c r="G200" s="186" t="s">
        <v>169</v>
      </c>
      <c r="H200" s="187">
        <v>158</v>
      </c>
      <c r="I200" s="188"/>
      <c r="J200" s="189">
        <f>ROUND(I200*H200,2)</f>
        <v>0</v>
      </c>
      <c r="K200" s="185" t="s">
        <v>186</v>
      </c>
      <c r="L200" s="42"/>
      <c r="M200" s="190" t="s">
        <v>36</v>
      </c>
      <c r="N200" s="191" t="s">
        <v>53</v>
      </c>
      <c r="O200" s="67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4" t="s">
        <v>170</v>
      </c>
      <c r="AT200" s="194" t="s">
        <v>166</v>
      </c>
      <c r="AU200" s="194" t="s">
        <v>92</v>
      </c>
      <c r="AY200" s="19" t="s">
        <v>164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9" t="s">
        <v>23</v>
      </c>
      <c r="BK200" s="195">
        <f>ROUND(I200*H200,2)</f>
        <v>0</v>
      </c>
      <c r="BL200" s="19" t="s">
        <v>170</v>
      </c>
      <c r="BM200" s="194" t="s">
        <v>292</v>
      </c>
    </row>
    <row r="201" spans="1:47" s="2" customFormat="1" ht="19.5">
      <c r="A201" s="37"/>
      <c r="B201" s="38"/>
      <c r="C201" s="39"/>
      <c r="D201" s="196" t="s">
        <v>172</v>
      </c>
      <c r="E201" s="39"/>
      <c r="F201" s="197" t="s">
        <v>293</v>
      </c>
      <c r="G201" s="39"/>
      <c r="H201" s="39"/>
      <c r="I201" s="198"/>
      <c r="J201" s="39"/>
      <c r="K201" s="39"/>
      <c r="L201" s="42"/>
      <c r="M201" s="199"/>
      <c r="N201" s="200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9" t="s">
        <v>172</v>
      </c>
      <c r="AU201" s="19" t="s">
        <v>92</v>
      </c>
    </row>
    <row r="202" spans="1:47" s="2" customFormat="1" ht="11.25">
      <c r="A202" s="37"/>
      <c r="B202" s="38"/>
      <c r="C202" s="39"/>
      <c r="D202" s="233" t="s">
        <v>189</v>
      </c>
      <c r="E202" s="39"/>
      <c r="F202" s="234" t="s">
        <v>294</v>
      </c>
      <c r="G202" s="39"/>
      <c r="H202" s="39"/>
      <c r="I202" s="198"/>
      <c r="J202" s="39"/>
      <c r="K202" s="39"/>
      <c r="L202" s="42"/>
      <c r="M202" s="199"/>
      <c r="N202" s="200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189</v>
      </c>
      <c r="AU202" s="19" t="s">
        <v>92</v>
      </c>
    </row>
    <row r="203" spans="2:51" s="13" customFormat="1" ht="11.25">
      <c r="B203" s="201"/>
      <c r="C203" s="202"/>
      <c r="D203" s="196" t="s">
        <v>173</v>
      </c>
      <c r="E203" s="203" t="s">
        <v>36</v>
      </c>
      <c r="F203" s="204" t="s">
        <v>174</v>
      </c>
      <c r="G203" s="202"/>
      <c r="H203" s="203" t="s">
        <v>36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173</v>
      </c>
      <c r="AU203" s="210" t="s">
        <v>92</v>
      </c>
      <c r="AV203" s="13" t="s">
        <v>23</v>
      </c>
      <c r="AW203" s="13" t="s">
        <v>45</v>
      </c>
      <c r="AX203" s="13" t="s">
        <v>82</v>
      </c>
      <c r="AY203" s="210" t="s">
        <v>164</v>
      </c>
    </row>
    <row r="204" spans="2:51" s="14" customFormat="1" ht="11.25">
      <c r="B204" s="211"/>
      <c r="C204" s="212"/>
      <c r="D204" s="196" t="s">
        <v>173</v>
      </c>
      <c r="E204" s="213" t="s">
        <v>36</v>
      </c>
      <c r="F204" s="214" t="s">
        <v>295</v>
      </c>
      <c r="G204" s="212"/>
      <c r="H204" s="215">
        <v>158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173</v>
      </c>
      <c r="AU204" s="221" t="s">
        <v>92</v>
      </c>
      <c r="AV204" s="14" t="s">
        <v>92</v>
      </c>
      <c r="AW204" s="14" t="s">
        <v>45</v>
      </c>
      <c r="AX204" s="14" t="s">
        <v>82</v>
      </c>
      <c r="AY204" s="221" t="s">
        <v>164</v>
      </c>
    </row>
    <row r="205" spans="2:51" s="15" customFormat="1" ht="11.25">
      <c r="B205" s="222"/>
      <c r="C205" s="223"/>
      <c r="D205" s="196" t="s">
        <v>173</v>
      </c>
      <c r="E205" s="224" t="s">
        <v>36</v>
      </c>
      <c r="F205" s="225" t="s">
        <v>181</v>
      </c>
      <c r="G205" s="223"/>
      <c r="H205" s="226">
        <v>158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173</v>
      </c>
      <c r="AU205" s="232" t="s">
        <v>92</v>
      </c>
      <c r="AV205" s="15" t="s">
        <v>170</v>
      </c>
      <c r="AW205" s="15" t="s">
        <v>45</v>
      </c>
      <c r="AX205" s="15" t="s">
        <v>23</v>
      </c>
      <c r="AY205" s="232" t="s">
        <v>164</v>
      </c>
    </row>
    <row r="206" spans="1:65" s="2" customFormat="1" ht="16.5" customHeight="1">
      <c r="A206" s="37"/>
      <c r="B206" s="38"/>
      <c r="C206" s="183" t="s">
        <v>8</v>
      </c>
      <c r="D206" s="183" t="s">
        <v>166</v>
      </c>
      <c r="E206" s="184" t="s">
        <v>296</v>
      </c>
      <c r="F206" s="185" t="s">
        <v>297</v>
      </c>
      <c r="G206" s="186" t="s">
        <v>169</v>
      </c>
      <c r="H206" s="187">
        <v>468</v>
      </c>
      <c r="I206" s="188"/>
      <c r="J206" s="189">
        <f>ROUND(I206*H206,2)</f>
        <v>0</v>
      </c>
      <c r="K206" s="185" t="s">
        <v>186</v>
      </c>
      <c r="L206" s="42"/>
      <c r="M206" s="190" t="s">
        <v>36</v>
      </c>
      <c r="N206" s="191" t="s">
        <v>53</v>
      </c>
      <c r="O206" s="67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4" t="s">
        <v>170</v>
      </c>
      <c r="AT206" s="194" t="s">
        <v>166</v>
      </c>
      <c r="AU206" s="194" t="s">
        <v>92</v>
      </c>
      <c r="AY206" s="19" t="s">
        <v>164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9" t="s">
        <v>23</v>
      </c>
      <c r="BK206" s="195">
        <f>ROUND(I206*H206,2)</f>
        <v>0</v>
      </c>
      <c r="BL206" s="19" t="s">
        <v>170</v>
      </c>
      <c r="BM206" s="194" t="s">
        <v>298</v>
      </c>
    </row>
    <row r="207" spans="1:47" s="2" customFormat="1" ht="11.25">
      <c r="A207" s="37"/>
      <c r="B207" s="38"/>
      <c r="C207" s="39"/>
      <c r="D207" s="196" t="s">
        <v>172</v>
      </c>
      <c r="E207" s="39"/>
      <c r="F207" s="197" t="s">
        <v>299</v>
      </c>
      <c r="G207" s="39"/>
      <c r="H207" s="39"/>
      <c r="I207" s="198"/>
      <c r="J207" s="39"/>
      <c r="K207" s="39"/>
      <c r="L207" s="42"/>
      <c r="M207" s="199"/>
      <c r="N207" s="200"/>
      <c r="O207" s="67"/>
      <c r="P207" s="67"/>
      <c r="Q207" s="67"/>
      <c r="R207" s="67"/>
      <c r="S207" s="67"/>
      <c r="T207" s="6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9" t="s">
        <v>172</v>
      </c>
      <c r="AU207" s="19" t="s">
        <v>92</v>
      </c>
    </row>
    <row r="208" spans="1:47" s="2" customFormat="1" ht="11.25">
      <c r="A208" s="37"/>
      <c r="B208" s="38"/>
      <c r="C208" s="39"/>
      <c r="D208" s="233" t="s">
        <v>189</v>
      </c>
      <c r="E208" s="39"/>
      <c r="F208" s="234" t="s">
        <v>300</v>
      </c>
      <c r="G208" s="39"/>
      <c r="H208" s="39"/>
      <c r="I208" s="198"/>
      <c r="J208" s="39"/>
      <c r="K208" s="39"/>
      <c r="L208" s="42"/>
      <c r="M208" s="199"/>
      <c r="N208" s="200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9" t="s">
        <v>189</v>
      </c>
      <c r="AU208" s="19" t="s">
        <v>92</v>
      </c>
    </row>
    <row r="209" spans="2:51" s="13" customFormat="1" ht="11.25">
      <c r="B209" s="201"/>
      <c r="C209" s="202"/>
      <c r="D209" s="196" t="s">
        <v>173</v>
      </c>
      <c r="E209" s="203" t="s">
        <v>36</v>
      </c>
      <c r="F209" s="204" t="s">
        <v>174</v>
      </c>
      <c r="G209" s="202"/>
      <c r="H209" s="203" t="s">
        <v>36</v>
      </c>
      <c r="I209" s="205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173</v>
      </c>
      <c r="AU209" s="210" t="s">
        <v>92</v>
      </c>
      <c r="AV209" s="13" t="s">
        <v>23</v>
      </c>
      <c r="AW209" s="13" t="s">
        <v>45</v>
      </c>
      <c r="AX209" s="13" t="s">
        <v>82</v>
      </c>
      <c r="AY209" s="210" t="s">
        <v>164</v>
      </c>
    </row>
    <row r="210" spans="2:51" s="14" customFormat="1" ht="11.25">
      <c r="B210" s="211"/>
      <c r="C210" s="212"/>
      <c r="D210" s="196" t="s">
        <v>173</v>
      </c>
      <c r="E210" s="213" t="s">
        <v>36</v>
      </c>
      <c r="F210" s="214" t="s">
        <v>301</v>
      </c>
      <c r="G210" s="212"/>
      <c r="H210" s="215">
        <v>468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173</v>
      </c>
      <c r="AU210" s="221" t="s">
        <v>92</v>
      </c>
      <c r="AV210" s="14" t="s">
        <v>92</v>
      </c>
      <c r="AW210" s="14" t="s">
        <v>45</v>
      </c>
      <c r="AX210" s="14" t="s">
        <v>82</v>
      </c>
      <c r="AY210" s="221" t="s">
        <v>164</v>
      </c>
    </row>
    <row r="211" spans="2:51" s="15" customFormat="1" ht="11.25">
      <c r="B211" s="222"/>
      <c r="C211" s="223"/>
      <c r="D211" s="196" t="s">
        <v>173</v>
      </c>
      <c r="E211" s="224" t="s">
        <v>36</v>
      </c>
      <c r="F211" s="225" t="s">
        <v>181</v>
      </c>
      <c r="G211" s="223"/>
      <c r="H211" s="226">
        <v>468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173</v>
      </c>
      <c r="AU211" s="232" t="s">
        <v>92</v>
      </c>
      <c r="AV211" s="15" t="s">
        <v>170</v>
      </c>
      <c r="AW211" s="15" t="s">
        <v>45</v>
      </c>
      <c r="AX211" s="15" t="s">
        <v>23</v>
      </c>
      <c r="AY211" s="232" t="s">
        <v>164</v>
      </c>
    </row>
    <row r="212" spans="1:65" s="2" customFormat="1" ht="16.5" customHeight="1">
      <c r="A212" s="37"/>
      <c r="B212" s="38"/>
      <c r="C212" s="246" t="s">
        <v>302</v>
      </c>
      <c r="D212" s="246" t="s">
        <v>303</v>
      </c>
      <c r="E212" s="247" t="s">
        <v>304</v>
      </c>
      <c r="F212" s="248" t="s">
        <v>305</v>
      </c>
      <c r="G212" s="249" t="s">
        <v>306</v>
      </c>
      <c r="H212" s="250">
        <v>14.461</v>
      </c>
      <c r="I212" s="251"/>
      <c r="J212" s="252">
        <f>ROUND(I212*H212,2)</f>
        <v>0</v>
      </c>
      <c r="K212" s="248" t="s">
        <v>186</v>
      </c>
      <c r="L212" s="253"/>
      <c r="M212" s="254" t="s">
        <v>36</v>
      </c>
      <c r="N212" s="255" t="s">
        <v>53</v>
      </c>
      <c r="O212" s="67"/>
      <c r="P212" s="192">
        <f>O212*H212</f>
        <v>0</v>
      </c>
      <c r="Q212" s="192">
        <v>0.001</v>
      </c>
      <c r="R212" s="192">
        <f>Q212*H212</f>
        <v>0.014461</v>
      </c>
      <c r="S212" s="192">
        <v>0</v>
      </c>
      <c r="T212" s="19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4" t="s">
        <v>238</v>
      </c>
      <c r="AT212" s="194" t="s">
        <v>303</v>
      </c>
      <c r="AU212" s="194" t="s">
        <v>92</v>
      </c>
      <c r="AY212" s="19" t="s">
        <v>164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9" t="s">
        <v>23</v>
      </c>
      <c r="BK212" s="195">
        <f>ROUND(I212*H212,2)</f>
        <v>0</v>
      </c>
      <c r="BL212" s="19" t="s">
        <v>170</v>
      </c>
      <c r="BM212" s="194" t="s">
        <v>307</v>
      </c>
    </row>
    <row r="213" spans="1:47" s="2" customFormat="1" ht="11.25">
      <c r="A213" s="37"/>
      <c r="B213" s="38"/>
      <c r="C213" s="39"/>
      <c r="D213" s="196" t="s">
        <v>172</v>
      </c>
      <c r="E213" s="39"/>
      <c r="F213" s="197" t="s">
        <v>305</v>
      </c>
      <c r="G213" s="39"/>
      <c r="H213" s="39"/>
      <c r="I213" s="198"/>
      <c r="J213" s="39"/>
      <c r="K213" s="39"/>
      <c r="L213" s="42"/>
      <c r="M213" s="199"/>
      <c r="N213" s="200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9" t="s">
        <v>172</v>
      </c>
      <c r="AU213" s="19" t="s">
        <v>92</v>
      </c>
    </row>
    <row r="214" spans="2:51" s="13" customFormat="1" ht="11.25">
      <c r="B214" s="201"/>
      <c r="C214" s="202"/>
      <c r="D214" s="196" t="s">
        <v>173</v>
      </c>
      <c r="E214" s="203" t="s">
        <v>36</v>
      </c>
      <c r="F214" s="204" t="s">
        <v>308</v>
      </c>
      <c r="G214" s="202"/>
      <c r="H214" s="203" t="s">
        <v>36</v>
      </c>
      <c r="I214" s="205"/>
      <c r="J214" s="202"/>
      <c r="K214" s="202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173</v>
      </c>
      <c r="AU214" s="210" t="s">
        <v>92</v>
      </c>
      <c r="AV214" s="13" t="s">
        <v>23</v>
      </c>
      <c r="AW214" s="13" t="s">
        <v>45</v>
      </c>
      <c r="AX214" s="13" t="s">
        <v>82</v>
      </c>
      <c r="AY214" s="210" t="s">
        <v>164</v>
      </c>
    </row>
    <row r="215" spans="2:51" s="14" customFormat="1" ht="11.25">
      <c r="B215" s="211"/>
      <c r="C215" s="212"/>
      <c r="D215" s="196" t="s">
        <v>173</v>
      </c>
      <c r="E215" s="213" t="s">
        <v>36</v>
      </c>
      <c r="F215" s="214" t="s">
        <v>309</v>
      </c>
      <c r="G215" s="212"/>
      <c r="H215" s="215">
        <v>14.4612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173</v>
      </c>
      <c r="AU215" s="221" t="s">
        <v>92</v>
      </c>
      <c r="AV215" s="14" t="s">
        <v>92</v>
      </c>
      <c r="AW215" s="14" t="s">
        <v>45</v>
      </c>
      <c r="AX215" s="14" t="s">
        <v>82</v>
      </c>
      <c r="AY215" s="221" t="s">
        <v>164</v>
      </c>
    </row>
    <row r="216" spans="2:51" s="15" customFormat="1" ht="11.25">
      <c r="B216" s="222"/>
      <c r="C216" s="223"/>
      <c r="D216" s="196" t="s">
        <v>173</v>
      </c>
      <c r="E216" s="224" t="s">
        <v>36</v>
      </c>
      <c r="F216" s="225" t="s">
        <v>181</v>
      </c>
      <c r="G216" s="223"/>
      <c r="H216" s="226">
        <v>14.4612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173</v>
      </c>
      <c r="AU216" s="232" t="s">
        <v>92</v>
      </c>
      <c r="AV216" s="15" t="s">
        <v>170</v>
      </c>
      <c r="AW216" s="15" t="s">
        <v>45</v>
      </c>
      <c r="AX216" s="15" t="s">
        <v>23</v>
      </c>
      <c r="AY216" s="232" t="s">
        <v>164</v>
      </c>
    </row>
    <row r="217" spans="1:65" s="2" customFormat="1" ht="16.5" customHeight="1">
      <c r="A217" s="37"/>
      <c r="B217" s="38"/>
      <c r="C217" s="183" t="s">
        <v>310</v>
      </c>
      <c r="D217" s="183" t="s">
        <v>166</v>
      </c>
      <c r="E217" s="184" t="s">
        <v>311</v>
      </c>
      <c r="F217" s="185" t="s">
        <v>312</v>
      </c>
      <c r="G217" s="186" t="s">
        <v>169</v>
      </c>
      <c r="H217" s="187">
        <v>387</v>
      </c>
      <c r="I217" s="188"/>
      <c r="J217" s="189">
        <f>ROUND(I217*H217,2)</f>
        <v>0</v>
      </c>
      <c r="K217" s="185" t="s">
        <v>186</v>
      </c>
      <c r="L217" s="42"/>
      <c r="M217" s="190" t="s">
        <v>36</v>
      </c>
      <c r="N217" s="191" t="s">
        <v>53</v>
      </c>
      <c r="O217" s="67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4" t="s">
        <v>170</v>
      </c>
      <c r="AT217" s="194" t="s">
        <v>166</v>
      </c>
      <c r="AU217" s="194" t="s">
        <v>92</v>
      </c>
      <c r="AY217" s="19" t="s">
        <v>164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9" t="s">
        <v>23</v>
      </c>
      <c r="BK217" s="195">
        <f>ROUND(I217*H217,2)</f>
        <v>0</v>
      </c>
      <c r="BL217" s="19" t="s">
        <v>170</v>
      </c>
      <c r="BM217" s="194" t="s">
        <v>313</v>
      </c>
    </row>
    <row r="218" spans="1:47" s="2" customFormat="1" ht="11.25">
      <c r="A218" s="37"/>
      <c r="B218" s="38"/>
      <c r="C218" s="39"/>
      <c r="D218" s="196" t="s">
        <v>172</v>
      </c>
      <c r="E218" s="39"/>
      <c r="F218" s="197" t="s">
        <v>314</v>
      </c>
      <c r="G218" s="39"/>
      <c r="H218" s="39"/>
      <c r="I218" s="198"/>
      <c r="J218" s="39"/>
      <c r="K218" s="39"/>
      <c r="L218" s="42"/>
      <c r="M218" s="199"/>
      <c r="N218" s="200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9" t="s">
        <v>172</v>
      </c>
      <c r="AU218" s="19" t="s">
        <v>92</v>
      </c>
    </row>
    <row r="219" spans="1:47" s="2" customFormat="1" ht="11.25">
      <c r="A219" s="37"/>
      <c r="B219" s="38"/>
      <c r="C219" s="39"/>
      <c r="D219" s="233" t="s">
        <v>189</v>
      </c>
      <c r="E219" s="39"/>
      <c r="F219" s="234" t="s">
        <v>315</v>
      </c>
      <c r="G219" s="39"/>
      <c r="H219" s="39"/>
      <c r="I219" s="198"/>
      <c r="J219" s="39"/>
      <c r="K219" s="39"/>
      <c r="L219" s="42"/>
      <c r="M219" s="199"/>
      <c r="N219" s="200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9" t="s">
        <v>189</v>
      </c>
      <c r="AU219" s="19" t="s">
        <v>92</v>
      </c>
    </row>
    <row r="220" spans="2:51" s="13" customFormat="1" ht="11.25">
      <c r="B220" s="201"/>
      <c r="C220" s="202"/>
      <c r="D220" s="196" t="s">
        <v>173</v>
      </c>
      <c r="E220" s="203" t="s">
        <v>36</v>
      </c>
      <c r="F220" s="204" t="s">
        <v>316</v>
      </c>
      <c r="G220" s="202"/>
      <c r="H220" s="203" t="s">
        <v>36</v>
      </c>
      <c r="I220" s="205"/>
      <c r="J220" s="202"/>
      <c r="K220" s="202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173</v>
      </c>
      <c r="AU220" s="210" t="s">
        <v>92</v>
      </c>
      <c r="AV220" s="13" t="s">
        <v>23</v>
      </c>
      <c r="AW220" s="13" t="s">
        <v>45</v>
      </c>
      <c r="AX220" s="13" t="s">
        <v>82</v>
      </c>
      <c r="AY220" s="210" t="s">
        <v>164</v>
      </c>
    </row>
    <row r="221" spans="2:51" s="14" customFormat="1" ht="11.25">
      <c r="B221" s="211"/>
      <c r="C221" s="212"/>
      <c r="D221" s="196" t="s">
        <v>173</v>
      </c>
      <c r="E221" s="213" t="s">
        <v>36</v>
      </c>
      <c r="F221" s="214" t="s">
        <v>317</v>
      </c>
      <c r="G221" s="212"/>
      <c r="H221" s="215">
        <v>387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173</v>
      </c>
      <c r="AU221" s="221" t="s">
        <v>92</v>
      </c>
      <c r="AV221" s="14" t="s">
        <v>92</v>
      </c>
      <c r="AW221" s="14" t="s">
        <v>45</v>
      </c>
      <c r="AX221" s="14" t="s">
        <v>82</v>
      </c>
      <c r="AY221" s="221" t="s">
        <v>164</v>
      </c>
    </row>
    <row r="222" spans="2:51" s="15" customFormat="1" ht="11.25">
      <c r="B222" s="222"/>
      <c r="C222" s="223"/>
      <c r="D222" s="196" t="s">
        <v>173</v>
      </c>
      <c r="E222" s="224" t="s">
        <v>36</v>
      </c>
      <c r="F222" s="225" t="s">
        <v>181</v>
      </c>
      <c r="G222" s="223"/>
      <c r="H222" s="226">
        <v>387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173</v>
      </c>
      <c r="AU222" s="232" t="s">
        <v>92</v>
      </c>
      <c r="AV222" s="15" t="s">
        <v>170</v>
      </c>
      <c r="AW222" s="15" t="s">
        <v>45</v>
      </c>
      <c r="AX222" s="15" t="s">
        <v>23</v>
      </c>
      <c r="AY222" s="232" t="s">
        <v>164</v>
      </c>
    </row>
    <row r="223" spans="1:65" s="2" customFormat="1" ht="16.5" customHeight="1">
      <c r="A223" s="37"/>
      <c r="B223" s="38"/>
      <c r="C223" s="183" t="s">
        <v>318</v>
      </c>
      <c r="D223" s="183" t="s">
        <v>166</v>
      </c>
      <c r="E223" s="184" t="s">
        <v>319</v>
      </c>
      <c r="F223" s="185" t="s">
        <v>320</v>
      </c>
      <c r="G223" s="186" t="s">
        <v>169</v>
      </c>
      <c r="H223" s="187">
        <v>468</v>
      </c>
      <c r="I223" s="188"/>
      <c r="J223" s="189">
        <f>ROUND(I223*H223,2)</f>
        <v>0</v>
      </c>
      <c r="K223" s="185" t="s">
        <v>186</v>
      </c>
      <c r="L223" s="42"/>
      <c r="M223" s="190" t="s">
        <v>36</v>
      </c>
      <c r="N223" s="191" t="s">
        <v>53</v>
      </c>
      <c r="O223" s="67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4" t="s">
        <v>170</v>
      </c>
      <c r="AT223" s="194" t="s">
        <v>166</v>
      </c>
      <c r="AU223" s="194" t="s">
        <v>92</v>
      </c>
      <c r="AY223" s="19" t="s">
        <v>164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9" t="s">
        <v>23</v>
      </c>
      <c r="BK223" s="195">
        <f>ROUND(I223*H223,2)</f>
        <v>0</v>
      </c>
      <c r="BL223" s="19" t="s">
        <v>170</v>
      </c>
      <c r="BM223" s="194" t="s">
        <v>321</v>
      </c>
    </row>
    <row r="224" spans="1:47" s="2" customFormat="1" ht="11.25">
      <c r="A224" s="37"/>
      <c r="B224" s="38"/>
      <c r="C224" s="39"/>
      <c r="D224" s="196" t="s">
        <v>172</v>
      </c>
      <c r="E224" s="39"/>
      <c r="F224" s="197" t="s">
        <v>322</v>
      </c>
      <c r="G224" s="39"/>
      <c r="H224" s="39"/>
      <c r="I224" s="198"/>
      <c r="J224" s="39"/>
      <c r="K224" s="39"/>
      <c r="L224" s="42"/>
      <c r="M224" s="199"/>
      <c r="N224" s="200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9" t="s">
        <v>172</v>
      </c>
      <c r="AU224" s="19" t="s">
        <v>92</v>
      </c>
    </row>
    <row r="225" spans="1:47" s="2" customFormat="1" ht="11.25">
      <c r="A225" s="37"/>
      <c r="B225" s="38"/>
      <c r="C225" s="39"/>
      <c r="D225" s="233" t="s">
        <v>189</v>
      </c>
      <c r="E225" s="39"/>
      <c r="F225" s="234" t="s">
        <v>323</v>
      </c>
      <c r="G225" s="39"/>
      <c r="H225" s="39"/>
      <c r="I225" s="198"/>
      <c r="J225" s="39"/>
      <c r="K225" s="39"/>
      <c r="L225" s="42"/>
      <c r="M225" s="199"/>
      <c r="N225" s="200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189</v>
      </c>
      <c r="AU225" s="19" t="s">
        <v>92</v>
      </c>
    </row>
    <row r="226" spans="2:51" s="13" customFormat="1" ht="11.25">
      <c r="B226" s="201"/>
      <c r="C226" s="202"/>
      <c r="D226" s="196" t="s">
        <v>173</v>
      </c>
      <c r="E226" s="203" t="s">
        <v>36</v>
      </c>
      <c r="F226" s="204" t="s">
        <v>308</v>
      </c>
      <c r="G226" s="202"/>
      <c r="H226" s="203" t="s">
        <v>36</v>
      </c>
      <c r="I226" s="205"/>
      <c r="J226" s="202"/>
      <c r="K226" s="202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173</v>
      </c>
      <c r="AU226" s="210" t="s">
        <v>92</v>
      </c>
      <c r="AV226" s="13" t="s">
        <v>23</v>
      </c>
      <c r="AW226" s="13" t="s">
        <v>45</v>
      </c>
      <c r="AX226" s="13" t="s">
        <v>82</v>
      </c>
      <c r="AY226" s="210" t="s">
        <v>164</v>
      </c>
    </row>
    <row r="227" spans="2:51" s="14" customFormat="1" ht="11.25">
      <c r="B227" s="211"/>
      <c r="C227" s="212"/>
      <c r="D227" s="196" t="s">
        <v>173</v>
      </c>
      <c r="E227" s="213" t="s">
        <v>36</v>
      </c>
      <c r="F227" s="214" t="s">
        <v>301</v>
      </c>
      <c r="G227" s="212"/>
      <c r="H227" s="215">
        <v>468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173</v>
      </c>
      <c r="AU227" s="221" t="s">
        <v>92</v>
      </c>
      <c r="AV227" s="14" t="s">
        <v>92</v>
      </c>
      <c r="AW227" s="14" t="s">
        <v>45</v>
      </c>
      <c r="AX227" s="14" t="s">
        <v>23</v>
      </c>
      <c r="AY227" s="221" t="s">
        <v>164</v>
      </c>
    </row>
    <row r="228" spans="1:65" s="2" customFormat="1" ht="16.5" customHeight="1">
      <c r="A228" s="37"/>
      <c r="B228" s="38"/>
      <c r="C228" s="183" t="s">
        <v>324</v>
      </c>
      <c r="D228" s="183" t="s">
        <v>166</v>
      </c>
      <c r="E228" s="184" t="s">
        <v>325</v>
      </c>
      <c r="F228" s="185" t="s">
        <v>326</v>
      </c>
      <c r="G228" s="186" t="s">
        <v>185</v>
      </c>
      <c r="H228" s="187">
        <v>1010.768</v>
      </c>
      <c r="I228" s="188"/>
      <c r="J228" s="189">
        <f>ROUND(I228*H228,2)</f>
        <v>0</v>
      </c>
      <c r="K228" s="185" t="s">
        <v>186</v>
      </c>
      <c r="L228" s="42"/>
      <c r="M228" s="190" t="s">
        <v>36</v>
      </c>
      <c r="N228" s="191" t="s">
        <v>53</v>
      </c>
      <c r="O228" s="67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4" t="s">
        <v>170</v>
      </c>
      <c r="AT228" s="194" t="s">
        <v>166</v>
      </c>
      <c r="AU228" s="194" t="s">
        <v>92</v>
      </c>
      <c r="AY228" s="19" t="s">
        <v>164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9" t="s">
        <v>23</v>
      </c>
      <c r="BK228" s="195">
        <f>ROUND(I228*H228,2)</f>
        <v>0</v>
      </c>
      <c r="BL228" s="19" t="s">
        <v>170</v>
      </c>
      <c r="BM228" s="194" t="s">
        <v>327</v>
      </c>
    </row>
    <row r="229" spans="1:47" s="2" customFormat="1" ht="11.25">
      <c r="A229" s="37"/>
      <c r="B229" s="38"/>
      <c r="C229" s="39"/>
      <c r="D229" s="196" t="s">
        <v>172</v>
      </c>
      <c r="E229" s="39"/>
      <c r="F229" s="197" t="s">
        <v>328</v>
      </c>
      <c r="G229" s="39"/>
      <c r="H229" s="39"/>
      <c r="I229" s="198"/>
      <c r="J229" s="39"/>
      <c r="K229" s="39"/>
      <c r="L229" s="42"/>
      <c r="M229" s="199"/>
      <c r="N229" s="200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9" t="s">
        <v>172</v>
      </c>
      <c r="AU229" s="19" t="s">
        <v>92</v>
      </c>
    </row>
    <row r="230" spans="1:47" s="2" customFormat="1" ht="11.25">
      <c r="A230" s="37"/>
      <c r="B230" s="38"/>
      <c r="C230" s="39"/>
      <c r="D230" s="233" t="s">
        <v>189</v>
      </c>
      <c r="E230" s="39"/>
      <c r="F230" s="234" t="s">
        <v>329</v>
      </c>
      <c r="G230" s="39"/>
      <c r="H230" s="39"/>
      <c r="I230" s="198"/>
      <c r="J230" s="39"/>
      <c r="K230" s="39"/>
      <c r="L230" s="42"/>
      <c r="M230" s="199"/>
      <c r="N230" s="200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9" t="s">
        <v>189</v>
      </c>
      <c r="AU230" s="19" t="s">
        <v>92</v>
      </c>
    </row>
    <row r="231" spans="2:51" s="13" customFormat="1" ht="11.25">
      <c r="B231" s="201"/>
      <c r="C231" s="202"/>
      <c r="D231" s="196" t="s">
        <v>173</v>
      </c>
      <c r="E231" s="203" t="s">
        <v>36</v>
      </c>
      <c r="F231" s="204" t="s">
        <v>330</v>
      </c>
      <c r="G231" s="202"/>
      <c r="H231" s="203" t="s">
        <v>36</v>
      </c>
      <c r="I231" s="205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173</v>
      </c>
      <c r="AU231" s="210" t="s">
        <v>92</v>
      </c>
      <c r="AV231" s="13" t="s">
        <v>23</v>
      </c>
      <c r="AW231" s="13" t="s">
        <v>45</v>
      </c>
      <c r="AX231" s="13" t="s">
        <v>82</v>
      </c>
      <c r="AY231" s="210" t="s">
        <v>164</v>
      </c>
    </row>
    <row r="232" spans="2:51" s="14" customFormat="1" ht="11.25">
      <c r="B232" s="211"/>
      <c r="C232" s="212"/>
      <c r="D232" s="196" t="s">
        <v>173</v>
      </c>
      <c r="E232" s="213" t="s">
        <v>36</v>
      </c>
      <c r="F232" s="214" t="s">
        <v>331</v>
      </c>
      <c r="G232" s="212"/>
      <c r="H232" s="215">
        <v>1010.768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173</v>
      </c>
      <c r="AU232" s="221" t="s">
        <v>92</v>
      </c>
      <c r="AV232" s="14" t="s">
        <v>92</v>
      </c>
      <c r="AW232" s="14" t="s">
        <v>45</v>
      </c>
      <c r="AX232" s="14" t="s">
        <v>23</v>
      </c>
      <c r="AY232" s="221" t="s">
        <v>164</v>
      </c>
    </row>
    <row r="233" spans="1:65" s="2" customFormat="1" ht="16.5" customHeight="1">
      <c r="A233" s="37"/>
      <c r="B233" s="38"/>
      <c r="C233" s="183" t="s">
        <v>332</v>
      </c>
      <c r="D233" s="183" t="s">
        <v>166</v>
      </c>
      <c r="E233" s="184" t="s">
        <v>333</v>
      </c>
      <c r="F233" s="185" t="s">
        <v>334</v>
      </c>
      <c r="G233" s="186" t="s">
        <v>335</v>
      </c>
      <c r="H233" s="187">
        <v>1768.844</v>
      </c>
      <c r="I233" s="188"/>
      <c r="J233" s="189">
        <f>ROUND(I233*H233,2)</f>
        <v>0</v>
      </c>
      <c r="K233" s="185" t="s">
        <v>186</v>
      </c>
      <c r="L233" s="42"/>
      <c r="M233" s="190" t="s">
        <v>36</v>
      </c>
      <c r="N233" s="191" t="s">
        <v>53</v>
      </c>
      <c r="O233" s="67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4" t="s">
        <v>170</v>
      </c>
      <c r="AT233" s="194" t="s">
        <v>166</v>
      </c>
      <c r="AU233" s="194" t="s">
        <v>92</v>
      </c>
      <c r="AY233" s="19" t="s">
        <v>164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9" t="s">
        <v>23</v>
      </c>
      <c r="BK233" s="195">
        <f>ROUND(I233*H233,2)</f>
        <v>0</v>
      </c>
      <c r="BL233" s="19" t="s">
        <v>170</v>
      </c>
      <c r="BM233" s="194" t="s">
        <v>336</v>
      </c>
    </row>
    <row r="234" spans="1:47" s="2" customFormat="1" ht="19.5">
      <c r="A234" s="37"/>
      <c r="B234" s="38"/>
      <c r="C234" s="39"/>
      <c r="D234" s="196" t="s">
        <v>172</v>
      </c>
      <c r="E234" s="39"/>
      <c r="F234" s="197" t="s">
        <v>337</v>
      </c>
      <c r="G234" s="39"/>
      <c r="H234" s="39"/>
      <c r="I234" s="198"/>
      <c r="J234" s="39"/>
      <c r="K234" s="39"/>
      <c r="L234" s="42"/>
      <c r="M234" s="199"/>
      <c r="N234" s="200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9" t="s">
        <v>172</v>
      </c>
      <c r="AU234" s="19" t="s">
        <v>92</v>
      </c>
    </row>
    <row r="235" spans="1:47" s="2" customFormat="1" ht="11.25">
      <c r="A235" s="37"/>
      <c r="B235" s="38"/>
      <c r="C235" s="39"/>
      <c r="D235" s="233" t="s">
        <v>189</v>
      </c>
      <c r="E235" s="39"/>
      <c r="F235" s="234" t="s">
        <v>338</v>
      </c>
      <c r="G235" s="39"/>
      <c r="H235" s="39"/>
      <c r="I235" s="198"/>
      <c r="J235" s="39"/>
      <c r="K235" s="39"/>
      <c r="L235" s="42"/>
      <c r="M235" s="199"/>
      <c r="N235" s="200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9" t="s">
        <v>189</v>
      </c>
      <c r="AU235" s="19" t="s">
        <v>92</v>
      </c>
    </row>
    <row r="236" spans="2:51" s="13" customFormat="1" ht="11.25">
      <c r="B236" s="201"/>
      <c r="C236" s="202"/>
      <c r="D236" s="196" t="s">
        <v>173</v>
      </c>
      <c r="E236" s="203" t="s">
        <v>36</v>
      </c>
      <c r="F236" s="204" t="s">
        <v>339</v>
      </c>
      <c r="G236" s="202"/>
      <c r="H236" s="203" t="s">
        <v>36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173</v>
      </c>
      <c r="AU236" s="210" t="s">
        <v>92</v>
      </c>
      <c r="AV236" s="13" t="s">
        <v>23</v>
      </c>
      <c r="AW236" s="13" t="s">
        <v>45</v>
      </c>
      <c r="AX236" s="13" t="s">
        <v>82</v>
      </c>
      <c r="AY236" s="210" t="s">
        <v>164</v>
      </c>
    </row>
    <row r="237" spans="2:51" s="14" customFormat="1" ht="11.25">
      <c r="B237" s="211"/>
      <c r="C237" s="212"/>
      <c r="D237" s="196" t="s">
        <v>173</v>
      </c>
      <c r="E237" s="213" t="s">
        <v>36</v>
      </c>
      <c r="F237" s="214" t="s">
        <v>340</v>
      </c>
      <c r="G237" s="212"/>
      <c r="H237" s="215">
        <v>1768.844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173</v>
      </c>
      <c r="AU237" s="221" t="s">
        <v>92</v>
      </c>
      <c r="AV237" s="14" t="s">
        <v>92</v>
      </c>
      <c r="AW237" s="14" t="s">
        <v>45</v>
      </c>
      <c r="AX237" s="14" t="s">
        <v>82</v>
      </c>
      <c r="AY237" s="221" t="s">
        <v>164</v>
      </c>
    </row>
    <row r="238" spans="2:51" s="15" customFormat="1" ht="11.25">
      <c r="B238" s="222"/>
      <c r="C238" s="223"/>
      <c r="D238" s="196" t="s">
        <v>173</v>
      </c>
      <c r="E238" s="224" t="s">
        <v>36</v>
      </c>
      <c r="F238" s="225" t="s">
        <v>181</v>
      </c>
      <c r="G238" s="223"/>
      <c r="H238" s="226">
        <v>1768.844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173</v>
      </c>
      <c r="AU238" s="232" t="s">
        <v>92</v>
      </c>
      <c r="AV238" s="15" t="s">
        <v>170</v>
      </c>
      <c r="AW238" s="15" t="s">
        <v>45</v>
      </c>
      <c r="AX238" s="15" t="s">
        <v>23</v>
      </c>
      <c r="AY238" s="232" t="s">
        <v>164</v>
      </c>
    </row>
    <row r="239" spans="2:63" s="12" customFormat="1" ht="22.9" customHeight="1">
      <c r="B239" s="167"/>
      <c r="C239" s="168"/>
      <c r="D239" s="169" t="s">
        <v>81</v>
      </c>
      <c r="E239" s="181" t="s">
        <v>114</v>
      </c>
      <c r="F239" s="181" t="s">
        <v>341</v>
      </c>
      <c r="G239" s="168"/>
      <c r="H239" s="168"/>
      <c r="I239" s="171"/>
      <c r="J239" s="182">
        <f>BK239</f>
        <v>0</v>
      </c>
      <c r="K239" s="168"/>
      <c r="L239" s="173"/>
      <c r="M239" s="174"/>
      <c r="N239" s="175"/>
      <c r="O239" s="175"/>
      <c r="P239" s="176">
        <f>SUM(P240:P245)</f>
        <v>0</v>
      </c>
      <c r="Q239" s="175"/>
      <c r="R239" s="176">
        <f>SUM(R240:R245)</f>
        <v>0</v>
      </c>
      <c r="S239" s="175"/>
      <c r="T239" s="177">
        <f>SUM(T240:T245)</f>
        <v>547.23</v>
      </c>
      <c r="AR239" s="178" t="s">
        <v>23</v>
      </c>
      <c r="AT239" s="179" t="s">
        <v>81</v>
      </c>
      <c r="AU239" s="179" t="s">
        <v>23</v>
      </c>
      <c r="AY239" s="178" t="s">
        <v>164</v>
      </c>
      <c r="BK239" s="180">
        <f>SUM(BK240:BK245)</f>
        <v>0</v>
      </c>
    </row>
    <row r="240" spans="1:65" s="2" customFormat="1" ht="16.5" customHeight="1">
      <c r="A240" s="37"/>
      <c r="B240" s="38"/>
      <c r="C240" s="183" t="s">
        <v>7</v>
      </c>
      <c r="D240" s="183" t="s">
        <v>166</v>
      </c>
      <c r="E240" s="184" t="s">
        <v>342</v>
      </c>
      <c r="F240" s="185" t="s">
        <v>343</v>
      </c>
      <c r="G240" s="186" t="s">
        <v>169</v>
      </c>
      <c r="H240" s="187">
        <v>1887</v>
      </c>
      <c r="I240" s="188"/>
      <c r="J240" s="189">
        <f>ROUND(I240*H240,2)</f>
        <v>0</v>
      </c>
      <c r="K240" s="185" t="s">
        <v>186</v>
      </c>
      <c r="L240" s="42"/>
      <c r="M240" s="190" t="s">
        <v>36</v>
      </c>
      <c r="N240" s="191" t="s">
        <v>53</v>
      </c>
      <c r="O240" s="67"/>
      <c r="P240" s="192">
        <f>O240*H240</f>
        <v>0</v>
      </c>
      <c r="Q240" s="192">
        <v>0</v>
      </c>
      <c r="R240" s="192">
        <f>Q240*H240</f>
        <v>0</v>
      </c>
      <c r="S240" s="192">
        <v>0.29</v>
      </c>
      <c r="T240" s="193">
        <f>S240*H240</f>
        <v>547.23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4" t="s">
        <v>170</v>
      </c>
      <c r="AT240" s="194" t="s">
        <v>166</v>
      </c>
      <c r="AU240" s="194" t="s">
        <v>92</v>
      </c>
      <c r="AY240" s="19" t="s">
        <v>164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9" t="s">
        <v>23</v>
      </c>
      <c r="BK240" s="195">
        <f>ROUND(I240*H240,2)</f>
        <v>0</v>
      </c>
      <c r="BL240" s="19" t="s">
        <v>170</v>
      </c>
      <c r="BM240" s="194" t="s">
        <v>344</v>
      </c>
    </row>
    <row r="241" spans="1:47" s="2" customFormat="1" ht="19.5">
      <c r="A241" s="37"/>
      <c r="B241" s="38"/>
      <c r="C241" s="39"/>
      <c r="D241" s="196" t="s">
        <v>172</v>
      </c>
      <c r="E241" s="39"/>
      <c r="F241" s="197" t="s">
        <v>345</v>
      </c>
      <c r="G241" s="39"/>
      <c r="H241" s="39"/>
      <c r="I241" s="198"/>
      <c r="J241" s="39"/>
      <c r="K241" s="39"/>
      <c r="L241" s="42"/>
      <c r="M241" s="199"/>
      <c r="N241" s="200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9" t="s">
        <v>172</v>
      </c>
      <c r="AU241" s="19" t="s">
        <v>92</v>
      </c>
    </row>
    <row r="242" spans="1:47" s="2" customFormat="1" ht="11.25">
      <c r="A242" s="37"/>
      <c r="B242" s="38"/>
      <c r="C242" s="39"/>
      <c r="D242" s="233" t="s">
        <v>189</v>
      </c>
      <c r="E242" s="39"/>
      <c r="F242" s="234" t="s">
        <v>346</v>
      </c>
      <c r="G242" s="39"/>
      <c r="H242" s="39"/>
      <c r="I242" s="198"/>
      <c r="J242" s="39"/>
      <c r="K242" s="39"/>
      <c r="L242" s="42"/>
      <c r="M242" s="199"/>
      <c r="N242" s="200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189</v>
      </c>
      <c r="AU242" s="19" t="s">
        <v>92</v>
      </c>
    </row>
    <row r="243" spans="2:51" s="13" customFormat="1" ht="11.25">
      <c r="B243" s="201"/>
      <c r="C243" s="202"/>
      <c r="D243" s="196" t="s">
        <v>173</v>
      </c>
      <c r="E243" s="203" t="s">
        <v>36</v>
      </c>
      <c r="F243" s="204" t="s">
        <v>174</v>
      </c>
      <c r="G243" s="202"/>
      <c r="H243" s="203" t="s">
        <v>36</v>
      </c>
      <c r="I243" s="205"/>
      <c r="J243" s="202"/>
      <c r="K243" s="202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173</v>
      </c>
      <c r="AU243" s="210" t="s">
        <v>92</v>
      </c>
      <c r="AV243" s="13" t="s">
        <v>23</v>
      </c>
      <c r="AW243" s="13" t="s">
        <v>45</v>
      </c>
      <c r="AX243" s="13" t="s">
        <v>82</v>
      </c>
      <c r="AY243" s="210" t="s">
        <v>164</v>
      </c>
    </row>
    <row r="244" spans="2:51" s="13" customFormat="1" ht="11.25">
      <c r="B244" s="201"/>
      <c r="C244" s="202"/>
      <c r="D244" s="196" t="s">
        <v>173</v>
      </c>
      <c r="E244" s="203" t="s">
        <v>36</v>
      </c>
      <c r="F244" s="204" t="s">
        <v>175</v>
      </c>
      <c r="G244" s="202"/>
      <c r="H244" s="203" t="s">
        <v>36</v>
      </c>
      <c r="I244" s="205"/>
      <c r="J244" s="202"/>
      <c r="K244" s="202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173</v>
      </c>
      <c r="AU244" s="210" t="s">
        <v>92</v>
      </c>
      <c r="AV244" s="13" t="s">
        <v>23</v>
      </c>
      <c r="AW244" s="13" t="s">
        <v>45</v>
      </c>
      <c r="AX244" s="13" t="s">
        <v>82</v>
      </c>
      <c r="AY244" s="210" t="s">
        <v>164</v>
      </c>
    </row>
    <row r="245" spans="2:51" s="14" customFormat="1" ht="11.25">
      <c r="B245" s="211"/>
      <c r="C245" s="212"/>
      <c r="D245" s="196" t="s">
        <v>173</v>
      </c>
      <c r="E245" s="213" t="s">
        <v>36</v>
      </c>
      <c r="F245" s="214" t="s">
        <v>347</v>
      </c>
      <c r="G245" s="212"/>
      <c r="H245" s="215">
        <v>1887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173</v>
      </c>
      <c r="AU245" s="221" t="s">
        <v>92</v>
      </c>
      <c r="AV245" s="14" t="s">
        <v>92</v>
      </c>
      <c r="AW245" s="14" t="s">
        <v>45</v>
      </c>
      <c r="AX245" s="14" t="s">
        <v>23</v>
      </c>
      <c r="AY245" s="221" t="s">
        <v>164</v>
      </c>
    </row>
    <row r="246" spans="2:63" s="12" customFormat="1" ht="22.9" customHeight="1">
      <c r="B246" s="167"/>
      <c r="C246" s="168"/>
      <c r="D246" s="169" t="s">
        <v>81</v>
      </c>
      <c r="E246" s="181" t="s">
        <v>7</v>
      </c>
      <c r="F246" s="181" t="s">
        <v>348</v>
      </c>
      <c r="G246" s="168"/>
      <c r="H246" s="168"/>
      <c r="I246" s="171"/>
      <c r="J246" s="182">
        <f>BK246</f>
        <v>0</v>
      </c>
      <c r="K246" s="168"/>
      <c r="L246" s="173"/>
      <c r="M246" s="174"/>
      <c r="N246" s="175"/>
      <c r="O246" s="175"/>
      <c r="P246" s="176">
        <f>SUM(P247:P266)</f>
        <v>0</v>
      </c>
      <c r="Q246" s="175"/>
      <c r="R246" s="176">
        <f>SUM(R247:R266)</f>
        <v>238.991335</v>
      </c>
      <c r="S246" s="175"/>
      <c r="T246" s="177">
        <f>SUM(T247:T266)</f>
        <v>0</v>
      </c>
      <c r="AR246" s="178" t="s">
        <v>23</v>
      </c>
      <c r="AT246" s="179" t="s">
        <v>81</v>
      </c>
      <c r="AU246" s="179" t="s">
        <v>23</v>
      </c>
      <c r="AY246" s="178" t="s">
        <v>164</v>
      </c>
      <c r="BK246" s="180">
        <f>SUM(BK247:BK266)</f>
        <v>0</v>
      </c>
    </row>
    <row r="247" spans="1:65" s="2" customFormat="1" ht="16.5" customHeight="1">
      <c r="A247" s="37"/>
      <c r="B247" s="38"/>
      <c r="C247" s="183" t="s">
        <v>120</v>
      </c>
      <c r="D247" s="183" t="s">
        <v>166</v>
      </c>
      <c r="E247" s="184" t="s">
        <v>349</v>
      </c>
      <c r="F247" s="185" t="s">
        <v>350</v>
      </c>
      <c r="G247" s="186" t="s">
        <v>185</v>
      </c>
      <c r="H247" s="187">
        <v>105.87</v>
      </c>
      <c r="I247" s="188"/>
      <c r="J247" s="189">
        <f>ROUND(I247*H247,2)</f>
        <v>0</v>
      </c>
      <c r="K247" s="185" t="s">
        <v>186</v>
      </c>
      <c r="L247" s="42"/>
      <c r="M247" s="190" t="s">
        <v>36</v>
      </c>
      <c r="N247" s="191" t="s">
        <v>53</v>
      </c>
      <c r="O247" s="67"/>
      <c r="P247" s="192">
        <f>O247*H247</f>
        <v>0</v>
      </c>
      <c r="Q247" s="192">
        <v>1.9205</v>
      </c>
      <c r="R247" s="192">
        <f>Q247*H247</f>
        <v>203.32333500000001</v>
      </c>
      <c r="S247" s="192">
        <v>0</v>
      </c>
      <c r="T247" s="193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4" t="s">
        <v>170</v>
      </c>
      <c r="AT247" s="194" t="s">
        <v>166</v>
      </c>
      <c r="AU247" s="194" t="s">
        <v>92</v>
      </c>
      <c r="AY247" s="19" t="s">
        <v>164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9" t="s">
        <v>23</v>
      </c>
      <c r="BK247" s="195">
        <f>ROUND(I247*H247,2)</f>
        <v>0</v>
      </c>
      <c r="BL247" s="19" t="s">
        <v>170</v>
      </c>
      <c r="BM247" s="194" t="s">
        <v>351</v>
      </c>
    </row>
    <row r="248" spans="1:47" s="2" customFormat="1" ht="11.25">
      <c r="A248" s="37"/>
      <c r="B248" s="38"/>
      <c r="C248" s="39"/>
      <c r="D248" s="196" t="s">
        <v>172</v>
      </c>
      <c r="E248" s="39"/>
      <c r="F248" s="197" t="s">
        <v>352</v>
      </c>
      <c r="G248" s="39"/>
      <c r="H248" s="39"/>
      <c r="I248" s="198"/>
      <c r="J248" s="39"/>
      <c r="K248" s="39"/>
      <c r="L248" s="42"/>
      <c r="M248" s="199"/>
      <c r="N248" s="200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9" t="s">
        <v>172</v>
      </c>
      <c r="AU248" s="19" t="s">
        <v>92</v>
      </c>
    </row>
    <row r="249" spans="1:47" s="2" customFormat="1" ht="11.25">
      <c r="A249" s="37"/>
      <c r="B249" s="38"/>
      <c r="C249" s="39"/>
      <c r="D249" s="233" t="s">
        <v>189</v>
      </c>
      <c r="E249" s="39"/>
      <c r="F249" s="234" t="s">
        <v>353</v>
      </c>
      <c r="G249" s="39"/>
      <c r="H249" s="39"/>
      <c r="I249" s="198"/>
      <c r="J249" s="39"/>
      <c r="K249" s="39"/>
      <c r="L249" s="42"/>
      <c r="M249" s="199"/>
      <c r="N249" s="200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9" t="s">
        <v>189</v>
      </c>
      <c r="AU249" s="19" t="s">
        <v>92</v>
      </c>
    </row>
    <row r="250" spans="2:51" s="13" customFormat="1" ht="11.25">
      <c r="B250" s="201"/>
      <c r="C250" s="202"/>
      <c r="D250" s="196" t="s">
        <v>173</v>
      </c>
      <c r="E250" s="203" t="s">
        <v>36</v>
      </c>
      <c r="F250" s="204" t="s">
        <v>174</v>
      </c>
      <c r="G250" s="202"/>
      <c r="H250" s="203" t="s">
        <v>36</v>
      </c>
      <c r="I250" s="205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173</v>
      </c>
      <c r="AU250" s="210" t="s">
        <v>92</v>
      </c>
      <c r="AV250" s="13" t="s">
        <v>23</v>
      </c>
      <c r="AW250" s="13" t="s">
        <v>45</v>
      </c>
      <c r="AX250" s="13" t="s">
        <v>82</v>
      </c>
      <c r="AY250" s="210" t="s">
        <v>164</v>
      </c>
    </row>
    <row r="251" spans="2:51" s="13" customFormat="1" ht="11.25">
      <c r="B251" s="201"/>
      <c r="C251" s="202"/>
      <c r="D251" s="196" t="s">
        <v>173</v>
      </c>
      <c r="E251" s="203" t="s">
        <v>36</v>
      </c>
      <c r="F251" s="204" t="s">
        <v>175</v>
      </c>
      <c r="G251" s="202"/>
      <c r="H251" s="203" t="s">
        <v>36</v>
      </c>
      <c r="I251" s="205"/>
      <c r="J251" s="202"/>
      <c r="K251" s="202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173</v>
      </c>
      <c r="AU251" s="210" t="s">
        <v>92</v>
      </c>
      <c r="AV251" s="13" t="s">
        <v>23</v>
      </c>
      <c r="AW251" s="13" t="s">
        <v>45</v>
      </c>
      <c r="AX251" s="13" t="s">
        <v>82</v>
      </c>
      <c r="AY251" s="210" t="s">
        <v>164</v>
      </c>
    </row>
    <row r="252" spans="2:51" s="14" customFormat="1" ht="11.25">
      <c r="B252" s="211"/>
      <c r="C252" s="212"/>
      <c r="D252" s="196" t="s">
        <v>173</v>
      </c>
      <c r="E252" s="213" t="s">
        <v>36</v>
      </c>
      <c r="F252" s="214" t="s">
        <v>354</v>
      </c>
      <c r="G252" s="212"/>
      <c r="H252" s="215">
        <v>105.87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173</v>
      </c>
      <c r="AU252" s="221" t="s">
        <v>92</v>
      </c>
      <c r="AV252" s="14" t="s">
        <v>92</v>
      </c>
      <c r="AW252" s="14" t="s">
        <v>45</v>
      </c>
      <c r="AX252" s="14" t="s">
        <v>82</v>
      </c>
      <c r="AY252" s="221" t="s">
        <v>164</v>
      </c>
    </row>
    <row r="253" spans="2:51" s="15" customFormat="1" ht="11.25">
      <c r="B253" s="222"/>
      <c r="C253" s="223"/>
      <c r="D253" s="196" t="s">
        <v>173</v>
      </c>
      <c r="E253" s="224" t="s">
        <v>36</v>
      </c>
      <c r="F253" s="225" t="s">
        <v>181</v>
      </c>
      <c r="G253" s="223"/>
      <c r="H253" s="226">
        <v>105.87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173</v>
      </c>
      <c r="AU253" s="232" t="s">
        <v>92</v>
      </c>
      <c r="AV253" s="15" t="s">
        <v>170</v>
      </c>
      <c r="AW253" s="15" t="s">
        <v>45</v>
      </c>
      <c r="AX253" s="15" t="s">
        <v>23</v>
      </c>
      <c r="AY253" s="232" t="s">
        <v>164</v>
      </c>
    </row>
    <row r="254" spans="1:65" s="2" customFormat="1" ht="16.5" customHeight="1">
      <c r="A254" s="37"/>
      <c r="B254" s="38"/>
      <c r="C254" s="183" t="s">
        <v>355</v>
      </c>
      <c r="D254" s="183" t="s">
        <v>166</v>
      </c>
      <c r="E254" s="184" t="s">
        <v>356</v>
      </c>
      <c r="F254" s="185" t="s">
        <v>357</v>
      </c>
      <c r="G254" s="186" t="s">
        <v>185</v>
      </c>
      <c r="H254" s="187">
        <v>18.13</v>
      </c>
      <c r="I254" s="188"/>
      <c r="J254" s="189">
        <f>ROUND(I254*H254,2)</f>
        <v>0</v>
      </c>
      <c r="K254" s="185" t="s">
        <v>186</v>
      </c>
      <c r="L254" s="42"/>
      <c r="M254" s="190" t="s">
        <v>36</v>
      </c>
      <c r="N254" s="191" t="s">
        <v>53</v>
      </c>
      <c r="O254" s="67"/>
      <c r="P254" s="192">
        <f>O254*H254</f>
        <v>0</v>
      </c>
      <c r="Q254" s="192">
        <v>1.92</v>
      </c>
      <c r="R254" s="192">
        <f>Q254*H254</f>
        <v>34.809599999999996</v>
      </c>
      <c r="S254" s="192">
        <v>0</v>
      </c>
      <c r="T254" s="193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4" t="s">
        <v>170</v>
      </c>
      <c r="AT254" s="194" t="s">
        <v>166</v>
      </c>
      <c r="AU254" s="194" t="s">
        <v>92</v>
      </c>
      <c r="AY254" s="19" t="s">
        <v>164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9" t="s">
        <v>23</v>
      </c>
      <c r="BK254" s="195">
        <f>ROUND(I254*H254,2)</f>
        <v>0</v>
      </c>
      <c r="BL254" s="19" t="s">
        <v>170</v>
      </c>
      <c r="BM254" s="194" t="s">
        <v>358</v>
      </c>
    </row>
    <row r="255" spans="1:47" s="2" customFormat="1" ht="11.25">
      <c r="A255" s="37"/>
      <c r="B255" s="38"/>
      <c r="C255" s="39"/>
      <c r="D255" s="196" t="s">
        <v>172</v>
      </c>
      <c r="E255" s="39"/>
      <c r="F255" s="197" t="s">
        <v>357</v>
      </c>
      <c r="G255" s="39"/>
      <c r="H255" s="39"/>
      <c r="I255" s="198"/>
      <c r="J255" s="39"/>
      <c r="K255" s="39"/>
      <c r="L255" s="42"/>
      <c r="M255" s="199"/>
      <c r="N255" s="200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9" t="s">
        <v>172</v>
      </c>
      <c r="AU255" s="19" t="s">
        <v>92</v>
      </c>
    </row>
    <row r="256" spans="1:47" s="2" customFormat="1" ht="11.25">
      <c r="A256" s="37"/>
      <c r="B256" s="38"/>
      <c r="C256" s="39"/>
      <c r="D256" s="233" t="s">
        <v>189</v>
      </c>
      <c r="E256" s="39"/>
      <c r="F256" s="234" t="s">
        <v>359</v>
      </c>
      <c r="G256" s="39"/>
      <c r="H256" s="39"/>
      <c r="I256" s="198"/>
      <c r="J256" s="39"/>
      <c r="K256" s="39"/>
      <c r="L256" s="42"/>
      <c r="M256" s="199"/>
      <c r="N256" s="200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9" t="s">
        <v>189</v>
      </c>
      <c r="AU256" s="19" t="s">
        <v>92</v>
      </c>
    </row>
    <row r="257" spans="2:51" s="13" customFormat="1" ht="11.25">
      <c r="B257" s="201"/>
      <c r="C257" s="202"/>
      <c r="D257" s="196" t="s">
        <v>173</v>
      </c>
      <c r="E257" s="203" t="s">
        <v>36</v>
      </c>
      <c r="F257" s="204" t="s">
        <v>174</v>
      </c>
      <c r="G257" s="202"/>
      <c r="H257" s="203" t="s">
        <v>36</v>
      </c>
      <c r="I257" s="205"/>
      <c r="J257" s="202"/>
      <c r="K257" s="202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173</v>
      </c>
      <c r="AU257" s="210" t="s">
        <v>92</v>
      </c>
      <c r="AV257" s="13" t="s">
        <v>23</v>
      </c>
      <c r="AW257" s="13" t="s">
        <v>45</v>
      </c>
      <c r="AX257" s="13" t="s">
        <v>82</v>
      </c>
      <c r="AY257" s="210" t="s">
        <v>164</v>
      </c>
    </row>
    <row r="258" spans="2:51" s="13" customFormat="1" ht="11.25">
      <c r="B258" s="201"/>
      <c r="C258" s="202"/>
      <c r="D258" s="196" t="s">
        <v>173</v>
      </c>
      <c r="E258" s="203" t="s">
        <v>36</v>
      </c>
      <c r="F258" s="204" t="s">
        <v>175</v>
      </c>
      <c r="G258" s="202"/>
      <c r="H258" s="203" t="s">
        <v>36</v>
      </c>
      <c r="I258" s="205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173</v>
      </c>
      <c r="AU258" s="210" t="s">
        <v>92</v>
      </c>
      <c r="AV258" s="13" t="s">
        <v>23</v>
      </c>
      <c r="AW258" s="13" t="s">
        <v>45</v>
      </c>
      <c r="AX258" s="13" t="s">
        <v>82</v>
      </c>
      <c r="AY258" s="210" t="s">
        <v>164</v>
      </c>
    </row>
    <row r="259" spans="2:51" s="14" customFormat="1" ht="11.25">
      <c r="B259" s="211"/>
      <c r="C259" s="212"/>
      <c r="D259" s="196" t="s">
        <v>173</v>
      </c>
      <c r="E259" s="213" t="s">
        <v>36</v>
      </c>
      <c r="F259" s="214" t="s">
        <v>360</v>
      </c>
      <c r="G259" s="212"/>
      <c r="H259" s="215">
        <v>18.13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173</v>
      </c>
      <c r="AU259" s="221" t="s">
        <v>92</v>
      </c>
      <c r="AV259" s="14" t="s">
        <v>92</v>
      </c>
      <c r="AW259" s="14" t="s">
        <v>45</v>
      </c>
      <c r="AX259" s="14" t="s">
        <v>82</v>
      </c>
      <c r="AY259" s="221" t="s">
        <v>164</v>
      </c>
    </row>
    <row r="260" spans="2:51" s="15" customFormat="1" ht="11.25">
      <c r="B260" s="222"/>
      <c r="C260" s="223"/>
      <c r="D260" s="196" t="s">
        <v>173</v>
      </c>
      <c r="E260" s="224" t="s">
        <v>36</v>
      </c>
      <c r="F260" s="225" t="s">
        <v>181</v>
      </c>
      <c r="G260" s="223"/>
      <c r="H260" s="226">
        <v>18.13</v>
      </c>
      <c r="I260" s="227"/>
      <c r="J260" s="223"/>
      <c r="K260" s="223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173</v>
      </c>
      <c r="AU260" s="232" t="s">
        <v>92</v>
      </c>
      <c r="AV260" s="15" t="s">
        <v>170</v>
      </c>
      <c r="AW260" s="15" t="s">
        <v>45</v>
      </c>
      <c r="AX260" s="15" t="s">
        <v>23</v>
      </c>
      <c r="AY260" s="232" t="s">
        <v>164</v>
      </c>
    </row>
    <row r="261" spans="1:65" s="2" customFormat="1" ht="16.5" customHeight="1">
      <c r="A261" s="37"/>
      <c r="B261" s="38"/>
      <c r="C261" s="183" t="s">
        <v>361</v>
      </c>
      <c r="D261" s="183" t="s">
        <v>166</v>
      </c>
      <c r="E261" s="184" t="s">
        <v>362</v>
      </c>
      <c r="F261" s="185" t="s">
        <v>363</v>
      </c>
      <c r="G261" s="186" t="s">
        <v>364</v>
      </c>
      <c r="H261" s="187">
        <v>740</v>
      </c>
      <c r="I261" s="188"/>
      <c r="J261" s="189">
        <f>ROUND(I261*H261,2)</f>
        <v>0</v>
      </c>
      <c r="K261" s="185" t="s">
        <v>186</v>
      </c>
      <c r="L261" s="42"/>
      <c r="M261" s="190" t="s">
        <v>36</v>
      </c>
      <c r="N261" s="191" t="s">
        <v>53</v>
      </c>
      <c r="O261" s="67"/>
      <c r="P261" s="192">
        <f>O261*H261</f>
        <v>0</v>
      </c>
      <c r="Q261" s="192">
        <v>0.00116</v>
      </c>
      <c r="R261" s="192">
        <f>Q261*H261</f>
        <v>0.8584</v>
      </c>
      <c r="S261" s="192">
        <v>0</v>
      </c>
      <c r="T261" s="193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4" t="s">
        <v>170</v>
      </c>
      <c r="AT261" s="194" t="s">
        <v>166</v>
      </c>
      <c r="AU261" s="194" t="s">
        <v>92</v>
      </c>
      <c r="AY261" s="19" t="s">
        <v>164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9" t="s">
        <v>23</v>
      </c>
      <c r="BK261" s="195">
        <f>ROUND(I261*H261,2)</f>
        <v>0</v>
      </c>
      <c r="BL261" s="19" t="s">
        <v>170</v>
      </c>
      <c r="BM261" s="194" t="s">
        <v>365</v>
      </c>
    </row>
    <row r="262" spans="1:47" s="2" customFormat="1" ht="11.25">
      <c r="A262" s="37"/>
      <c r="B262" s="38"/>
      <c r="C262" s="39"/>
      <c r="D262" s="196" t="s">
        <v>172</v>
      </c>
      <c r="E262" s="39"/>
      <c r="F262" s="197" t="s">
        <v>366</v>
      </c>
      <c r="G262" s="39"/>
      <c r="H262" s="39"/>
      <c r="I262" s="198"/>
      <c r="J262" s="39"/>
      <c r="K262" s="39"/>
      <c r="L262" s="42"/>
      <c r="M262" s="199"/>
      <c r="N262" s="200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9" t="s">
        <v>172</v>
      </c>
      <c r="AU262" s="19" t="s">
        <v>92</v>
      </c>
    </row>
    <row r="263" spans="1:47" s="2" customFormat="1" ht="11.25">
      <c r="A263" s="37"/>
      <c r="B263" s="38"/>
      <c r="C263" s="39"/>
      <c r="D263" s="233" t="s">
        <v>189</v>
      </c>
      <c r="E263" s="39"/>
      <c r="F263" s="234" t="s">
        <v>367</v>
      </c>
      <c r="G263" s="39"/>
      <c r="H263" s="39"/>
      <c r="I263" s="198"/>
      <c r="J263" s="39"/>
      <c r="K263" s="39"/>
      <c r="L263" s="42"/>
      <c r="M263" s="199"/>
      <c r="N263" s="200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9" t="s">
        <v>189</v>
      </c>
      <c r="AU263" s="19" t="s">
        <v>92</v>
      </c>
    </row>
    <row r="264" spans="2:51" s="13" customFormat="1" ht="11.25">
      <c r="B264" s="201"/>
      <c r="C264" s="202"/>
      <c r="D264" s="196" t="s">
        <v>173</v>
      </c>
      <c r="E264" s="203" t="s">
        <v>36</v>
      </c>
      <c r="F264" s="204" t="s">
        <v>174</v>
      </c>
      <c r="G264" s="202"/>
      <c r="H264" s="203" t="s">
        <v>36</v>
      </c>
      <c r="I264" s="205"/>
      <c r="J264" s="202"/>
      <c r="K264" s="202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173</v>
      </c>
      <c r="AU264" s="210" t="s">
        <v>92</v>
      </c>
      <c r="AV264" s="13" t="s">
        <v>23</v>
      </c>
      <c r="AW264" s="13" t="s">
        <v>45</v>
      </c>
      <c r="AX264" s="13" t="s">
        <v>82</v>
      </c>
      <c r="AY264" s="210" t="s">
        <v>164</v>
      </c>
    </row>
    <row r="265" spans="2:51" s="13" customFormat="1" ht="11.25">
      <c r="B265" s="201"/>
      <c r="C265" s="202"/>
      <c r="D265" s="196" t="s">
        <v>173</v>
      </c>
      <c r="E265" s="203" t="s">
        <v>36</v>
      </c>
      <c r="F265" s="204" t="s">
        <v>175</v>
      </c>
      <c r="G265" s="202"/>
      <c r="H265" s="203" t="s">
        <v>36</v>
      </c>
      <c r="I265" s="205"/>
      <c r="J265" s="202"/>
      <c r="K265" s="202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173</v>
      </c>
      <c r="AU265" s="210" t="s">
        <v>92</v>
      </c>
      <c r="AV265" s="13" t="s">
        <v>23</v>
      </c>
      <c r="AW265" s="13" t="s">
        <v>45</v>
      </c>
      <c r="AX265" s="13" t="s">
        <v>82</v>
      </c>
      <c r="AY265" s="210" t="s">
        <v>164</v>
      </c>
    </row>
    <row r="266" spans="2:51" s="14" customFormat="1" ht="11.25">
      <c r="B266" s="211"/>
      <c r="C266" s="212"/>
      <c r="D266" s="196" t="s">
        <v>173</v>
      </c>
      <c r="E266" s="213" t="s">
        <v>36</v>
      </c>
      <c r="F266" s="214" t="s">
        <v>368</v>
      </c>
      <c r="G266" s="212"/>
      <c r="H266" s="215">
        <v>740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173</v>
      </c>
      <c r="AU266" s="221" t="s">
        <v>92</v>
      </c>
      <c r="AV266" s="14" t="s">
        <v>92</v>
      </c>
      <c r="AW266" s="14" t="s">
        <v>45</v>
      </c>
      <c r="AX266" s="14" t="s">
        <v>23</v>
      </c>
      <c r="AY266" s="221" t="s">
        <v>164</v>
      </c>
    </row>
    <row r="267" spans="2:63" s="12" customFormat="1" ht="22.9" customHeight="1">
      <c r="B267" s="167"/>
      <c r="C267" s="168"/>
      <c r="D267" s="169" t="s">
        <v>81</v>
      </c>
      <c r="E267" s="181" t="s">
        <v>170</v>
      </c>
      <c r="F267" s="181" t="s">
        <v>369</v>
      </c>
      <c r="G267" s="168"/>
      <c r="H267" s="168"/>
      <c r="I267" s="171"/>
      <c r="J267" s="182">
        <f>BK267</f>
        <v>0</v>
      </c>
      <c r="K267" s="168"/>
      <c r="L267" s="173"/>
      <c r="M267" s="174"/>
      <c r="N267" s="175"/>
      <c r="O267" s="175"/>
      <c r="P267" s="176">
        <f>SUM(P268:P319)</f>
        <v>0</v>
      </c>
      <c r="Q267" s="175"/>
      <c r="R267" s="176">
        <f>SUM(R268:R319)</f>
        <v>38.050703229999996</v>
      </c>
      <c r="S267" s="175"/>
      <c r="T267" s="177">
        <f>SUM(T268:T319)</f>
        <v>0</v>
      </c>
      <c r="AR267" s="178" t="s">
        <v>23</v>
      </c>
      <c r="AT267" s="179" t="s">
        <v>81</v>
      </c>
      <c r="AU267" s="179" t="s">
        <v>23</v>
      </c>
      <c r="AY267" s="178" t="s">
        <v>164</v>
      </c>
      <c r="BK267" s="180">
        <f>SUM(BK268:BK319)</f>
        <v>0</v>
      </c>
    </row>
    <row r="268" spans="1:65" s="2" customFormat="1" ht="16.5" customHeight="1">
      <c r="A268" s="37"/>
      <c r="B268" s="38"/>
      <c r="C268" s="183" t="s">
        <v>370</v>
      </c>
      <c r="D268" s="183" t="s">
        <v>166</v>
      </c>
      <c r="E268" s="184" t="s">
        <v>371</v>
      </c>
      <c r="F268" s="185" t="s">
        <v>372</v>
      </c>
      <c r="G268" s="186" t="s">
        <v>169</v>
      </c>
      <c r="H268" s="187">
        <v>29.402</v>
      </c>
      <c r="I268" s="188"/>
      <c r="J268" s="189">
        <f>ROUND(I268*H268,2)</f>
        <v>0</v>
      </c>
      <c r="K268" s="185" t="s">
        <v>186</v>
      </c>
      <c r="L268" s="42"/>
      <c r="M268" s="190" t="s">
        <v>36</v>
      </c>
      <c r="N268" s="191" t="s">
        <v>53</v>
      </c>
      <c r="O268" s="67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4" t="s">
        <v>170</v>
      </c>
      <c r="AT268" s="194" t="s">
        <v>166</v>
      </c>
      <c r="AU268" s="194" t="s">
        <v>92</v>
      </c>
      <c r="AY268" s="19" t="s">
        <v>164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9" t="s">
        <v>23</v>
      </c>
      <c r="BK268" s="195">
        <f>ROUND(I268*H268,2)</f>
        <v>0</v>
      </c>
      <c r="BL268" s="19" t="s">
        <v>170</v>
      </c>
      <c r="BM268" s="194" t="s">
        <v>373</v>
      </c>
    </row>
    <row r="269" spans="1:47" s="2" customFormat="1" ht="11.25">
      <c r="A269" s="37"/>
      <c r="B269" s="38"/>
      <c r="C269" s="39"/>
      <c r="D269" s="196" t="s">
        <v>172</v>
      </c>
      <c r="E269" s="39"/>
      <c r="F269" s="197" t="s">
        <v>374</v>
      </c>
      <c r="G269" s="39"/>
      <c r="H269" s="39"/>
      <c r="I269" s="198"/>
      <c r="J269" s="39"/>
      <c r="K269" s="39"/>
      <c r="L269" s="42"/>
      <c r="M269" s="199"/>
      <c r="N269" s="200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172</v>
      </c>
      <c r="AU269" s="19" t="s">
        <v>92</v>
      </c>
    </row>
    <row r="270" spans="1:47" s="2" customFormat="1" ht="11.25">
      <c r="A270" s="37"/>
      <c r="B270" s="38"/>
      <c r="C270" s="39"/>
      <c r="D270" s="233" t="s">
        <v>189</v>
      </c>
      <c r="E270" s="39"/>
      <c r="F270" s="234" t="s">
        <v>375</v>
      </c>
      <c r="G270" s="39"/>
      <c r="H270" s="39"/>
      <c r="I270" s="198"/>
      <c r="J270" s="39"/>
      <c r="K270" s="39"/>
      <c r="L270" s="42"/>
      <c r="M270" s="199"/>
      <c r="N270" s="200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9" t="s">
        <v>189</v>
      </c>
      <c r="AU270" s="19" t="s">
        <v>92</v>
      </c>
    </row>
    <row r="271" spans="2:51" s="13" customFormat="1" ht="11.25">
      <c r="B271" s="201"/>
      <c r="C271" s="202"/>
      <c r="D271" s="196" t="s">
        <v>173</v>
      </c>
      <c r="E271" s="203" t="s">
        <v>36</v>
      </c>
      <c r="F271" s="204" t="s">
        <v>376</v>
      </c>
      <c r="G271" s="202"/>
      <c r="H271" s="203" t="s">
        <v>36</v>
      </c>
      <c r="I271" s="205"/>
      <c r="J271" s="202"/>
      <c r="K271" s="202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173</v>
      </c>
      <c r="AU271" s="210" t="s">
        <v>92</v>
      </c>
      <c r="AV271" s="13" t="s">
        <v>23</v>
      </c>
      <c r="AW271" s="13" t="s">
        <v>45</v>
      </c>
      <c r="AX271" s="13" t="s">
        <v>82</v>
      </c>
      <c r="AY271" s="210" t="s">
        <v>164</v>
      </c>
    </row>
    <row r="272" spans="2:51" s="14" customFormat="1" ht="11.25">
      <c r="B272" s="211"/>
      <c r="C272" s="212"/>
      <c r="D272" s="196" t="s">
        <v>173</v>
      </c>
      <c r="E272" s="213" t="s">
        <v>36</v>
      </c>
      <c r="F272" s="214" t="s">
        <v>377</v>
      </c>
      <c r="G272" s="212"/>
      <c r="H272" s="215">
        <v>29.402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173</v>
      </c>
      <c r="AU272" s="221" t="s">
        <v>92</v>
      </c>
      <c r="AV272" s="14" t="s">
        <v>92</v>
      </c>
      <c r="AW272" s="14" t="s">
        <v>45</v>
      </c>
      <c r="AX272" s="14" t="s">
        <v>82</v>
      </c>
      <c r="AY272" s="221" t="s">
        <v>164</v>
      </c>
    </row>
    <row r="273" spans="2:51" s="15" customFormat="1" ht="11.25">
      <c r="B273" s="222"/>
      <c r="C273" s="223"/>
      <c r="D273" s="196" t="s">
        <v>173</v>
      </c>
      <c r="E273" s="224" t="s">
        <v>36</v>
      </c>
      <c r="F273" s="225" t="s">
        <v>181</v>
      </c>
      <c r="G273" s="223"/>
      <c r="H273" s="226">
        <v>29.402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173</v>
      </c>
      <c r="AU273" s="232" t="s">
        <v>92</v>
      </c>
      <c r="AV273" s="15" t="s">
        <v>170</v>
      </c>
      <c r="AW273" s="15" t="s">
        <v>45</v>
      </c>
      <c r="AX273" s="15" t="s">
        <v>23</v>
      </c>
      <c r="AY273" s="232" t="s">
        <v>164</v>
      </c>
    </row>
    <row r="274" spans="1:65" s="2" customFormat="1" ht="16.5" customHeight="1">
      <c r="A274" s="37"/>
      <c r="B274" s="38"/>
      <c r="C274" s="183" t="s">
        <v>378</v>
      </c>
      <c r="D274" s="183" t="s">
        <v>166</v>
      </c>
      <c r="E274" s="184" t="s">
        <v>379</v>
      </c>
      <c r="F274" s="185" t="s">
        <v>380</v>
      </c>
      <c r="G274" s="186" t="s">
        <v>185</v>
      </c>
      <c r="H274" s="187">
        <v>1.557</v>
      </c>
      <c r="I274" s="188"/>
      <c r="J274" s="189">
        <f>ROUND(I274*H274,2)</f>
        <v>0</v>
      </c>
      <c r="K274" s="185" t="s">
        <v>186</v>
      </c>
      <c r="L274" s="42"/>
      <c r="M274" s="190" t="s">
        <v>36</v>
      </c>
      <c r="N274" s="191" t="s">
        <v>53</v>
      </c>
      <c r="O274" s="67"/>
      <c r="P274" s="192">
        <f>O274*H274</f>
        <v>0</v>
      </c>
      <c r="Q274" s="192">
        <v>1.89077</v>
      </c>
      <c r="R274" s="192">
        <f>Q274*H274</f>
        <v>2.94392889</v>
      </c>
      <c r="S274" s="192">
        <v>0</v>
      </c>
      <c r="T274" s="193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4" t="s">
        <v>170</v>
      </c>
      <c r="AT274" s="194" t="s">
        <v>166</v>
      </c>
      <c r="AU274" s="194" t="s">
        <v>92</v>
      </c>
      <c r="AY274" s="19" t="s">
        <v>164</v>
      </c>
      <c r="BE274" s="195">
        <f>IF(N274="základní",J274,0)</f>
        <v>0</v>
      </c>
      <c r="BF274" s="195">
        <f>IF(N274="snížená",J274,0)</f>
        <v>0</v>
      </c>
      <c r="BG274" s="195">
        <f>IF(N274="zákl. přenesená",J274,0)</f>
        <v>0</v>
      </c>
      <c r="BH274" s="195">
        <f>IF(N274="sníž. přenesená",J274,0)</f>
        <v>0</v>
      </c>
      <c r="BI274" s="195">
        <f>IF(N274="nulová",J274,0)</f>
        <v>0</v>
      </c>
      <c r="BJ274" s="19" t="s">
        <v>23</v>
      </c>
      <c r="BK274" s="195">
        <f>ROUND(I274*H274,2)</f>
        <v>0</v>
      </c>
      <c r="BL274" s="19" t="s">
        <v>170</v>
      </c>
      <c r="BM274" s="194" t="s">
        <v>381</v>
      </c>
    </row>
    <row r="275" spans="1:47" s="2" customFormat="1" ht="11.25">
      <c r="A275" s="37"/>
      <c r="B275" s="38"/>
      <c r="C275" s="39"/>
      <c r="D275" s="196" t="s">
        <v>172</v>
      </c>
      <c r="E275" s="39"/>
      <c r="F275" s="197" t="s">
        <v>382</v>
      </c>
      <c r="G275" s="39"/>
      <c r="H275" s="39"/>
      <c r="I275" s="198"/>
      <c r="J275" s="39"/>
      <c r="K275" s="39"/>
      <c r="L275" s="42"/>
      <c r="M275" s="199"/>
      <c r="N275" s="200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9" t="s">
        <v>172</v>
      </c>
      <c r="AU275" s="19" t="s">
        <v>92</v>
      </c>
    </row>
    <row r="276" spans="1:47" s="2" customFormat="1" ht="11.25">
      <c r="A276" s="37"/>
      <c r="B276" s="38"/>
      <c r="C276" s="39"/>
      <c r="D276" s="233" t="s">
        <v>189</v>
      </c>
      <c r="E276" s="39"/>
      <c r="F276" s="234" t="s">
        <v>383</v>
      </c>
      <c r="G276" s="39"/>
      <c r="H276" s="39"/>
      <c r="I276" s="198"/>
      <c r="J276" s="39"/>
      <c r="K276" s="39"/>
      <c r="L276" s="42"/>
      <c r="M276" s="199"/>
      <c r="N276" s="200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9" t="s">
        <v>189</v>
      </c>
      <c r="AU276" s="19" t="s">
        <v>92</v>
      </c>
    </row>
    <row r="277" spans="2:51" s="13" customFormat="1" ht="11.25">
      <c r="B277" s="201"/>
      <c r="C277" s="202"/>
      <c r="D277" s="196" t="s">
        <v>173</v>
      </c>
      <c r="E277" s="203" t="s">
        <v>36</v>
      </c>
      <c r="F277" s="204" t="s">
        <v>210</v>
      </c>
      <c r="G277" s="202"/>
      <c r="H277" s="203" t="s">
        <v>36</v>
      </c>
      <c r="I277" s="205"/>
      <c r="J277" s="202"/>
      <c r="K277" s="202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173</v>
      </c>
      <c r="AU277" s="210" t="s">
        <v>92</v>
      </c>
      <c r="AV277" s="13" t="s">
        <v>23</v>
      </c>
      <c r="AW277" s="13" t="s">
        <v>45</v>
      </c>
      <c r="AX277" s="13" t="s">
        <v>82</v>
      </c>
      <c r="AY277" s="210" t="s">
        <v>164</v>
      </c>
    </row>
    <row r="278" spans="2:51" s="13" customFormat="1" ht="11.25">
      <c r="B278" s="201"/>
      <c r="C278" s="202"/>
      <c r="D278" s="196" t="s">
        <v>173</v>
      </c>
      <c r="E278" s="203" t="s">
        <v>36</v>
      </c>
      <c r="F278" s="204" t="s">
        <v>384</v>
      </c>
      <c r="G278" s="202"/>
      <c r="H278" s="203" t="s">
        <v>36</v>
      </c>
      <c r="I278" s="205"/>
      <c r="J278" s="202"/>
      <c r="K278" s="202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173</v>
      </c>
      <c r="AU278" s="210" t="s">
        <v>92</v>
      </c>
      <c r="AV278" s="13" t="s">
        <v>23</v>
      </c>
      <c r="AW278" s="13" t="s">
        <v>45</v>
      </c>
      <c r="AX278" s="13" t="s">
        <v>82</v>
      </c>
      <c r="AY278" s="210" t="s">
        <v>164</v>
      </c>
    </row>
    <row r="279" spans="2:51" s="13" customFormat="1" ht="11.25">
      <c r="B279" s="201"/>
      <c r="C279" s="202"/>
      <c r="D279" s="196" t="s">
        <v>173</v>
      </c>
      <c r="E279" s="203" t="s">
        <v>36</v>
      </c>
      <c r="F279" s="204" t="s">
        <v>385</v>
      </c>
      <c r="G279" s="202"/>
      <c r="H279" s="203" t="s">
        <v>36</v>
      </c>
      <c r="I279" s="205"/>
      <c r="J279" s="202"/>
      <c r="K279" s="202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173</v>
      </c>
      <c r="AU279" s="210" t="s">
        <v>92</v>
      </c>
      <c r="AV279" s="13" t="s">
        <v>23</v>
      </c>
      <c r="AW279" s="13" t="s">
        <v>45</v>
      </c>
      <c r="AX279" s="13" t="s">
        <v>82</v>
      </c>
      <c r="AY279" s="210" t="s">
        <v>164</v>
      </c>
    </row>
    <row r="280" spans="2:51" s="14" customFormat="1" ht="11.25">
      <c r="B280" s="211"/>
      <c r="C280" s="212"/>
      <c r="D280" s="196" t="s">
        <v>173</v>
      </c>
      <c r="E280" s="213" t="s">
        <v>36</v>
      </c>
      <c r="F280" s="214" t="s">
        <v>386</v>
      </c>
      <c r="G280" s="212"/>
      <c r="H280" s="215">
        <v>0.171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173</v>
      </c>
      <c r="AU280" s="221" t="s">
        <v>92</v>
      </c>
      <c r="AV280" s="14" t="s">
        <v>92</v>
      </c>
      <c r="AW280" s="14" t="s">
        <v>45</v>
      </c>
      <c r="AX280" s="14" t="s">
        <v>82</v>
      </c>
      <c r="AY280" s="221" t="s">
        <v>164</v>
      </c>
    </row>
    <row r="281" spans="2:51" s="13" customFormat="1" ht="11.25">
      <c r="B281" s="201"/>
      <c r="C281" s="202"/>
      <c r="D281" s="196" t="s">
        <v>173</v>
      </c>
      <c r="E281" s="203" t="s">
        <v>36</v>
      </c>
      <c r="F281" s="204" t="s">
        <v>235</v>
      </c>
      <c r="G281" s="202"/>
      <c r="H281" s="203" t="s">
        <v>36</v>
      </c>
      <c r="I281" s="205"/>
      <c r="J281" s="202"/>
      <c r="K281" s="202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173</v>
      </c>
      <c r="AU281" s="210" t="s">
        <v>92</v>
      </c>
      <c r="AV281" s="13" t="s">
        <v>23</v>
      </c>
      <c r="AW281" s="13" t="s">
        <v>45</v>
      </c>
      <c r="AX281" s="13" t="s">
        <v>82</v>
      </c>
      <c r="AY281" s="210" t="s">
        <v>164</v>
      </c>
    </row>
    <row r="282" spans="2:51" s="13" customFormat="1" ht="11.25">
      <c r="B282" s="201"/>
      <c r="C282" s="202"/>
      <c r="D282" s="196" t="s">
        <v>173</v>
      </c>
      <c r="E282" s="203" t="s">
        <v>36</v>
      </c>
      <c r="F282" s="204" t="s">
        <v>236</v>
      </c>
      <c r="G282" s="202"/>
      <c r="H282" s="203" t="s">
        <v>36</v>
      </c>
      <c r="I282" s="205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173</v>
      </c>
      <c r="AU282" s="210" t="s">
        <v>92</v>
      </c>
      <c r="AV282" s="13" t="s">
        <v>23</v>
      </c>
      <c r="AW282" s="13" t="s">
        <v>45</v>
      </c>
      <c r="AX282" s="13" t="s">
        <v>82</v>
      </c>
      <c r="AY282" s="210" t="s">
        <v>164</v>
      </c>
    </row>
    <row r="283" spans="2:51" s="14" customFormat="1" ht="11.25">
      <c r="B283" s="211"/>
      <c r="C283" s="212"/>
      <c r="D283" s="196" t="s">
        <v>173</v>
      </c>
      <c r="E283" s="213" t="s">
        <v>36</v>
      </c>
      <c r="F283" s="214" t="s">
        <v>387</v>
      </c>
      <c r="G283" s="212"/>
      <c r="H283" s="215">
        <v>1.386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173</v>
      </c>
      <c r="AU283" s="221" t="s">
        <v>92</v>
      </c>
      <c r="AV283" s="14" t="s">
        <v>92</v>
      </c>
      <c r="AW283" s="14" t="s">
        <v>45</v>
      </c>
      <c r="AX283" s="14" t="s">
        <v>82</v>
      </c>
      <c r="AY283" s="221" t="s">
        <v>164</v>
      </c>
    </row>
    <row r="284" spans="2:51" s="15" customFormat="1" ht="11.25">
      <c r="B284" s="222"/>
      <c r="C284" s="223"/>
      <c r="D284" s="196" t="s">
        <v>173</v>
      </c>
      <c r="E284" s="224" t="s">
        <v>36</v>
      </c>
      <c r="F284" s="225" t="s">
        <v>181</v>
      </c>
      <c r="G284" s="223"/>
      <c r="H284" s="226">
        <v>1.557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173</v>
      </c>
      <c r="AU284" s="232" t="s">
        <v>92</v>
      </c>
      <c r="AV284" s="15" t="s">
        <v>170</v>
      </c>
      <c r="AW284" s="15" t="s">
        <v>45</v>
      </c>
      <c r="AX284" s="15" t="s">
        <v>23</v>
      </c>
      <c r="AY284" s="232" t="s">
        <v>164</v>
      </c>
    </row>
    <row r="285" spans="1:65" s="2" customFormat="1" ht="16.5" customHeight="1">
      <c r="A285" s="37"/>
      <c r="B285" s="38"/>
      <c r="C285" s="183" t="s">
        <v>388</v>
      </c>
      <c r="D285" s="183" t="s">
        <v>166</v>
      </c>
      <c r="E285" s="184" t="s">
        <v>389</v>
      </c>
      <c r="F285" s="185" t="s">
        <v>390</v>
      </c>
      <c r="G285" s="186" t="s">
        <v>185</v>
      </c>
      <c r="H285" s="187">
        <v>1.026</v>
      </c>
      <c r="I285" s="188"/>
      <c r="J285" s="189">
        <f>ROUND(I285*H285,2)</f>
        <v>0</v>
      </c>
      <c r="K285" s="185" t="s">
        <v>186</v>
      </c>
      <c r="L285" s="42"/>
      <c r="M285" s="190" t="s">
        <v>36</v>
      </c>
      <c r="N285" s="191" t="s">
        <v>53</v>
      </c>
      <c r="O285" s="67"/>
      <c r="P285" s="192">
        <f>O285*H285</f>
        <v>0</v>
      </c>
      <c r="Q285" s="192">
        <v>2.49255</v>
      </c>
      <c r="R285" s="192">
        <f>Q285*H285</f>
        <v>2.5573563</v>
      </c>
      <c r="S285" s="192">
        <v>0</v>
      </c>
      <c r="T285" s="193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4" t="s">
        <v>170</v>
      </c>
      <c r="AT285" s="194" t="s">
        <v>166</v>
      </c>
      <c r="AU285" s="194" t="s">
        <v>92</v>
      </c>
      <c r="AY285" s="19" t="s">
        <v>164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19" t="s">
        <v>23</v>
      </c>
      <c r="BK285" s="195">
        <f>ROUND(I285*H285,2)</f>
        <v>0</v>
      </c>
      <c r="BL285" s="19" t="s">
        <v>170</v>
      </c>
      <c r="BM285" s="194" t="s">
        <v>391</v>
      </c>
    </row>
    <row r="286" spans="1:47" s="2" customFormat="1" ht="11.25">
      <c r="A286" s="37"/>
      <c r="B286" s="38"/>
      <c r="C286" s="39"/>
      <c r="D286" s="196" t="s">
        <v>172</v>
      </c>
      <c r="E286" s="39"/>
      <c r="F286" s="197" t="s">
        <v>392</v>
      </c>
      <c r="G286" s="39"/>
      <c r="H286" s="39"/>
      <c r="I286" s="198"/>
      <c r="J286" s="39"/>
      <c r="K286" s="39"/>
      <c r="L286" s="42"/>
      <c r="M286" s="199"/>
      <c r="N286" s="200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172</v>
      </c>
      <c r="AU286" s="19" t="s">
        <v>92</v>
      </c>
    </row>
    <row r="287" spans="1:47" s="2" customFormat="1" ht="11.25">
      <c r="A287" s="37"/>
      <c r="B287" s="38"/>
      <c r="C287" s="39"/>
      <c r="D287" s="233" t="s">
        <v>189</v>
      </c>
      <c r="E287" s="39"/>
      <c r="F287" s="234" t="s">
        <v>393</v>
      </c>
      <c r="G287" s="39"/>
      <c r="H287" s="39"/>
      <c r="I287" s="198"/>
      <c r="J287" s="39"/>
      <c r="K287" s="39"/>
      <c r="L287" s="42"/>
      <c r="M287" s="199"/>
      <c r="N287" s="200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9" t="s">
        <v>189</v>
      </c>
      <c r="AU287" s="19" t="s">
        <v>92</v>
      </c>
    </row>
    <row r="288" spans="2:51" s="13" customFormat="1" ht="11.25">
      <c r="B288" s="201"/>
      <c r="C288" s="202"/>
      <c r="D288" s="196" t="s">
        <v>173</v>
      </c>
      <c r="E288" s="203" t="s">
        <v>36</v>
      </c>
      <c r="F288" s="204" t="s">
        <v>210</v>
      </c>
      <c r="G288" s="202"/>
      <c r="H288" s="203" t="s">
        <v>36</v>
      </c>
      <c r="I288" s="205"/>
      <c r="J288" s="202"/>
      <c r="K288" s="202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173</v>
      </c>
      <c r="AU288" s="210" t="s">
        <v>92</v>
      </c>
      <c r="AV288" s="13" t="s">
        <v>23</v>
      </c>
      <c r="AW288" s="13" t="s">
        <v>45</v>
      </c>
      <c r="AX288" s="13" t="s">
        <v>82</v>
      </c>
      <c r="AY288" s="210" t="s">
        <v>164</v>
      </c>
    </row>
    <row r="289" spans="2:51" s="13" customFormat="1" ht="11.25">
      <c r="B289" s="201"/>
      <c r="C289" s="202"/>
      <c r="D289" s="196" t="s">
        <v>173</v>
      </c>
      <c r="E289" s="203" t="s">
        <v>36</v>
      </c>
      <c r="F289" s="204" t="s">
        <v>384</v>
      </c>
      <c r="G289" s="202"/>
      <c r="H289" s="203" t="s">
        <v>36</v>
      </c>
      <c r="I289" s="205"/>
      <c r="J289" s="202"/>
      <c r="K289" s="202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173</v>
      </c>
      <c r="AU289" s="210" t="s">
        <v>92</v>
      </c>
      <c r="AV289" s="13" t="s">
        <v>23</v>
      </c>
      <c r="AW289" s="13" t="s">
        <v>45</v>
      </c>
      <c r="AX289" s="13" t="s">
        <v>82</v>
      </c>
      <c r="AY289" s="210" t="s">
        <v>164</v>
      </c>
    </row>
    <row r="290" spans="2:51" s="13" customFormat="1" ht="11.25">
      <c r="B290" s="201"/>
      <c r="C290" s="202"/>
      <c r="D290" s="196" t="s">
        <v>173</v>
      </c>
      <c r="E290" s="203" t="s">
        <v>36</v>
      </c>
      <c r="F290" s="204" t="s">
        <v>385</v>
      </c>
      <c r="G290" s="202"/>
      <c r="H290" s="203" t="s">
        <v>36</v>
      </c>
      <c r="I290" s="205"/>
      <c r="J290" s="202"/>
      <c r="K290" s="202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173</v>
      </c>
      <c r="AU290" s="210" t="s">
        <v>92</v>
      </c>
      <c r="AV290" s="13" t="s">
        <v>23</v>
      </c>
      <c r="AW290" s="13" t="s">
        <v>45</v>
      </c>
      <c r="AX290" s="13" t="s">
        <v>82</v>
      </c>
      <c r="AY290" s="210" t="s">
        <v>164</v>
      </c>
    </row>
    <row r="291" spans="2:51" s="14" customFormat="1" ht="11.25">
      <c r="B291" s="211"/>
      <c r="C291" s="212"/>
      <c r="D291" s="196" t="s">
        <v>173</v>
      </c>
      <c r="E291" s="213" t="s">
        <v>36</v>
      </c>
      <c r="F291" s="214" t="s">
        <v>394</v>
      </c>
      <c r="G291" s="212"/>
      <c r="H291" s="215">
        <v>1.026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173</v>
      </c>
      <c r="AU291" s="221" t="s">
        <v>92</v>
      </c>
      <c r="AV291" s="14" t="s">
        <v>92</v>
      </c>
      <c r="AW291" s="14" t="s">
        <v>45</v>
      </c>
      <c r="AX291" s="14" t="s">
        <v>82</v>
      </c>
      <c r="AY291" s="221" t="s">
        <v>164</v>
      </c>
    </row>
    <row r="292" spans="2:51" s="15" customFormat="1" ht="11.25">
      <c r="B292" s="222"/>
      <c r="C292" s="223"/>
      <c r="D292" s="196" t="s">
        <v>173</v>
      </c>
      <c r="E292" s="224" t="s">
        <v>36</v>
      </c>
      <c r="F292" s="225" t="s">
        <v>181</v>
      </c>
      <c r="G292" s="223"/>
      <c r="H292" s="226">
        <v>1.026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173</v>
      </c>
      <c r="AU292" s="232" t="s">
        <v>92</v>
      </c>
      <c r="AV292" s="15" t="s">
        <v>170</v>
      </c>
      <c r="AW292" s="15" t="s">
        <v>45</v>
      </c>
      <c r="AX292" s="15" t="s">
        <v>23</v>
      </c>
      <c r="AY292" s="232" t="s">
        <v>164</v>
      </c>
    </row>
    <row r="293" spans="1:65" s="2" customFormat="1" ht="16.5" customHeight="1">
      <c r="A293" s="37"/>
      <c r="B293" s="38"/>
      <c r="C293" s="183" t="s">
        <v>395</v>
      </c>
      <c r="D293" s="183" t="s">
        <v>166</v>
      </c>
      <c r="E293" s="184" t="s">
        <v>396</v>
      </c>
      <c r="F293" s="185" t="s">
        <v>397</v>
      </c>
      <c r="G293" s="186" t="s">
        <v>185</v>
      </c>
      <c r="H293" s="187">
        <v>4.347</v>
      </c>
      <c r="I293" s="188"/>
      <c r="J293" s="189">
        <f>ROUND(I293*H293,2)</f>
        <v>0</v>
      </c>
      <c r="K293" s="185" t="s">
        <v>186</v>
      </c>
      <c r="L293" s="42"/>
      <c r="M293" s="190" t="s">
        <v>36</v>
      </c>
      <c r="N293" s="191" t="s">
        <v>53</v>
      </c>
      <c r="O293" s="67"/>
      <c r="P293" s="192">
        <f>O293*H293</f>
        <v>0</v>
      </c>
      <c r="Q293" s="192">
        <v>2.4143</v>
      </c>
      <c r="R293" s="192">
        <f>Q293*H293</f>
        <v>10.4949621</v>
      </c>
      <c r="S293" s="192">
        <v>0</v>
      </c>
      <c r="T293" s="193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4" t="s">
        <v>170</v>
      </c>
      <c r="AT293" s="194" t="s">
        <v>166</v>
      </c>
      <c r="AU293" s="194" t="s">
        <v>92</v>
      </c>
      <c r="AY293" s="19" t="s">
        <v>164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19" t="s">
        <v>23</v>
      </c>
      <c r="BK293" s="195">
        <f>ROUND(I293*H293,2)</f>
        <v>0</v>
      </c>
      <c r="BL293" s="19" t="s">
        <v>170</v>
      </c>
      <c r="BM293" s="194" t="s">
        <v>398</v>
      </c>
    </row>
    <row r="294" spans="1:47" s="2" customFormat="1" ht="11.25">
      <c r="A294" s="37"/>
      <c r="B294" s="38"/>
      <c r="C294" s="39"/>
      <c r="D294" s="196" t="s">
        <v>172</v>
      </c>
      <c r="E294" s="39"/>
      <c r="F294" s="197" t="s">
        <v>399</v>
      </c>
      <c r="G294" s="39"/>
      <c r="H294" s="39"/>
      <c r="I294" s="198"/>
      <c r="J294" s="39"/>
      <c r="K294" s="39"/>
      <c r="L294" s="42"/>
      <c r="M294" s="199"/>
      <c r="N294" s="200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9" t="s">
        <v>172</v>
      </c>
      <c r="AU294" s="19" t="s">
        <v>92</v>
      </c>
    </row>
    <row r="295" spans="1:47" s="2" customFormat="1" ht="11.25">
      <c r="A295" s="37"/>
      <c r="B295" s="38"/>
      <c r="C295" s="39"/>
      <c r="D295" s="233" t="s">
        <v>189</v>
      </c>
      <c r="E295" s="39"/>
      <c r="F295" s="234" t="s">
        <v>400</v>
      </c>
      <c r="G295" s="39"/>
      <c r="H295" s="39"/>
      <c r="I295" s="198"/>
      <c r="J295" s="39"/>
      <c r="K295" s="39"/>
      <c r="L295" s="42"/>
      <c r="M295" s="199"/>
      <c r="N295" s="200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9" t="s">
        <v>189</v>
      </c>
      <c r="AU295" s="19" t="s">
        <v>92</v>
      </c>
    </row>
    <row r="296" spans="2:51" s="13" customFormat="1" ht="11.25">
      <c r="B296" s="201"/>
      <c r="C296" s="202"/>
      <c r="D296" s="196" t="s">
        <v>173</v>
      </c>
      <c r="E296" s="203" t="s">
        <v>36</v>
      </c>
      <c r="F296" s="204" t="s">
        <v>401</v>
      </c>
      <c r="G296" s="202"/>
      <c r="H296" s="203" t="s">
        <v>36</v>
      </c>
      <c r="I296" s="205"/>
      <c r="J296" s="202"/>
      <c r="K296" s="202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173</v>
      </c>
      <c r="AU296" s="210" t="s">
        <v>92</v>
      </c>
      <c r="AV296" s="13" t="s">
        <v>23</v>
      </c>
      <c r="AW296" s="13" t="s">
        <v>45</v>
      </c>
      <c r="AX296" s="13" t="s">
        <v>82</v>
      </c>
      <c r="AY296" s="210" t="s">
        <v>164</v>
      </c>
    </row>
    <row r="297" spans="2:51" s="13" customFormat="1" ht="11.25">
      <c r="B297" s="201"/>
      <c r="C297" s="202"/>
      <c r="D297" s="196" t="s">
        <v>173</v>
      </c>
      <c r="E297" s="203" t="s">
        <v>36</v>
      </c>
      <c r="F297" s="204" t="s">
        <v>402</v>
      </c>
      <c r="G297" s="202"/>
      <c r="H297" s="203" t="s">
        <v>36</v>
      </c>
      <c r="I297" s="205"/>
      <c r="J297" s="202"/>
      <c r="K297" s="202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173</v>
      </c>
      <c r="AU297" s="210" t="s">
        <v>92</v>
      </c>
      <c r="AV297" s="13" t="s">
        <v>23</v>
      </c>
      <c r="AW297" s="13" t="s">
        <v>45</v>
      </c>
      <c r="AX297" s="13" t="s">
        <v>82</v>
      </c>
      <c r="AY297" s="210" t="s">
        <v>164</v>
      </c>
    </row>
    <row r="298" spans="2:51" s="14" customFormat="1" ht="11.25">
      <c r="B298" s="211"/>
      <c r="C298" s="212"/>
      <c r="D298" s="196" t="s">
        <v>173</v>
      </c>
      <c r="E298" s="213" t="s">
        <v>36</v>
      </c>
      <c r="F298" s="214" t="s">
        <v>403</v>
      </c>
      <c r="G298" s="212"/>
      <c r="H298" s="215">
        <v>4.347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173</v>
      </c>
      <c r="AU298" s="221" t="s">
        <v>92</v>
      </c>
      <c r="AV298" s="14" t="s">
        <v>92</v>
      </c>
      <c r="AW298" s="14" t="s">
        <v>45</v>
      </c>
      <c r="AX298" s="14" t="s">
        <v>82</v>
      </c>
      <c r="AY298" s="221" t="s">
        <v>164</v>
      </c>
    </row>
    <row r="299" spans="2:51" s="15" customFormat="1" ht="11.25">
      <c r="B299" s="222"/>
      <c r="C299" s="223"/>
      <c r="D299" s="196" t="s">
        <v>173</v>
      </c>
      <c r="E299" s="224" t="s">
        <v>36</v>
      </c>
      <c r="F299" s="225" t="s">
        <v>181</v>
      </c>
      <c r="G299" s="223"/>
      <c r="H299" s="226">
        <v>4.347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173</v>
      </c>
      <c r="AU299" s="232" t="s">
        <v>92</v>
      </c>
      <c r="AV299" s="15" t="s">
        <v>170</v>
      </c>
      <c r="AW299" s="15" t="s">
        <v>45</v>
      </c>
      <c r="AX299" s="15" t="s">
        <v>23</v>
      </c>
      <c r="AY299" s="232" t="s">
        <v>164</v>
      </c>
    </row>
    <row r="300" spans="1:65" s="2" customFormat="1" ht="16.5" customHeight="1">
      <c r="A300" s="37"/>
      <c r="B300" s="38"/>
      <c r="C300" s="183" t="s">
        <v>404</v>
      </c>
      <c r="D300" s="183" t="s">
        <v>166</v>
      </c>
      <c r="E300" s="184" t="s">
        <v>405</v>
      </c>
      <c r="F300" s="185" t="s">
        <v>406</v>
      </c>
      <c r="G300" s="186" t="s">
        <v>169</v>
      </c>
      <c r="H300" s="187">
        <v>12.6</v>
      </c>
      <c r="I300" s="188"/>
      <c r="J300" s="189">
        <f>ROUND(I300*H300,2)</f>
        <v>0</v>
      </c>
      <c r="K300" s="185" t="s">
        <v>186</v>
      </c>
      <c r="L300" s="42"/>
      <c r="M300" s="190" t="s">
        <v>36</v>
      </c>
      <c r="N300" s="191" t="s">
        <v>53</v>
      </c>
      <c r="O300" s="67"/>
      <c r="P300" s="192">
        <f>O300*H300</f>
        <v>0</v>
      </c>
      <c r="Q300" s="192">
        <v>0</v>
      </c>
      <c r="R300" s="192">
        <f>Q300*H300</f>
        <v>0</v>
      </c>
      <c r="S300" s="192">
        <v>0</v>
      </c>
      <c r="T300" s="193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4" t="s">
        <v>170</v>
      </c>
      <c r="AT300" s="194" t="s">
        <v>166</v>
      </c>
      <c r="AU300" s="194" t="s">
        <v>92</v>
      </c>
      <c r="AY300" s="19" t="s">
        <v>164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19" t="s">
        <v>23</v>
      </c>
      <c r="BK300" s="195">
        <f>ROUND(I300*H300,2)</f>
        <v>0</v>
      </c>
      <c r="BL300" s="19" t="s">
        <v>170</v>
      </c>
      <c r="BM300" s="194" t="s">
        <v>407</v>
      </c>
    </row>
    <row r="301" spans="1:47" s="2" customFormat="1" ht="11.25">
      <c r="A301" s="37"/>
      <c r="B301" s="38"/>
      <c r="C301" s="39"/>
      <c r="D301" s="196" t="s">
        <v>172</v>
      </c>
      <c r="E301" s="39"/>
      <c r="F301" s="197" t="s">
        <v>408</v>
      </c>
      <c r="G301" s="39"/>
      <c r="H301" s="39"/>
      <c r="I301" s="198"/>
      <c r="J301" s="39"/>
      <c r="K301" s="39"/>
      <c r="L301" s="42"/>
      <c r="M301" s="199"/>
      <c r="N301" s="200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9" t="s">
        <v>172</v>
      </c>
      <c r="AU301" s="19" t="s">
        <v>92</v>
      </c>
    </row>
    <row r="302" spans="1:47" s="2" customFormat="1" ht="11.25">
      <c r="A302" s="37"/>
      <c r="B302" s="38"/>
      <c r="C302" s="39"/>
      <c r="D302" s="233" t="s">
        <v>189</v>
      </c>
      <c r="E302" s="39"/>
      <c r="F302" s="234" t="s">
        <v>409</v>
      </c>
      <c r="G302" s="39"/>
      <c r="H302" s="39"/>
      <c r="I302" s="198"/>
      <c r="J302" s="39"/>
      <c r="K302" s="39"/>
      <c r="L302" s="42"/>
      <c r="M302" s="199"/>
      <c r="N302" s="200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9" t="s">
        <v>189</v>
      </c>
      <c r="AU302" s="19" t="s">
        <v>92</v>
      </c>
    </row>
    <row r="303" spans="2:51" s="13" customFormat="1" ht="11.25">
      <c r="B303" s="201"/>
      <c r="C303" s="202"/>
      <c r="D303" s="196" t="s">
        <v>173</v>
      </c>
      <c r="E303" s="203" t="s">
        <v>36</v>
      </c>
      <c r="F303" s="204" t="s">
        <v>410</v>
      </c>
      <c r="G303" s="202"/>
      <c r="H303" s="203" t="s">
        <v>36</v>
      </c>
      <c r="I303" s="205"/>
      <c r="J303" s="202"/>
      <c r="K303" s="202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173</v>
      </c>
      <c r="AU303" s="210" t="s">
        <v>92</v>
      </c>
      <c r="AV303" s="13" t="s">
        <v>23</v>
      </c>
      <c r="AW303" s="13" t="s">
        <v>45</v>
      </c>
      <c r="AX303" s="13" t="s">
        <v>82</v>
      </c>
      <c r="AY303" s="210" t="s">
        <v>164</v>
      </c>
    </row>
    <row r="304" spans="2:51" s="14" customFormat="1" ht="11.25">
      <c r="B304" s="211"/>
      <c r="C304" s="212"/>
      <c r="D304" s="196" t="s">
        <v>173</v>
      </c>
      <c r="E304" s="213" t="s">
        <v>36</v>
      </c>
      <c r="F304" s="214" t="s">
        <v>411</v>
      </c>
      <c r="G304" s="212"/>
      <c r="H304" s="215">
        <v>12.6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173</v>
      </c>
      <c r="AU304" s="221" t="s">
        <v>92</v>
      </c>
      <c r="AV304" s="14" t="s">
        <v>92</v>
      </c>
      <c r="AW304" s="14" t="s">
        <v>45</v>
      </c>
      <c r="AX304" s="14" t="s">
        <v>82</v>
      </c>
      <c r="AY304" s="221" t="s">
        <v>164</v>
      </c>
    </row>
    <row r="305" spans="2:51" s="15" customFormat="1" ht="11.25">
      <c r="B305" s="222"/>
      <c r="C305" s="223"/>
      <c r="D305" s="196" t="s">
        <v>173</v>
      </c>
      <c r="E305" s="224" t="s">
        <v>36</v>
      </c>
      <c r="F305" s="225" t="s">
        <v>181</v>
      </c>
      <c r="G305" s="223"/>
      <c r="H305" s="226">
        <v>12.6</v>
      </c>
      <c r="I305" s="227"/>
      <c r="J305" s="223"/>
      <c r="K305" s="223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173</v>
      </c>
      <c r="AU305" s="232" t="s">
        <v>92</v>
      </c>
      <c r="AV305" s="15" t="s">
        <v>170</v>
      </c>
      <c r="AW305" s="15" t="s">
        <v>45</v>
      </c>
      <c r="AX305" s="15" t="s">
        <v>23</v>
      </c>
      <c r="AY305" s="232" t="s">
        <v>164</v>
      </c>
    </row>
    <row r="306" spans="1:65" s="2" customFormat="1" ht="16.5" customHeight="1">
      <c r="A306" s="37"/>
      <c r="B306" s="38"/>
      <c r="C306" s="183" t="s">
        <v>412</v>
      </c>
      <c r="D306" s="183" t="s">
        <v>166</v>
      </c>
      <c r="E306" s="184" t="s">
        <v>413</v>
      </c>
      <c r="F306" s="185" t="s">
        <v>414</v>
      </c>
      <c r="G306" s="186" t="s">
        <v>169</v>
      </c>
      <c r="H306" s="187">
        <v>0.945</v>
      </c>
      <c r="I306" s="188"/>
      <c r="J306" s="189">
        <f>ROUND(I306*H306,2)</f>
        <v>0</v>
      </c>
      <c r="K306" s="185" t="s">
        <v>186</v>
      </c>
      <c r="L306" s="42"/>
      <c r="M306" s="190" t="s">
        <v>36</v>
      </c>
      <c r="N306" s="191" t="s">
        <v>53</v>
      </c>
      <c r="O306" s="67"/>
      <c r="P306" s="192">
        <f>O306*H306</f>
        <v>0</v>
      </c>
      <c r="Q306" s="192">
        <v>0.21252</v>
      </c>
      <c r="R306" s="192">
        <f>Q306*H306</f>
        <v>0.20083139999999997</v>
      </c>
      <c r="S306" s="192">
        <v>0</v>
      </c>
      <c r="T306" s="193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4" t="s">
        <v>170</v>
      </c>
      <c r="AT306" s="194" t="s">
        <v>166</v>
      </c>
      <c r="AU306" s="194" t="s">
        <v>92</v>
      </c>
      <c r="AY306" s="19" t="s">
        <v>164</v>
      </c>
      <c r="BE306" s="195">
        <f>IF(N306="základní",J306,0)</f>
        <v>0</v>
      </c>
      <c r="BF306" s="195">
        <f>IF(N306="snížená",J306,0)</f>
        <v>0</v>
      </c>
      <c r="BG306" s="195">
        <f>IF(N306="zákl. přenesená",J306,0)</f>
        <v>0</v>
      </c>
      <c r="BH306" s="195">
        <f>IF(N306="sníž. přenesená",J306,0)</f>
        <v>0</v>
      </c>
      <c r="BI306" s="195">
        <f>IF(N306="nulová",J306,0)</f>
        <v>0</v>
      </c>
      <c r="BJ306" s="19" t="s">
        <v>23</v>
      </c>
      <c r="BK306" s="195">
        <f>ROUND(I306*H306,2)</f>
        <v>0</v>
      </c>
      <c r="BL306" s="19" t="s">
        <v>170</v>
      </c>
      <c r="BM306" s="194" t="s">
        <v>415</v>
      </c>
    </row>
    <row r="307" spans="1:47" s="2" customFormat="1" ht="11.25">
      <c r="A307" s="37"/>
      <c r="B307" s="38"/>
      <c r="C307" s="39"/>
      <c r="D307" s="196" t="s">
        <v>172</v>
      </c>
      <c r="E307" s="39"/>
      <c r="F307" s="197" t="s">
        <v>416</v>
      </c>
      <c r="G307" s="39"/>
      <c r="H307" s="39"/>
      <c r="I307" s="198"/>
      <c r="J307" s="39"/>
      <c r="K307" s="39"/>
      <c r="L307" s="42"/>
      <c r="M307" s="199"/>
      <c r="N307" s="200"/>
      <c r="O307" s="67"/>
      <c r="P307" s="67"/>
      <c r="Q307" s="67"/>
      <c r="R307" s="67"/>
      <c r="S307" s="67"/>
      <c r="T307" s="68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9" t="s">
        <v>172</v>
      </c>
      <c r="AU307" s="19" t="s">
        <v>92</v>
      </c>
    </row>
    <row r="308" spans="1:47" s="2" customFormat="1" ht="11.25">
      <c r="A308" s="37"/>
      <c r="B308" s="38"/>
      <c r="C308" s="39"/>
      <c r="D308" s="233" t="s">
        <v>189</v>
      </c>
      <c r="E308" s="39"/>
      <c r="F308" s="234" t="s">
        <v>417</v>
      </c>
      <c r="G308" s="39"/>
      <c r="H308" s="39"/>
      <c r="I308" s="198"/>
      <c r="J308" s="39"/>
      <c r="K308" s="39"/>
      <c r="L308" s="42"/>
      <c r="M308" s="199"/>
      <c r="N308" s="200"/>
      <c r="O308" s="67"/>
      <c r="P308" s="67"/>
      <c r="Q308" s="67"/>
      <c r="R308" s="67"/>
      <c r="S308" s="67"/>
      <c r="T308" s="68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9" t="s">
        <v>189</v>
      </c>
      <c r="AU308" s="19" t="s">
        <v>92</v>
      </c>
    </row>
    <row r="309" spans="2:51" s="13" customFormat="1" ht="11.25">
      <c r="B309" s="201"/>
      <c r="C309" s="202"/>
      <c r="D309" s="196" t="s">
        <v>173</v>
      </c>
      <c r="E309" s="203" t="s">
        <v>36</v>
      </c>
      <c r="F309" s="204" t="s">
        <v>418</v>
      </c>
      <c r="G309" s="202"/>
      <c r="H309" s="203" t="s">
        <v>36</v>
      </c>
      <c r="I309" s="205"/>
      <c r="J309" s="202"/>
      <c r="K309" s="202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173</v>
      </c>
      <c r="AU309" s="210" t="s">
        <v>92</v>
      </c>
      <c r="AV309" s="13" t="s">
        <v>23</v>
      </c>
      <c r="AW309" s="13" t="s">
        <v>45</v>
      </c>
      <c r="AX309" s="13" t="s">
        <v>82</v>
      </c>
      <c r="AY309" s="210" t="s">
        <v>164</v>
      </c>
    </row>
    <row r="310" spans="2:51" s="13" customFormat="1" ht="11.25">
      <c r="B310" s="201"/>
      <c r="C310" s="202"/>
      <c r="D310" s="196" t="s">
        <v>173</v>
      </c>
      <c r="E310" s="203" t="s">
        <v>36</v>
      </c>
      <c r="F310" s="204" t="s">
        <v>402</v>
      </c>
      <c r="G310" s="202"/>
      <c r="H310" s="203" t="s">
        <v>36</v>
      </c>
      <c r="I310" s="205"/>
      <c r="J310" s="202"/>
      <c r="K310" s="202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173</v>
      </c>
      <c r="AU310" s="210" t="s">
        <v>92</v>
      </c>
      <c r="AV310" s="13" t="s">
        <v>23</v>
      </c>
      <c r="AW310" s="13" t="s">
        <v>45</v>
      </c>
      <c r="AX310" s="13" t="s">
        <v>82</v>
      </c>
      <c r="AY310" s="210" t="s">
        <v>164</v>
      </c>
    </row>
    <row r="311" spans="2:51" s="14" customFormat="1" ht="11.25">
      <c r="B311" s="211"/>
      <c r="C311" s="212"/>
      <c r="D311" s="196" t="s">
        <v>173</v>
      </c>
      <c r="E311" s="213" t="s">
        <v>36</v>
      </c>
      <c r="F311" s="214" t="s">
        <v>419</v>
      </c>
      <c r="G311" s="212"/>
      <c r="H311" s="215">
        <v>0.945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173</v>
      </c>
      <c r="AU311" s="221" t="s">
        <v>92</v>
      </c>
      <c r="AV311" s="14" t="s">
        <v>92</v>
      </c>
      <c r="AW311" s="14" t="s">
        <v>45</v>
      </c>
      <c r="AX311" s="14" t="s">
        <v>82</v>
      </c>
      <c r="AY311" s="221" t="s">
        <v>164</v>
      </c>
    </row>
    <row r="312" spans="2:51" s="15" customFormat="1" ht="11.25">
      <c r="B312" s="222"/>
      <c r="C312" s="223"/>
      <c r="D312" s="196" t="s">
        <v>173</v>
      </c>
      <c r="E312" s="224" t="s">
        <v>36</v>
      </c>
      <c r="F312" s="225" t="s">
        <v>181</v>
      </c>
      <c r="G312" s="223"/>
      <c r="H312" s="226">
        <v>0.945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173</v>
      </c>
      <c r="AU312" s="232" t="s">
        <v>92</v>
      </c>
      <c r="AV312" s="15" t="s">
        <v>170</v>
      </c>
      <c r="AW312" s="15" t="s">
        <v>45</v>
      </c>
      <c r="AX312" s="15" t="s">
        <v>23</v>
      </c>
      <c r="AY312" s="232" t="s">
        <v>164</v>
      </c>
    </row>
    <row r="313" spans="1:65" s="2" customFormat="1" ht="16.5" customHeight="1">
      <c r="A313" s="37"/>
      <c r="B313" s="38"/>
      <c r="C313" s="183" t="s">
        <v>420</v>
      </c>
      <c r="D313" s="183" t="s">
        <v>166</v>
      </c>
      <c r="E313" s="184" t="s">
        <v>421</v>
      </c>
      <c r="F313" s="185" t="s">
        <v>422</v>
      </c>
      <c r="G313" s="186" t="s">
        <v>169</v>
      </c>
      <c r="H313" s="187">
        <v>29.402</v>
      </c>
      <c r="I313" s="188"/>
      <c r="J313" s="189">
        <f>ROUND(I313*H313,2)</f>
        <v>0</v>
      </c>
      <c r="K313" s="185" t="s">
        <v>186</v>
      </c>
      <c r="L313" s="42"/>
      <c r="M313" s="190" t="s">
        <v>36</v>
      </c>
      <c r="N313" s="191" t="s">
        <v>53</v>
      </c>
      <c r="O313" s="67"/>
      <c r="P313" s="192">
        <f>O313*H313</f>
        <v>0</v>
      </c>
      <c r="Q313" s="192">
        <v>0.74327</v>
      </c>
      <c r="R313" s="192">
        <f>Q313*H313</f>
        <v>21.853624540000002</v>
      </c>
      <c r="S313" s="192">
        <v>0</v>
      </c>
      <c r="T313" s="193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4" t="s">
        <v>170</v>
      </c>
      <c r="AT313" s="194" t="s">
        <v>166</v>
      </c>
      <c r="AU313" s="194" t="s">
        <v>92</v>
      </c>
      <c r="AY313" s="19" t="s">
        <v>164</v>
      </c>
      <c r="BE313" s="195">
        <f>IF(N313="základní",J313,0)</f>
        <v>0</v>
      </c>
      <c r="BF313" s="195">
        <f>IF(N313="snížená",J313,0)</f>
        <v>0</v>
      </c>
      <c r="BG313" s="195">
        <f>IF(N313="zákl. přenesená",J313,0)</f>
        <v>0</v>
      </c>
      <c r="BH313" s="195">
        <f>IF(N313="sníž. přenesená",J313,0)</f>
        <v>0</v>
      </c>
      <c r="BI313" s="195">
        <f>IF(N313="nulová",J313,0)</f>
        <v>0</v>
      </c>
      <c r="BJ313" s="19" t="s">
        <v>23</v>
      </c>
      <c r="BK313" s="195">
        <f>ROUND(I313*H313,2)</f>
        <v>0</v>
      </c>
      <c r="BL313" s="19" t="s">
        <v>170</v>
      </c>
      <c r="BM313" s="194" t="s">
        <v>423</v>
      </c>
    </row>
    <row r="314" spans="1:47" s="2" customFormat="1" ht="11.25">
      <c r="A314" s="37"/>
      <c r="B314" s="38"/>
      <c r="C314" s="39"/>
      <c r="D314" s="196" t="s">
        <v>172</v>
      </c>
      <c r="E314" s="39"/>
      <c r="F314" s="197" t="s">
        <v>424</v>
      </c>
      <c r="G314" s="39"/>
      <c r="H314" s="39"/>
      <c r="I314" s="198"/>
      <c r="J314" s="39"/>
      <c r="K314" s="39"/>
      <c r="L314" s="42"/>
      <c r="M314" s="199"/>
      <c r="N314" s="200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9" t="s">
        <v>172</v>
      </c>
      <c r="AU314" s="19" t="s">
        <v>92</v>
      </c>
    </row>
    <row r="315" spans="1:47" s="2" customFormat="1" ht="11.25">
      <c r="A315" s="37"/>
      <c r="B315" s="38"/>
      <c r="C315" s="39"/>
      <c r="D315" s="233" t="s">
        <v>189</v>
      </c>
      <c r="E315" s="39"/>
      <c r="F315" s="234" t="s">
        <v>425</v>
      </c>
      <c r="G315" s="39"/>
      <c r="H315" s="39"/>
      <c r="I315" s="198"/>
      <c r="J315" s="39"/>
      <c r="K315" s="39"/>
      <c r="L315" s="42"/>
      <c r="M315" s="199"/>
      <c r="N315" s="200"/>
      <c r="O315" s="67"/>
      <c r="P315" s="67"/>
      <c r="Q315" s="67"/>
      <c r="R315" s="67"/>
      <c r="S315" s="67"/>
      <c r="T315" s="68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9" t="s">
        <v>189</v>
      </c>
      <c r="AU315" s="19" t="s">
        <v>92</v>
      </c>
    </row>
    <row r="316" spans="2:51" s="13" customFormat="1" ht="11.25">
      <c r="B316" s="201"/>
      <c r="C316" s="202"/>
      <c r="D316" s="196" t="s">
        <v>173</v>
      </c>
      <c r="E316" s="203" t="s">
        <v>36</v>
      </c>
      <c r="F316" s="204" t="s">
        <v>210</v>
      </c>
      <c r="G316" s="202"/>
      <c r="H316" s="203" t="s">
        <v>36</v>
      </c>
      <c r="I316" s="205"/>
      <c r="J316" s="202"/>
      <c r="K316" s="202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173</v>
      </c>
      <c r="AU316" s="210" t="s">
        <v>92</v>
      </c>
      <c r="AV316" s="13" t="s">
        <v>23</v>
      </c>
      <c r="AW316" s="13" t="s">
        <v>45</v>
      </c>
      <c r="AX316" s="13" t="s">
        <v>82</v>
      </c>
      <c r="AY316" s="210" t="s">
        <v>164</v>
      </c>
    </row>
    <row r="317" spans="2:51" s="13" customFormat="1" ht="11.25">
      <c r="B317" s="201"/>
      <c r="C317" s="202"/>
      <c r="D317" s="196" t="s">
        <v>173</v>
      </c>
      <c r="E317" s="203" t="s">
        <v>36</v>
      </c>
      <c r="F317" s="204" t="s">
        <v>212</v>
      </c>
      <c r="G317" s="202"/>
      <c r="H317" s="203" t="s">
        <v>36</v>
      </c>
      <c r="I317" s="205"/>
      <c r="J317" s="202"/>
      <c r="K317" s="202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173</v>
      </c>
      <c r="AU317" s="210" t="s">
        <v>92</v>
      </c>
      <c r="AV317" s="13" t="s">
        <v>23</v>
      </c>
      <c r="AW317" s="13" t="s">
        <v>45</v>
      </c>
      <c r="AX317" s="13" t="s">
        <v>82</v>
      </c>
      <c r="AY317" s="210" t="s">
        <v>164</v>
      </c>
    </row>
    <row r="318" spans="2:51" s="14" customFormat="1" ht="11.25">
      <c r="B318" s="211"/>
      <c r="C318" s="212"/>
      <c r="D318" s="196" t="s">
        <v>173</v>
      </c>
      <c r="E318" s="213" t="s">
        <v>36</v>
      </c>
      <c r="F318" s="214" t="s">
        <v>426</v>
      </c>
      <c r="G318" s="212"/>
      <c r="H318" s="215">
        <v>29.402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173</v>
      </c>
      <c r="AU318" s="221" t="s">
        <v>92</v>
      </c>
      <c r="AV318" s="14" t="s">
        <v>92</v>
      </c>
      <c r="AW318" s="14" t="s">
        <v>45</v>
      </c>
      <c r="AX318" s="14" t="s">
        <v>82</v>
      </c>
      <c r="AY318" s="221" t="s">
        <v>164</v>
      </c>
    </row>
    <row r="319" spans="2:51" s="15" customFormat="1" ht="11.25">
      <c r="B319" s="222"/>
      <c r="C319" s="223"/>
      <c r="D319" s="196" t="s">
        <v>173</v>
      </c>
      <c r="E319" s="224" t="s">
        <v>36</v>
      </c>
      <c r="F319" s="225" t="s">
        <v>181</v>
      </c>
      <c r="G319" s="223"/>
      <c r="H319" s="226">
        <v>29.402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173</v>
      </c>
      <c r="AU319" s="232" t="s">
        <v>92</v>
      </c>
      <c r="AV319" s="15" t="s">
        <v>170</v>
      </c>
      <c r="AW319" s="15" t="s">
        <v>45</v>
      </c>
      <c r="AX319" s="15" t="s">
        <v>23</v>
      </c>
      <c r="AY319" s="232" t="s">
        <v>164</v>
      </c>
    </row>
    <row r="320" spans="2:63" s="12" customFormat="1" ht="22.9" customHeight="1">
      <c r="B320" s="167"/>
      <c r="C320" s="168"/>
      <c r="D320" s="169" t="s">
        <v>81</v>
      </c>
      <c r="E320" s="181" t="s">
        <v>204</v>
      </c>
      <c r="F320" s="181" t="s">
        <v>427</v>
      </c>
      <c r="G320" s="168"/>
      <c r="H320" s="168"/>
      <c r="I320" s="171"/>
      <c r="J320" s="182">
        <f>BK320</f>
        <v>0</v>
      </c>
      <c r="K320" s="168"/>
      <c r="L320" s="173"/>
      <c r="M320" s="174"/>
      <c r="N320" s="175"/>
      <c r="O320" s="175"/>
      <c r="P320" s="176">
        <f>SUM(P321:P404)</f>
        <v>0</v>
      </c>
      <c r="Q320" s="175"/>
      <c r="R320" s="176">
        <f>SUM(R321:R404)</f>
        <v>2826.31249</v>
      </c>
      <c r="S320" s="175"/>
      <c r="T320" s="177">
        <f>SUM(T321:T404)</f>
        <v>0</v>
      </c>
      <c r="AR320" s="178" t="s">
        <v>23</v>
      </c>
      <c r="AT320" s="179" t="s">
        <v>81</v>
      </c>
      <c r="AU320" s="179" t="s">
        <v>23</v>
      </c>
      <c r="AY320" s="178" t="s">
        <v>164</v>
      </c>
      <c r="BK320" s="180">
        <f>SUM(BK321:BK404)</f>
        <v>0</v>
      </c>
    </row>
    <row r="321" spans="1:65" s="2" customFormat="1" ht="16.5" customHeight="1">
      <c r="A321" s="37"/>
      <c r="B321" s="38"/>
      <c r="C321" s="183" t="s">
        <v>428</v>
      </c>
      <c r="D321" s="183" t="s">
        <v>166</v>
      </c>
      <c r="E321" s="184" t="s">
        <v>429</v>
      </c>
      <c r="F321" s="185" t="s">
        <v>430</v>
      </c>
      <c r="G321" s="186" t="s">
        <v>169</v>
      </c>
      <c r="H321" s="187">
        <v>2386.5</v>
      </c>
      <c r="I321" s="188"/>
      <c r="J321" s="189">
        <f>ROUND(I321*H321,2)</f>
        <v>0</v>
      </c>
      <c r="K321" s="185" t="s">
        <v>186</v>
      </c>
      <c r="L321" s="42"/>
      <c r="M321" s="190" t="s">
        <v>36</v>
      </c>
      <c r="N321" s="191" t="s">
        <v>53</v>
      </c>
      <c r="O321" s="67"/>
      <c r="P321" s="192">
        <f>O321*H321</f>
        <v>0</v>
      </c>
      <c r="Q321" s="192">
        <v>0</v>
      </c>
      <c r="R321" s="192">
        <f>Q321*H321</f>
        <v>0</v>
      </c>
      <c r="S321" s="192">
        <v>0</v>
      </c>
      <c r="T321" s="193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4" t="s">
        <v>170</v>
      </c>
      <c r="AT321" s="194" t="s">
        <v>166</v>
      </c>
      <c r="AU321" s="194" t="s">
        <v>92</v>
      </c>
      <c r="AY321" s="19" t="s">
        <v>164</v>
      </c>
      <c r="BE321" s="195">
        <f>IF(N321="základní",J321,0)</f>
        <v>0</v>
      </c>
      <c r="BF321" s="195">
        <f>IF(N321="snížená",J321,0)</f>
        <v>0</v>
      </c>
      <c r="BG321" s="195">
        <f>IF(N321="zákl. přenesená",J321,0)</f>
        <v>0</v>
      </c>
      <c r="BH321" s="195">
        <f>IF(N321="sníž. přenesená",J321,0)</f>
        <v>0</v>
      </c>
      <c r="BI321" s="195">
        <f>IF(N321="nulová",J321,0)</f>
        <v>0</v>
      </c>
      <c r="BJ321" s="19" t="s">
        <v>23</v>
      </c>
      <c r="BK321" s="195">
        <f>ROUND(I321*H321,2)</f>
        <v>0</v>
      </c>
      <c r="BL321" s="19" t="s">
        <v>170</v>
      </c>
      <c r="BM321" s="194" t="s">
        <v>431</v>
      </c>
    </row>
    <row r="322" spans="1:47" s="2" customFormat="1" ht="19.5">
      <c r="A322" s="37"/>
      <c r="B322" s="38"/>
      <c r="C322" s="39"/>
      <c r="D322" s="196" t="s">
        <v>172</v>
      </c>
      <c r="E322" s="39"/>
      <c r="F322" s="197" t="s">
        <v>432</v>
      </c>
      <c r="G322" s="39"/>
      <c r="H322" s="39"/>
      <c r="I322" s="198"/>
      <c r="J322" s="39"/>
      <c r="K322" s="39"/>
      <c r="L322" s="42"/>
      <c r="M322" s="199"/>
      <c r="N322" s="200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9" t="s">
        <v>172</v>
      </c>
      <c r="AU322" s="19" t="s">
        <v>92</v>
      </c>
    </row>
    <row r="323" spans="1:47" s="2" customFormat="1" ht="11.25">
      <c r="A323" s="37"/>
      <c r="B323" s="38"/>
      <c r="C323" s="39"/>
      <c r="D323" s="233" t="s">
        <v>189</v>
      </c>
      <c r="E323" s="39"/>
      <c r="F323" s="234" t="s">
        <v>433</v>
      </c>
      <c r="G323" s="39"/>
      <c r="H323" s="39"/>
      <c r="I323" s="198"/>
      <c r="J323" s="39"/>
      <c r="K323" s="39"/>
      <c r="L323" s="42"/>
      <c r="M323" s="199"/>
      <c r="N323" s="200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9" t="s">
        <v>189</v>
      </c>
      <c r="AU323" s="19" t="s">
        <v>92</v>
      </c>
    </row>
    <row r="324" spans="2:51" s="13" customFormat="1" ht="11.25">
      <c r="B324" s="201"/>
      <c r="C324" s="202"/>
      <c r="D324" s="196" t="s">
        <v>173</v>
      </c>
      <c r="E324" s="203" t="s">
        <v>36</v>
      </c>
      <c r="F324" s="204" t="s">
        <v>174</v>
      </c>
      <c r="G324" s="202"/>
      <c r="H324" s="203" t="s">
        <v>36</v>
      </c>
      <c r="I324" s="205"/>
      <c r="J324" s="202"/>
      <c r="K324" s="202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173</v>
      </c>
      <c r="AU324" s="210" t="s">
        <v>92</v>
      </c>
      <c r="AV324" s="13" t="s">
        <v>23</v>
      </c>
      <c r="AW324" s="13" t="s">
        <v>45</v>
      </c>
      <c r="AX324" s="13" t="s">
        <v>82</v>
      </c>
      <c r="AY324" s="210" t="s">
        <v>164</v>
      </c>
    </row>
    <row r="325" spans="2:51" s="14" customFormat="1" ht="11.25">
      <c r="B325" s="211"/>
      <c r="C325" s="212"/>
      <c r="D325" s="196" t="s">
        <v>173</v>
      </c>
      <c r="E325" s="213" t="s">
        <v>36</v>
      </c>
      <c r="F325" s="214" t="s">
        <v>434</v>
      </c>
      <c r="G325" s="212"/>
      <c r="H325" s="215">
        <v>2299.5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173</v>
      </c>
      <c r="AU325" s="221" t="s">
        <v>92</v>
      </c>
      <c r="AV325" s="14" t="s">
        <v>92</v>
      </c>
      <c r="AW325" s="14" t="s">
        <v>45</v>
      </c>
      <c r="AX325" s="14" t="s">
        <v>82</v>
      </c>
      <c r="AY325" s="221" t="s">
        <v>164</v>
      </c>
    </row>
    <row r="326" spans="2:51" s="13" customFormat="1" ht="11.25">
      <c r="B326" s="201"/>
      <c r="C326" s="202"/>
      <c r="D326" s="196" t="s">
        <v>173</v>
      </c>
      <c r="E326" s="203" t="s">
        <v>36</v>
      </c>
      <c r="F326" s="204" t="s">
        <v>200</v>
      </c>
      <c r="G326" s="202"/>
      <c r="H326" s="203" t="s">
        <v>36</v>
      </c>
      <c r="I326" s="205"/>
      <c r="J326" s="202"/>
      <c r="K326" s="202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173</v>
      </c>
      <c r="AU326" s="210" t="s">
        <v>92</v>
      </c>
      <c r="AV326" s="13" t="s">
        <v>23</v>
      </c>
      <c r="AW326" s="13" t="s">
        <v>45</v>
      </c>
      <c r="AX326" s="13" t="s">
        <v>82</v>
      </c>
      <c r="AY326" s="210" t="s">
        <v>164</v>
      </c>
    </row>
    <row r="327" spans="2:51" s="14" customFormat="1" ht="11.25">
      <c r="B327" s="211"/>
      <c r="C327" s="212"/>
      <c r="D327" s="196" t="s">
        <v>173</v>
      </c>
      <c r="E327" s="213" t="s">
        <v>36</v>
      </c>
      <c r="F327" s="214" t="s">
        <v>435</v>
      </c>
      <c r="G327" s="212"/>
      <c r="H327" s="215">
        <v>34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173</v>
      </c>
      <c r="AU327" s="221" t="s">
        <v>92</v>
      </c>
      <c r="AV327" s="14" t="s">
        <v>92</v>
      </c>
      <c r="AW327" s="14" t="s">
        <v>45</v>
      </c>
      <c r="AX327" s="14" t="s">
        <v>82</v>
      </c>
      <c r="AY327" s="221" t="s">
        <v>164</v>
      </c>
    </row>
    <row r="328" spans="2:51" s="13" customFormat="1" ht="11.25">
      <c r="B328" s="201"/>
      <c r="C328" s="202"/>
      <c r="D328" s="196" t="s">
        <v>173</v>
      </c>
      <c r="E328" s="203" t="s">
        <v>36</v>
      </c>
      <c r="F328" s="204" t="s">
        <v>202</v>
      </c>
      <c r="G328" s="202"/>
      <c r="H328" s="203" t="s">
        <v>36</v>
      </c>
      <c r="I328" s="205"/>
      <c r="J328" s="202"/>
      <c r="K328" s="202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173</v>
      </c>
      <c r="AU328" s="210" t="s">
        <v>92</v>
      </c>
      <c r="AV328" s="13" t="s">
        <v>23</v>
      </c>
      <c r="AW328" s="13" t="s">
        <v>45</v>
      </c>
      <c r="AX328" s="13" t="s">
        <v>82</v>
      </c>
      <c r="AY328" s="210" t="s">
        <v>164</v>
      </c>
    </row>
    <row r="329" spans="2:51" s="14" customFormat="1" ht="11.25">
      <c r="B329" s="211"/>
      <c r="C329" s="212"/>
      <c r="D329" s="196" t="s">
        <v>173</v>
      </c>
      <c r="E329" s="213" t="s">
        <v>36</v>
      </c>
      <c r="F329" s="214" t="s">
        <v>436</v>
      </c>
      <c r="G329" s="212"/>
      <c r="H329" s="215">
        <v>53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173</v>
      </c>
      <c r="AU329" s="221" t="s">
        <v>92</v>
      </c>
      <c r="AV329" s="14" t="s">
        <v>92</v>
      </c>
      <c r="AW329" s="14" t="s">
        <v>45</v>
      </c>
      <c r="AX329" s="14" t="s">
        <v>82</v>
      </c>
      <c r="AY329" s="221" t="s">
        <v>164</v>
      </c>
    </row>
    <row r="330" spans="2:51" s="15" customFormat="1" ht="11.25">
      <c r="B330" s="222"/>
      <c r="C330" s="223"/>
      <c r="D330" s="196" t="s">
        <v>173</v>
      </c>
      <c r="E330" s="224" t="s">
        <v>36</v>
      </c>
      <c r="F330" s="225" t="s">
        <v>181</v>
      </c>
      <c r="G330" s="223"/>
      <c r="H330" s="226">
        <v>2386.5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173</v>
      </c>
      <c r="AU330" s="232" t="s">
        <v>92</v>
      </c>
      <c r="AV330" s="15" t="s">
        <v>170</v>
      </c>
      <c r="AW330" s="15" t="s">
        <v>45</v>
      </c>
      <c r="AX330" s="15" t="s">
        <v>23</v>
      </c>
      <c r="AY330" s="232" t="s">
        <v>164</v>
      </c>
    </row>
    <row r="331" spans="1:65" s="2" customFormat="1" ht="16.5" customHeight="1">
      <c r="A331" s="37"/>
      <c r="B331" s="38"/>
      <c r="C331" s="183" t="s">
        <v>437</v>
      </c>
      <c r="D331" s="183" t="s">
        <v>166</v>
      </c>
      <c r="E331" s="184" t="s">
        <v>438</v>
      </c>
      <c r="F331" s="185" t="s">
        <v>439</v>
      </c>
      <c r="G331" s="186" t="s">
        <v>169</v>
      </c>
      <c r="H331" s="187">
        <v>2386.5</v>
      </c>
      <c r="I331" s="188"/>
      <c r="J331" s="189">
        <f>ROUND(I331*H331,2)</f>
        <v>0</v>
      </c>
      <c r="K331" s="185" t="s">
        <v>186</v>
      </c>
      <c r="L331" s="42"/>
      <c r="M331" s="190" t="s">
        <v>36</v>
      </c>
      <c r="N331" s="191" t="s">
        <v>53</v>
      </c>
      <c r="O331" s="67"/>
      <c r="P331" s="192">
        <f>O331*H331</f>
        <v>0</v>
      </c>
      <c r="Q331" s="192">
        <v>0.00071</v>
      </c>
      <c r="R331" s="192">
        <f>Q331*H331</f>
        <v>1.694415</v>
      </c>
      <c r="S331" s="192">
        <v>0</v>
      </c>
      <c r="T331" s="193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4" t="s">
        <v>170</v>
      </c>
      <c r="AT331" s="194" t="s">
        <v>166</v>
      </c>
      <c r="AU331" s="194" t="s">
        <v>92</v>
      </c>
      <c r="AY331" s="19" t="s">
        <v>164</v>
      </c>
      <c r="BE331" s="195">
        <f>IF(N331="základní",J331,0)</f>
        <v>0</v>
      </c>
      <c r="BF331" s="195">
        <f>IF(N331="snížená",J331,0)</f>
        <v>0</v>
      </c>
      <c r="BG331" s="195">
        <f>IF(N331="zákl. přenesená",J331,0)</f>
        <v>0</v>
      </c>
      <c r="BH331" s="195">
        <f>IF(N331="sníž. přenesená",J331,0)</f>
        <v>0</v>
      </c>
      <c r="BI331" s="195">
        <f>IF(N331="nulová",J331,0)</f>
        <v>0</v>
      </c>
      <c r="BJ331" s="19" t="s">
        <v>23</v>
      </c>
      <c r="BK331" s="195">
        <f>ROUND(I331*H331,2)</f>
        <v>0</v>
      </c>
      <c r="BL331" s="19" t="s">
        <v>170</v>
      </c>
      <c r="BM331" s="194" t="s">
        <v>440</v>
      </c>
    </row>
    <row r="332" spans="1:47" s="2" customFormat="1" ht="11.25">
      <c r="A332" s="37"/>
      <c r="B332" s="38"/>
      <c r="C332" s="39"/>
      <c r="D332" s="196" t="s">
        <v>172</v>
      </c>
      <c r="E332" s="39"/>
      <c r="F332" s="197" t="s">
        <v>441</v>
      </c>
      <c r="G332" s="39"/>
      <c r="H332" s="39"/>
      <c r="I332" s="198"/>
      <c r="J332" s="39"/>
      <c r="K332" s="39"/>
      <c r="L332" s="42"/>
      <c r="M332" s="199"/>
      <c r="N332" s="200"/>
      <c r="O332" s="67"/>
      <c r="P332" s="67"/>
      <c r="Q332" s="67"/>
      <c r="R332" s="67"/>
      <c r="S332" s="67"/>
      <c r="T332" s="6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9" t="s">
        <v>172</v>
      </c>
      <c r="AU332" s="19" t="s">
        <v>92</v>
      </c>
    </row>
    <row r="333" spans="1:47" s="2" customFormat="1" ht="11.25">
      <c r="A333" s="37"/>
      <c r="B333" s="38"/>
      <c r="C333" s="39"/>
      <c r="D333" s="233" t="s">
        <v>189</v>
      </c>
      <c r="E333" s="39"/>
      <c r="F333" s="234" t="s">
        <v>442</v>
      </c>
      <c r="G333" s="39"/>
      <c r="H333" s="39"/>
      <c r="I333" s="198"/>
      <c r="J333" s="39"/>
      <c r="K333" s="39"/>
      <c r="L333" s="42"/>
      <c r="M333" s="199"/>
      <c r="N333" s="200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9" t="s">
        <v>189</v>
      </c>
      <c r="AU333" s="19" t="s">
        <v>92</v>
      </c>
    </row>
    <row r="334" spans="2:51" s="13" customFormat="1" ht="11.25">
      <c r="B334" s="201"/>
      <c r="C334" s="202"/>
      <c r="D334" s="196" t="s">
        <v>173</v>
      </c>
      <c r="E334" s="203" t="s">
        <v>36</v>
      </c>
      <c r="F334" s="204" t="s">
        <v>418</v>
      </c>
      <c r="G334" s="202"/>
      <c r="H334" s="203" t="s">
        <v>36</v>
      </c>
      <c r="I334" s="205"/>
      <c r="J334" s="202"/>
      <c r="K334" s="202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173</v>
      </c>
      <c r="AU334" s="210" t="s">
        <v>92</v>
      </c>
      <c r="AV334" s="13" t="s">
        <v>23</v>
      </c>
      <c r="AW334" s="13" t="s">
        <v>45</v>
      </c>
      <c r="AX334" s="13" t="s">
        <v>82</v>
      </c>
      <c r="AY334" s="210" t="s">
        <v>164</v>
      </c>
    </row>
    <row r="335" spans="2:51" s="14" customFormat="1" ht="11.25">
      <c r="B335" s="211"/>
      <c r="C335" s="212"/>
      <c r="D335" s="196" t="s">
        <v>173</v>
      </c>
      <c r="E335" s="213" t="s">
        <v>36</v>
      </c>
      <c r="F335" s="214" t="s">
        <v>443</v>
      </c>
      <c r="G335" s="212"/>
      <c r="H335" s="215">
        <v>2386.5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173</v>
      </c>
      <c r="AU335" s="221" t="s">
        <v>92</v>
      </c>
      <c r="AV335" s="14" t="s">
        <v>92</v>
      </c>
      <c r="AW335" s="14" t="s">
        <v>45</v>
      </c>
      <c r="AX335" s="14" t="s">
        <v>82</v>
      </c>
      <c r="AY335" s="221" t="s">
        <v>164</v>
      </c>
    </row>
    <row r="336" spans="2:51" s="15" customFormat="1" ht="11.25">
      <c r="B336" s="222"/>
      <c r="C336" s="223"/>
      <c r="D336" s="196" t="s">
        <v>173</v>
      </c>
      <c r="E336" s="224" t="s">
        <v>36</v>
      </c>
      <c r="F336" s="225" t="s">
        <v>181</v>
      </c>
      <c r="G336" s="223"/>
      <c r="H336" s="226">
        <v>2386.5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173</v>
      </c>
      <c r="AU336" s="232" t="s">
        <v>92</v>
      </c>
      <c r="AV336" s="15" t="s">
        <v>170</v>
      </c>
      <c r="AW336" s="15" t="s">
        <v>45</v>
      </c>
      <c r="AX336" s="15" t="s">
        <v>23</v>
      </c>
      <c r="AY336" s="232" t="s">
        <v>164</v>
      </c>
    </row>
    <row r="337" spans="1:65" s="2" customFormat="1" ht="21.75" customHeight="1">
      <c r="A337" s="37"/>
      <c r="B337" s="38"/>
      <c r="C337" s="183" t="s">
        <v>435</v>
      </c>
      <c r="D337" s="183" t="s">
        <v>166</v>
      </c>
      <c r="E337" s="184" t="s">
        <v>444</v>
      </c>
      <c r="F337" s="185" t="s">
        <v>445</v>
      </c>
      <c r="G337" s="186" t="s">
        <v>169</v>
      </c>
      <c r="H337" s="187">
        <v>2386.5</v>
      </c>
      <c r="I337" s="188"/>
      <c r="J337" s="189">
        <f>ROUND(I337*H337,2)</f>
        <v>0</v>
      </c>
      <c r="K337" s="185" t="s">
        <v>186</v>
      </c>
      <c r="L337" s="42"/>
      <c r="M337" s="190" t="s">
        <v>36</v>
      </c>
      <c r="N337" s="191" t="s">
        <v>53</v>
      </c>
      <c r="O337" s="67"/>
      <c r="P337" s="192">
        <f>O337*H337</f>
        <v>0</v>
      </c>
      <c r="Q337" s="192">
        <v>0.10373</v>
      </c>
      <c r="R337" s="192">
        <f>Q337*H337</f>
        <v>247.551645</v>
      </c>
      <c r="S337" s="192">
        <v>0</v>
      </c>
      <c r="T337" s="193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4" t="s">
        <v>170</v>
      </c>
      <c r="AT337" s="194" t="s">
        <v>166</v>
      </c>
      <c r="AU337" s="194" t="s">
        <v>92</v>
      </c>
      <c r="AY337" s="19" t="s">
        <v>164</v>
      </c>
      <c r="BE337" s="195">
        <f>IF(N337="základní",J337,0)</f>
        <v>0</v>
      </c>
      <c r="BF337" s="195">
        <f>IF(N337="snížená",J337,0)</f>
        <v>0</v>
      </c>
      <c r="BG337" s="195">
        <f>IF(N337="zákl. přenesená",J337,0)</f>
        <v>0</v>
      </c>
      <c r="BH337" s="195">
        <f>IF(N337="sníž. přenesená",J337,0)</f>
        <v>0</v>
      </c>
      <c r="BI337" s="195">
        <f>IF(N337="nulová",J337,0)</f>
        <v>0</v>
      </c>
      <c r="BJ337" s="19" t="s">
        <v>23</v>
      </c>
      <c r="BK337" s="195">
        <f>ROUND(I337*H337,2)</f>
        <v>0</v>
      </c>
      <c r="BL337" s="19" t="s">
        <v>170</v>
      </c>
      <c r="BM337" s="194" t="s">
        <v>446</v>
      </c>
    </row>
    <row r="338" spans="1:47" s="2" customFormat="1" ht="19.5">
      <c r="A338" s="37"/>
      <c r="B338" s="38"/>
      <c r="C338" s="39"/>
      <c r="D338" s="196" t="s">
        <v>172</v>
      </c>
      <c r="E338" s="39"/>
      <c r="F338" s="197" t="s">
        <v>447</v>
      </c>
      <c r="G338" s="39"/>
      <c r="H338" s="39"/>
      <c r="I338" s="198"/>
      <c r="J338" s="39"/>
      <c r="K338" s="39"/>
      <c r="L338" s="42"/>
      <c r="M338" s="199"/>
      <c r="N338" s="200"/>
      <c r="O338" s="67"/>
      <c r="P338" s="67"/>
      <c r="Q338" s="67"/>
      <c r="R338" s="67"/>
      <c r="S338" s="67"/>
      <c r="T338" s="68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9" t="s">
        <v>172</v>
      </c>
      <c r="AU338" s="19" t="s">
        <v>92</v>
      </c>
    </row>
    <row r="339" spans="1:47" s="2" customFormat="1" ht="11.25">
      <c r="A339" s="37"/>
      <c r="B339" s="38"/>
      <c r="C339" s="39"/>
      <c r="D339" s="233" t="s">
        <v>189</v>
      </c>
      <c r="E339" s="39"/>
      <c r="F339" s="234" t="s">
        <v>448</v>
      </c>
      <c r="G339" s="39"/>
      <c r="H339" s="39"/>
      <c r="I339" s="198"/>
      <c r="J339" s="39"/>
      <c r="K339" s="39"/>
      <c r="L339" s="42"/>
      <c r="M339" s="199"/>
      <c r="N339" s="200"/>
      <c r="O339" s="67"/>
      <c r="P339" s="67"/>
      <c r="Q339" s="67"/>
      <c r="R339" s="67"/>
      <c r="S339" s="67"/>
      <c r="T339" s="68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9" t="s">
        <v>189</v>
      </c>
      <c r="AU339" s="19" t="s">
        <v>92</v>
      </c>
    </row>
    <row r="340" spans="2:51" s="13" customFormat="1" ht="11.25">
      <c r="B340" s="201"/>
      <c r="C340" s="202"/>
      <c r="D340" s="196" t="s">
        <v>173</v>
      </c>
      <c r="E340" s="203" t="s">
        <v>36</v>
      </c>
      <c r="F340" s="204" t="s">
        <v>418</v>
      </c>
      <c r="G340" s="202"/>
      <c r="H340" s="203" t="s">
        <v>36</v>
      </c>
      <c r="I340" s="205"/>
      <c r="J340" s="202"/>
      <c r="K340" s="202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173</v>
      </c>
      <c r="AU340" s="210" t="s">
        <v>92</v>
      </c>
      <c r="AV340" s="13" t="s">
        <v>23</v>
      </c>
      <c r="AW340" s="13" t="s">
        <v>45</v>
      </c>
      <c r="AX340" s="13" t="s">
        <v>82</v>
      </c>
      <c r="AY340" s="210" t="s">
        <v>164</v>
      </c>
    </row>
    <row r="341" spans="2:51" s="14" customFormat="1" ht="11.25">
      <c r="B341" s="211"/>
      <c r="C341" s="212"/>
      <c r="D341" s="196" t="s">
        <v>173</v>
      </c>
      <c r="E341" s="213" t="s">
        <v>36</v>
      </c>
      <c r="F341" s="214" t="s">
        <v>443</v>
      </c>
      <c r="G341" s="212"/>
      <c r="H341" s="215">
        <v>2386.5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173</v>
      </c>
      <c r="AU341" s="221" t="s">
        <v>92</v>
      </c>
      <c r="AV341" s="14" t="s">
        <v>92</v>
      </c>
      <c r="AW341" s="14" t="s">
        <v>45</v>
      </c>
      <c r="AX341" s="14" t="s">
        <v>82</v>
      </c>
      <c r="AY341" s="221" t="s">
        <v>164</v>
      </c>
    </row>
    <row r="342" spans="2:51" s="15" customFormat="1" ht="11.25">
      <c r="B342" s="222"/>
      <c r="C342" s="223"/>
      <c r="D342" s="196" t="s">
        <v>173</v>
      </c>
      <c r="E342" s="224" t="s">
        <v>36</v>
      </c>
      <c r="F342" s="225" t="s">
        <v>181</v>
      </c>
      <c r="G342" s="223"/>
      <c r="H342" s="226">
        <v>2386.5</v>
      </c>
      <c r="I342" s="227"/>
      <c r="J342" s="223"/>
      <c r="K342" s="223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173</v>
      </c>
      <c r="AU342" s="232" t="s">
        <v>92</v>
      </c>
      <c r="AV342" s="15" t="s">
        <v>170</v>
      </c>
      <c r="AW342" s="15" t="s">
        <v>45</v>
      </c>
      <c r="AX342" s="15" t="s">
        <v>23</v>
      </c>
      <c r="AY342" s="232" t="s">
        <v>164</v>
      </c>
    </row>
    <row r="343" spans="1:65" s="2" customFormat="1" ht="24.2" customHeight="1">
      <c r="A343" s="37"/>
      <c r="B343" s="38"/>
      <c r="C343" s="183" t="s">
        <v>449</v>
      </c>
      <c r="D343" s="183" t="s">
        <v>166</v>
      </c>
      <c r="E343" s="184" t="s">
        <v>450</v>
      </c>
      <c r="F343" s="185" t="s">
        <v>451</v>
      </c>
      <c r="G343" s="186" t="s">
        <v>169</v>
      </c>
      <c r="H343" s="187">
        <v>3135.3</v>
      </c>
      <c r="I343" s="188"/>
      <c r="J343" s="189">
        <f>ROUND(I343*H343,2)</f>
        <v>0</v>
      </c>
      <c r="K343" s="185" t="s">
        <v>186</v>
      </c>
      <c r="L343" s="42"/>
      <c r="M343" s="190" t="s">
        <v>36</v>
      </c>
      <c r="N343" s="191" t="s">
        <v>53</v>
      </c>
      <c r="O343" s="67"/>
      <c r="P343" s="192">
        <f>O343*H343</f>
        <v>0</v>
      </c>
      <c r="Q343" s="192">
        <v>0</v>
      </c>
      <c r="R343" s="192">
        <f>Q343*H343</f>
        <v>0</v>
      </c>
      <c r="S343" s="192">
        <v>0</v>
      </c>
      <c r="T343" s="193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4" t="s">
        <v>170</v>
      </c>
      <c r="AT343" s="194" t="s">
        <v>166</v>
      </c>
      <c r="AU343" s="194" t="s">
        <v>92</v>
      </c>
      <c r="AY343" s="19" t="s">
        <v>164</v>
      </c>
      <c r="BE343" s="195">
        <f>IF(N343="základní",J343,0)</f>
        <v>0</v>
      </c>
      <c r="BF343" s="195">
        <f>IF(N343="snížená",J343,0)</f>
        <v>0</v>
      </c>
      <c r="BG343" s="195">
        <f>IF(N343="zákl. přenesená",J343,0)</f>
        <v>0</v>
      </c>
      <c r="BH343" s="195">
        <f>IF(N343="sníž. přenesená",J343,0)</f>
        <v>0</v>
      </c>
      <c r="BI343" s="195">
        <f>IF(N343="nulová",J343,0)</f>
        <v>0</v>
      </c>
      <c r="BJ343" s="19" t="s">
        <v>23</v>
      </c>
      <c r="BK343" s="195">
        <f>ROUND(I343*H343,2)</f>
        <v>0</v>
      </c>
      <c r="BL343" s="19" t="s">
        <v>170</v>
      </c>
      <c r="BM343" s="194" t="s">
        <v>452</v>
      </c>
    </row>
    <row r="344" spans="1:47" s="2" customFormat="1" ht="29.25">
      <c r="A344" s="37"/>
      <c r="B344" s="38"/>
      <c r="C344" s="39"/>
      <c r="D344" s="196" t="s">
        <v>172</v>
      </c>
      <c r="E344" s="39"/>
      <c r="F344" s="197" t="s">
        <v>453</v>
      </c>
      <c r="G344" s="39"/>
      <c r="H344" s="39"/>
      <c r="I344" s="198"/>
      <c r="J344" s="39"/>
      <c r="K344" s="39"/>
      <c r="L344" s="42"/>
      <c r="M344" s="199"/>
      <c r="N344" s="200"/>
      <c r="O344" s="67"/>
      <c r="P344" s="67"/>
      <c r="Q344" s="67"/>
      <c r="R344" s="67"/>
      <c r="S344" s="67"/>
      <c r="T344" s="68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9" t="s">
        <v>172</v>
      </c>
      <c r="AU344" s="19" t="s">
        <v>92</v>
      </c>
    </row>
    <row r="345" spans="1:47" s="2" customFormat="1" ht="11.25">
      <c r="A345" s="37"/>
      <c r="B345" s="38"/>
      <c r="C345" s="39"/>
      <c r="D345" s="233" t="s">
        <v>189</v>
      </c>
      <c r="E345" s="39"/>
      <c r="F345" s="234" t="s">
        <v>454</v>
      </c>
      <c r="G345" s="39"/>
      <c r="H345" s="39"/>
      <c r="I345" s="198"/>
      <c r="J345" s="39"/>
      <c r="K345" s="39"/>
      <c r="L345" s="42"/>
      <c r="M345" s="199"/>
      <c r="N345" s="200"/>
      <c r="O345" s="67"/>
      <c r="P345" s="67"/>
      <c r="Q345" s="67"/>
      <c r="R345" s="67"/>
      <c r="S345" s="67"/>
      <c r="T345" s="68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9" t="s">
        <v>189</v>
      </c>
      <c r="AU345" s="19" t="s">
        <v>92</v>
      </c>
    </row>
    <row r="346" spans="2:51" s="13" customFormat="1" ht="11.25">
      <c r="B346" s="201"/>
      <c r="C346" s="202"/>
      <c r="D346" s="196" t="s">
        <v>173</v>
      </c>
      <c r="E346" s="203" t="s">
        <v>36</v>
      </c>
      <c r="F346" s="204" t="s">
        <v>174</v>
      </c>
      <c r="G346" s="202"/>
      <c r="H346" s="203" t="s">
        <v>36</v>
      </c>
      <c r="I346" s="205"/>
      <c r="J346" s="202"/>
      <c r="K346" s="202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173</v>
      </c>
      <c r="AU346" s="210" t="s">
        <v>92</v>
      </c>
      <c r="AV346" s="13" t="s">
        <v>23</v>
      </c>
      <c r="AW346" s="13" t="s">
        <v>45</v>
      </c>
      <c r="AX346" s="13" t="s">
        <v>82</v>
      </c>
      <c r="AY346" s="210" t="s">
        <v>164</v>
      </c>
    </row>
    <row r="347" spans="2:51" s="13" customFormat="1" ht="11.25">
      <c r="B347" s="201"/>
      <c r="C347" s="202"/>
      <c r="D347" s="196" t="s">
        <v>173</v>
      </c>
      <c r="E347" s="203" t="s">
        <v>36</v>
      </c>
      <c r="F347" s="204" t="s">
        <v>269</v>
      </c>
      <c r="G347" s="202"/>
      <c r="H347" s="203" t="s">
        <v>36</v>
      </c>
      <c r="I347" s="205"/>
      <c r="J347" s="202"/>
      <c r="K347" s="202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173</v>
      </c>
      <c r="AU347" s="210" t="s">
        <v>92</v>
      </c>
      <c r="AV347" s="13" t="s">
        <v>23</v>
      </c>
      <c r="AW347" s="13" t="s">
        <v>45</v>
      </c>
      <c r="AX347" s="13" t="s">
        <v>82</v>
      </c>
      <c r="AY347" s="210" t="s">
        <v>164</v>
      </c>
    </row>
    <row r="348" spans="2:51" s="14" customFormat="1" ht="11.25">
      <c r="B348" s="211"/>
      <c r="C348" s="212"/>
      <c r="D348" s="196" t="s">
        <v>173</v>
      </c>
      <c r="E348" s="213" t="s">
        <v>36</v>
      </c>
      <c r="F348" s="214" t="s">
        <v>270</v>
      </c>
      <c r="G348" s="212"/>
      <c r="H348" s="215">
        <v>3022.2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173</v>
      </c>
      <c r="AU348" s="221" t="s">
        <v>92</v>
      </c>
      <c r="AV348" s="14" t="s">
        <v>92</v>
      </c>
      <c r="AW348" s="14" t="s">
        <v>45</v>
      </c>
      <c r="AX348" s="14" t="s">
        <v>82</v>
      </c>
      <c r="AY348" s="221" t="s">
        <v>164</v>
      </c>
    </row>
    <row r="349" spans="2:51" s="13" customFormat="1" ht="11.25">
      <c r="B349" s="201"/>
      <c r="C349" s="202"/>
      <c r="D349" s="196" t="s">
        <v>173</v>
      </c>
      <c r="E349" s="203" t="s">
        <v>36</v>
      </c>
      <c r="F349" s="204" t="s">
        <v>200</v>
      </c>
      <c r="G349" s="202"/>
      <c r="H349" s="203" t="s">
        <v>36</v>
      </c>
      <c r="I349" s="205"/>
      <c r="J349" s="202"/>
      <c r="K349" s="202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173</v>
      </c>
      <c r="AU349" s="210" t="s">
        <v>92</v>
      </c>
      <c r="AV349" s="13" t="s">
        <v>23</v>
      </c>
      <c r="AW349" s="13" t="s">
        <v>45</v>
      </c>
      <c r="AX349" s="13" t="s">
        <v>82</v>
      </c>
      <c r="AY349" s="210" t="s">
        <v>164</v>
      </c>
    </row>
    <row r="350" spans="2:51" s="14" customFormat="1" ht="11.25">
      <c r="B350" s="211"/>
      <c r="C350" s="212"/>
      <c r="D350" s="196" t="s">
        <v>173</v>
      </c>
      <c r="E350" s="213" t="s">
        <v>36</v>
      </c>
      <c r="F350" s="214" t="s">
        <v>271</v>
      </c>
      <c r="G350" s="212"/>
      <c r="H350" s="215">
        <v>44.2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173</v>
      </c>
      <c r="AU350" s="221" t="s">
        <v>92</v>
      </c>
      <c r="AV350" s="14" t="s">
        <v>92</v>
      </c>
      <c r="AW350" s="14" t="s">
        <v>45</v>
      </c>
      <c r="AX350" s="14" t="s">
        <v>82</v>
      </c>
      <c r="AY350" s="221" t="s">
        <v>164</v>
      </c>
    </row>
    <row r="351" spans="2:51" s="13" customFormat="1" ht="11.25">
      <c r="B351" s="201"/>
      <c r="C351" s="202"/>
      <c r="D351" s="196" t="s">
        <v>173</v>
      </c>
      <c r="E351" s="203" t="s">
        <v>36</v>
      </c>
      <c r="F351" s="204" t="s">
        <v>202</v>
      </c>
      <c r="G351" s="202"/>
      <c r="H351" s="203" t="s">
        <v>36</v>
      </c>
      <c r="I351" s="205"/>
      <c r="J351" s="202"/>
      <c r="K351" s="202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173</v>
      </c>
      <c r="AU351" s="210" t="s">
        <v>92</v>
      </c>
      <c r="AV351" s="13" t="s">
        <v>23</v>
      </c>
      <c r="AW351" s="13" t="s">
        <v>45</v>
      </c>
      <c r="AX351" s="13" t="s">
        <v>82</v>
      </c>
      <c r="AY351" s="210" t="s">
        <v>164</v>
      </c>
    </row>
    <row r="352" spans="2:51" s="14" customFormat="1" ht="11.25">
      <c r="B352" s="211"/>
      <c r="C352" s="212"/>
      <c r="D352" s="196" t="s">
        <v>173</v>
      </c>
      <c r="E352" s="213" t="s">
        <v>36</v>
      </c>
      <c r="F352" s="214" t="s">
        <v>272</v>
      </c>
      <c r="G352" s="212"/>
      <c r="H352" s="215">
        <v>68.9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173</v>
      </c>
      <c r="AU352" s="221" t="s">
        <v>92</v>
      </c>
      <c r="AV352" s="14" t="s">
        <v>92</v>
      </c>
      <c r="AW352" s="14" t="s">
        <v>45</v>
      </c>
      <c r="AX352" s="14" t="s">
        <v>82</v>
      </c>
      <c r="AY352" s="221" t="s">
        <v>164</v>
      </c>
    </row>
    <row r="353" spans="2:51" s="15" customFormat="1" ht="11.25">
      <c r="B353" s="222"/>
      <c r="C353" s="223"/>
      <c r="D353" s="196" t="s">
        <v>173</v>
      </c>
      <c r="E353" s="224" t="s">
        <v>36</v>
      </c>
      <c r="F353" s="225" t="s">
        <v>181</v>
      </c>
      <c r="G353" s="223"/>
      <c r="H353" s="226">
        <v>3135.3</v>
      </c>
      <c r="I353" s="227"/>
      <c r="J353" s="223"/>
      <c r="K353" s="223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173</v>
      </c>
      <c r="AU353" s="232" t="s">
        <v>92</v>
      </c>
      <c r="AV353" s="15" t="s">
        <v>170</v>
      </c>
      <c r="AW353" s="15" t="s">
        <v>45</v>
      </c>
      <c r="AX353" s="15" t="s">
        <v>23</v>
      </c>
      <c r="AY353" s="232" t="s">
        <v>164</v>
      </c>
    </row>
    <row r="354" spans="1:65" s="2" customFormat="1" ht="16.5" customHeight="1">
      <c r="A354" s="37"/>
      <c r="B354" s="38"/>
      <c r="C354" s="246" t="s">
        <v>455</v>
      </c>
      <c r="D354" s="246" t="s">
        <v>303</v>
      </c>
      <c r="E354" s="247" t="s">
        <v>456</v>
      </c>
      <c r="F354" s="248" t="s">
        <v>457</v>
      </c>
      <c r="G354" s="249" t="s">
        <v>335</v>
      </c>
      <c r="H354" s="250">
        <v>49.851</v>
      </c>
      <c r="I354" s="251"/>
      <c r="J354" s="252">
        <f>ROUND(I354*H354,2)</f>
        <v>0</v>
      </c>
      <c r="K354" s="248" t="s">
        <v>186</v>
      </c>
      <c r="L354" s="253"/>
      <c r="M354" s="254" t="s">
        <v>36</v>
      </c>
      <c r="N354" s="255" t="s">
        <v>53</v>
      </c>
      <c r="O354" s="67"/>
      <c r="P354" s="192">
        <f>O354*H354</f>
        <v>0</v>
      </c>
      <c r="Q354" s="192">
        <v>1</v>
      </c>
      <c r="R354" s="192">
        <f>Q354*H354</f>
        <v>49.851</v>
      </c>
      <c r="S354" s="192">
        <v>0</v>
      </c>
      <c r="T354" s="193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4" t="s">
        <v>238</v>
      </c>
      <c r="AT354" s="194" t="s">
        <v>303</v>
      </c>
      <c r="AU354" s="194" t="s">
        <v>92</v>
      </c>
      <c r="AY354" s="19" t="s">
        <v>164</v>
      </c>
      <c r="BE354" s="195">
        <f>IF(N354="základní",J354,0)</f>
        <v>0</v>
      </c>
      <c r="BF354" s="195">
        <f>IF(N354="snížená",J354,0)</f>
        <v>0</v>
      </c>
      <c r="BG354" s="195">
        <f>IF(N354="zákl. přenesená",J354,0)</f>
        <v>0</v>
      </c>
      <c r="BH354" s="195">
        <f>IF(N354="sníž. přenesená",J354,0)</f>
        <v>0</v>
      </c>
      <c r="BI354" s="195">
        <f>IF(N354="nulová",J354,0)</f>
        <v>0</v>
      </c>
      <c r="BJ354" s="19" t="s">
        <v>23</v>
      </c>
      <c r="BK354" s="195">
        <f>ROUND(I354*H354,2)</f>
        <v>0</v>
      </c>
      <c r="BL354" s="19" t="s">
        <v>170</v>
      </c>
      <c r="BM354" s="194" t="s">
        <v>458</v>
      </c>
    </row>
    <row r="355" spans="1:47" s="2" customFormat="1" ht="11.25">
      <c r="A355" s="37"/>
      <c r="B355" s="38"/>
      <c r="C355" s="39"/>
      <c r="D355" s="196" t="s">
        <v>172</v>
      </c>
      <c r="E355" s="39"/>
      <c r="F355" s="197" t="s">
        <v>457</v>
      </c>
      <c r="G355" s="39"/>
      <c r="H355" s="39"/>
      <c r="I355" s="198"/>
      <c r="J355" s="39"/>
      <c r="K355" s="39"/>
      <c r="L355" s="42"/>
      <c r="M355" s="199"/>
      <c r="N355" s="200"/>
      <c r="O355" s="67"/>
      <c r="P355" s="67"/>
      <c r="Q355" s="67"/>
      <c r="R355" s="67"/>
      <c r="S355" s="67"/>
      <c r="T355" s="68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9" t="s">
        <v>172</v>
      </c>
      <c r="AU355" s="19" t="s">
        <v>92</v>
      </c>
    </row>
    <row r="356" spans="2:51" s="13" customFormat="1" ht="11.25">
      <c r="B356" s="201"/>
      <c r="C356" s="202"/>
      <c r="D356" s="196" t="s">
        <v>173</v>
      </c>
      <c r="E356" s="203" t="s">
        <v>36</v>
      </c>
      <c r="F356" s="204" t="s">
        <v>459</v>
      </c>
      <c r="G356" s="202"/>
      <c r="H356" s="203" t="s">
        <v>36</v>
      </c>
      <c r="I356" s="205"/>
      <c r="J356" s="202"/>
      <c r="K356" s="202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173</v>
      </c>
      <c r="AU356" s="210" t="s">
        <v>92</v>
      </c>
      <c r="AV356" s="13" t="s">
        <v>23</v>
      </c>
      <c r="AW356" s="13" t="s">
        <v>45</v>
      </c>
      <c r="AX356" s="13" t="s">
        <v>82</v>
      </c>
      <c r="AY356" s="210" t="s">
        <v>164</v>
      </c>
    </row>
    <row r="357" spans="2:51" s="13" customFormat="1" ht="11.25">
      <c r="B357" s="201"/>
      <c r="C357" s="202"/>
      <c r="D357" s="196" t="s">
        <v>173</v>
      </c>
      <c r="E357" s="203" t="s">
        <v>36</v>
      </c>
      <c r="F357" s="204" t="s">
        <v>460</v>
      </c>
      <c r="G357" s="202"/>
      <c r="H357" s="203" t="s">
        <v>36</v>
      </c>
      <c r="I357" s="205"/>
      <c r="J357" s="202"/>
      <c r="K357" s="202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173</v>
      </c>
      <c r="AU357" s="210" t="s">
        <v>92</v>
      </c>
      <c r="AV357" s="13" t="s">
        <v>23</v>
      </c>
      <c r="AW357" s="13" t="s">
        <v>45</v>
      </c>
      <c r="AX357" s="13" t="s">
        <v>82</v>
      </c>
      <c r="AY357" s="210" t="s">
        <v>164</v>
      </c>
    </row>
    <row r="358" spans="2:51" s="14" customFormat="1" ht="11.25">
      <c r="B358" s="211"/>
      <c r="C358" s="212"/>
      <c r="D358" s="196" t="s">
        <v>173</v>
      </c>
      <c r="E358" s="213" t="s">
        <v>36</v>
      </c>
      <c r="F358" s="214" t="s">
        <v>461</v>
      </c>
      <c r="G358" s="212"/>
      <c r="H358" s="215">
        <v>49.85127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173</v>
      </c>
      <c r="AU358" s="221" t="s">
        <v>92</v>
      </c>
      <c r="AV358" s="14" t="s">
        <v>92</v>
      </c>
      <c r="AW358" s="14" t="s">
        <v>45</v>
      </c>
      <c r="AX358" s="14" t="s">
        <v>82</v>
      </c>
      <c r="AY358" s="221" t="s">
        <v>164</v>
      </c>
    </row>
    <row r="359" spans="2:51" s="15" customFormat="1" ht="11.25">
      <c r="B359" s="222"/>
      <c r="C359" s="223"/>
      <c r="D359" s="196" t="s">
        <v>173</v>
      </c>
      <c r="E359" s="224" t="s">
        <v>36</v>
      </c>
      <c r="F359" s="225" t="s">
        <v>181</v>
      </c>
      <c r="G359" s="223"/>
      <c r="H359" s="226">
        <v>49.85127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173</v>
      </c>
      <c r="AU359" s="232" t="s">
        <v>92</v>
      </c>
      <c r="AV359" s="15" t="s">
        <v>170</v>
      </c>
      <c r="AW359" s="15" t="s">
        <v>45</v>
      </c>
      <c r="AX359" s="15" t="s">
        <v>23</v>
      </c>
      <c r="AY359" s="232" t="s">
        <v>164</v>
      </c>
    </row>
    <row r="360" spans="1:65" s="2" customFormat="1" ht="16.5" customHeight="1">
      <c r="A360" s="37"/>
      <c r="B360" s="38"/>
      <c r="C360" s="183" t="s">
        <v>462</v>
      </c>
      <c r="D360" s="183" t="s">
        <v>166</v>
      </c>
      <c r="E360" s="184" t="s">
        <v>463</v>
      </c>
      <c r="F360" s="185" t="s">
        <v>464</v>
      </c>
      <c r="G360" s="186" t="s">
        <v>169</v>
      </c>
      <c r="H360" s="187">
        <v>2592.7</v>
      </c>
      <c r="I360" s="188"/>
      <c r="J360" s="189">
        <f>ROUND(I360*H360,2)</f>
        <v>0</v>
      </c>
      <c r="K360" s="185" t="s">
        <v>186</v>
      </c>
      <c r="L360" s="42"/>
      <c r="M360" s="190" t="s">
        <v>36</v>
      </c>
      <c r="N360" s="191" t="s">
        <v>53</v>
      </c>
      <c r="O360" s="67"/>
      <c r="P360" s="192">
        <f>O360*H360</f>
        <v>0</v>
      </c>
      <c r="Q360" s="192">
        <v>0.36834</v>
      </c>
      <c r="R360" s="192">
        <f>Q360*H360</f>
        <v>954.9951179999999</v>
      </c>
      <c r="S360" s="192">
        <v>0</v>
      </c>
      <c r="T360" s="193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4" t="s">
        <v>170</v>
      </c>
      <c r="AT360" s="194" t="s">
        <v>166</v>
      </c>
      <c r="AU360" s="194" t="s">
        <v>92</v>
      </c>
      <c r="AY360" s="19" t="s">
        <v>164</v>
      </c>
      <c r="BE360" s="195">
        <f>IF(N360="základní",J360,0)</f>
        <v>0</v>
      </c>
      <c r="BF360" s="195">
        <f>IF(N360="snížená",J360,0)</f>
        <v>0</v>
      </c>
      <c r="BG360" s="195">
        <f>IF(N360="zákl. přenesená",J360,0)</f>
        <v>0</v>
      </c>
      <c r="BH360" s="195">
        <f>IF(N360="sníž. přenesená",J360,0)</f>
        <v>0</v>
      </c>
      <c r="BI360" s="195">
        <f>IF(N360="nulová",J360,0)</f>
        <v>0</v>
      </c>
      <c r="BJ360" s="19" t="s">
        <v>23</v>
      </c>
      <c r="BK360" s="195">
        <f>ROUND(I360*H360,2)</f>
        <v>0</v>
      </c>
      <c r="BL360" s="19" t="s">
        <v>170</v>
      </c>
      <c r="BM360" s="194" t="s">
        <v>465</v>
      </c>
    </row>
    <row r="361" spans="1:47" s="2" customFormat="1" ht="11.25">
      <c r="A361" s="37"/>
      <c r="B361" s="38"/>
      <c r="C361" s="39"/>
      <c r="D361" s="196" t="s">
        <v>172</v>
      </c>
      <c r="E361" s="39"/>
      <c r="F361" s="197" t="s">
        <v>466</v>
      </c>
      <c r="G361" s="39"/>
      <c r="H361" s="39"/>
      <c r="I361" s="198"/>
      <c r="J361" s="39"/>
      <c r="K361" s="39"/>
      <c r="L361" s="42"/>
      <c r="M361" s="199"/>
      <c r="N361" s="200"/>
      <c r="O361" s="67"/>
      <c r="P361" s="67"/>
      <c r="Q361" s="67"/>
      <c r="R361" s="67"/>
      <c r="S361" s="67"/>
      <c r="T361" s="68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9" t="s">
        <v>172</v>
      </c>
      <c r="AU361" s="19" t="s">
        <v>92</v>
      </c>
    </row>
    <row r="362" spans="1:47" s="2" customFormat="1" ht="11.25">
      <c r="A362" s="37"/>
      <c r="B362" s="38"/>
      <c r="C362" s="39"/>
      <c r="D362" s="233" t="s">
        <v>189</v>
      </c>
      <c r="E362" s="39"/>
      <c r="F362" s="234" t="s">
        <v>467</v>
      </c>
      <c r="G362" s="39"/>
      <c r="H362" s="39"/>
      <c r="I362" s="198"/>
      <c r="J362" s="39"/>
      <c r="K362" s="39"/>
      <c r="L362" s="42"/>
      <c r="M362" s="199"/>
      <c r="N362" s="200"/>
      <c r="O362" s="67"/>
      <c r="P362" s="67"/>
      <c r="Q362" s="67"/>
      <c r="R362" s="67"/>
      <c r="S362" s="67"/>
      <c r="T362" s="68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9" t="s">
        <v>189</v>
      </c>
      <c r="AU362" s="19" t="s">
        <v>92</v>
      </c>
    </row>
    <row r="363" spans="2:51" s="13" customFormat="1" ht="11.25">
      <c r="B363" s="201"/>
      <c r="C363" s="202"/>
      <c r="D363" s="196" t="s">
        <v>173</v>
      </c>
      <c r="E363" s="203" t="s">
        <v>36</v>
      </c>
      <c r="F363" s="204" t="s">
        <v>174</v>
      </c>
      <c r="G363" s="202"/>
      <c r="H363" s="203" t="s">
        <v>36</v>
      </c>
      <c r="I363" s="205"/>
      <c r="J363" s="202"/>
      <c r="K363" s="202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173</v>
      </c>
      <c r="AU363" s="210" t="s">
        <v>92</v>
      </c>
      <c r="AV363" s="13" t="s">
        <v>23</v>
      </c>
      <c r="AW363" s="13" t="s">
        <v>45</v>
      </c>
      <c r="AX363" s="13" t="s">
        <v>82</v>
      </c>
      <c r="AY363" s="210" t="s">
        <v>164</v>
      </c>
    </row>
    <row r="364" spans="2:51" s="13" customFormat="1" ht="11.25">
      <c r="B364" s="201"/>
      <c r="C364" s="202"/>
      <c r="D364" s="196" t="s">
        <v>173</v>
      </c>
      <c r="E364" s="203" t="s">
        <v>36</v>
      </c>
      <c r="F364" s="204" t="s">
        <v>198</v>
      </c>
      <c r="G364" s="202"/>
      <c r="H364" s="203" t="s">
        <v>36</v>
      </c>
      <c r="I364" s="205"/>
      <c r="J364" s="202"/>
      <c r="K364" s="202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173</v>
      </c>
      <c r="AU364" s="210" t="s">
        <v>92</v>
      </c>
      <c r="AV364" s="13" t="s">
        <v>23</v>
      </c>
      <c r="AW364" s="13" t="s">
        <v>45</v>
      </c>
      <c r="AX364" s="13" t="s">
        <v>82</v>
      </c>
      <c r="AY364" s="210" t="s">
        <v>164</v>
      </c>
    </row>
    <row r="365" spans="2:51" s="14" customFormat="1" ht="11.25">
      <c r="B365" s="211"/>
      <c r="C365" s="212"/>
      <c r="D365" s="196" t="s">
        <v>173</v>
      </c>
      <c r="E365" s="213" t="s">
        <v>36</v>
      </c>
      <c r="F365" s="214" t="s">
        <v>468</v>
      </c>
      <c r="G365" s="212"/>
      <c r="H365" s="215">
        <v>2497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173</v>
      </c>
      <c r="AU365" s="221" t="s">
        <v>92</v>
      </c>
      <c r="AV365" s="14" t="s">
        <v>92</v>
      </c>
      <c r="AW365" s="14" t="s">
        <v>45</v>
      </c>
      <c r="AX365" s="14" t="s">
        <v>82</v>
      </c>
      <c r="AY365" s="221" t="s">
        <v>164</v>
      </c>
    </row>
    <row r="366" spans="2:51" s="13" customFormat="1" ht="11.25">
      <c r="B366" s="201"/>
      <c r="C366" s="202"/>
      <c r="D366" s="196" t="s">
        <v>173</v>
      </c>
      <c r="E366" s="203" t="s">
        <v>36</v>
      </c>
      <c r="F366" s="204" t="s">
        <v>200</v>
      </c>
      <c r="G366" s="202"/>
      <c r="H366" s="203" t="s">
        <v>36</v>
      </c>
      <c r="I366" s="205"/>
      <c r="J366" s="202"/>
      <c r="K366" s="202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173</v>
      </c>
      <c r="AU366" s="210" t="s">
        <v>92</v>
      </c>
      <c r="AV366" s="13" t="s">
        <v>23</v>
      </c>
      <c r="AW366" s="13" t="s">
        <v>45</v>
      </c>
      <c r="AX366" s="13" t="s">
        <v>82</v>
      </c>
      <c r="AY366" s="210" t="s">
        <v>164</v>
      </c>
    </row>
    <row r="367" spans="2:51" s="14" customFormat="1" ht="11.25">
      <c r="B367" s="211"/>
      <c r="C367" s="212"/>
      <c r="D367" s="196" t="s">
        <v>173</v>
      </c>
      <c r="E367" s="213" t="s">
        <v>36</v>
      </c>
      <c r="F367" s="214" t="s">
        <v>469</v>
      </c>
      <c r="G367" s="212"/>
      <c r="H367" s="215">
        <v>37.4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173</v>
      </c>
      <c r="AU367" s="221" t="s">
        <v>92</v>
      </c>
      <c r="AV367" s="14" t="s">
        <v>92</v>
      </c>
      <c r="AW367" s="14" t="s">
        <v>45</v>
      </c>
      <c r="AX367" s="14" t="s">
        <v>82</v>
      </c>
      <c r="AY367" s="221" t="s">
        <v>164</v>
      </c>
    </row>
    <row r="368" spans="2:51" s="13" customFormat="1" ht="11.25">
      <c r="B368" s="201"/>
      <c r="C368" s="202"/>
      <c r="D368" s="196" t="s">
        <v>173</v>
      </c>
      <c r="E368" s="203" t="s">
        <v>36</v>
      </c>
      <c r="F368" s="204" t="s">
        <v>202</v>
      </c>
      <c r="G368" s="202"/>
      <c r="H368" s="203" t="s">
        <v>36</v>
      </c>
      <c r="I368" s="205"/>
      <c r="J368" s="202"/>
      <c r="K368" s="202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173</v>
      </c>
      <c r="AU368" s="210" t="s">
        <v>92</v>
      </c>
      <c r="AV368" s="13" t="s">
        <v>23</v>
      </c>
      <c r="AW368" s="13" t="s">
        <v>45</v>
      </c>
      <c r="AX368" s="13" t="s">
        <v>82</v>
      </c>
      <c r="AY368" s="210" t="s">
        <v>164</v>
      </c>
    </row>
    <row r="369" spans="2:51" s="14" customFormat="1" ht="11.25">
      <c r="B369" s="211"/>
      <c r="C369" s="212"/>
      <c r="D369" s="196" t="s">
        <v>173</v>
      </c>
      <c r="E369" s="213" t="s">
        <v>36</v>
      </c>
      <c r="F369" s="214" t="s">
        <v>470</v>
      </c>
      <c r="G369" s="212"/>
      <c r="H369" s="215">
        <v>58.3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173</v>
      </c>
      <c r="AU369" s="221" t="s">
        <v>92</v>
      </c>
      <c r="AV369" s="14" t="s">
        <v>92</v>
      </c>
      <c r="AW369" s="14" t="s">
        <v>45</v>
      </c>
      <c r="AX369" s="14" t="s">
        <v>82</v>
      </c>
      <c r="AY369" s="221" t="s">
        <v>164</v>
      </c>
    </row>
    <row r="370" spans="2:51" s="15" customFormat="1" ht="11.25">
      <c r="B370" s="222"/>
      <c r="C370" s="223"/>
      <c r="D370" s="196" t="s">
        <v>173</v>
      </c>
      <c r="E370" s="224" t="s">
        <v>36</v>
      </c>
      <c r="F370" s="225" t="s">
        <v>181</v>
      </c>
      <c r="G370" s="223"/>
      <c r="H370" s="226">
        <v>2592.7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173</v>
      </c>
      <c r="AU370" s="232" t="s">
        <v>92</v>
      </c>
      <c r="AV370" s="15" t="s">
        <v>170</v>
      </c>
      <c r="AW370" s="15" t="s">
        <v>45</v>
      </c>
      <c r="AX370" s="15" t="s">
        <v>23</v>
      </c>
      <c r="AY370" s="232" t="s">
        <v>164</v>
      </c>
    </row>
    <row r="371" spans="1:65" s="2" customFormat="1" ht="16.5" customHeight="1">
      <c r="A371" s="37"/>
      <c r="B371" s="38"/>
      <c r="C371" s="183" t="s">
        <v>471</v>
      </c>
      <c r="D371" s="183" t="s">
        <v>166</v>
      </c>
      <c r="E371" s="184" t="s">
        <v>472</v>
      </c>
      <c r="F371" s="185" t="s">
        <v>473</v>
      </c>
      <c r="G371" s="186" t="s">
        <v>169</v>
      </c>
      <c r="H371" s="187">
        <v>3370.1</v>
      </c>
      <c r="I371" s="188"/>
      <c r="J371" s="189">
        <f>ROUND(I371*H371,2)</f>
        <v>0</v>
      </c>
      <c r="K371" s="185" t="s">
        <v>186</v>
      </c>
      <c r="L371" s="42"/>
      <c r="M371" s="190" t="s">
        <v>36</v>
      </c>
      <c r="N371" s="191" t="s">
        <v>53</v>
      </c>
      <c r="O371" s="67"/>
      <c r="P371" s="192">
        <f>O371*H371</f>
        <v>0</v>
      </c>
      <c r="Q371" s="192">
        <v>0.46</v>
      </c>
      <c r="R371" s="192">
        <f>Q371*H371</f>
        <v>1550.246</v>
      </c>
      <c r="S371" s="192">
        <v>0</v>
      </c>
      <c r="T371" s="193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94" t="s">
        <v>170</v>
      </c>
      <c r="AT371" s="194" t="s">
        <v>166</v>
      </c>
      <c r="AU371" s="194" t="s">
        <v>92</v>
      </c>
      <c r="AY371" s="19" t="s">
        <v>164</v>
      </c>
      <c r="BE371" s="195">
        <f>IF(N371="základní",J371,0)</f>
        <v>0</v>
      </c>
      <c r="BF371" s="195">
        <f>IF(N371="snížená",J371,0)</f>
        <v>0</v>
      </c>
      <c r="BG371" s="195">
        <f>IF(N371="zákl. přenesená",J371,0)</f>
        <v>0</v>
      </c>
      <c r="BH371" s="195">
        <f>IF(N371="sníž. přenesená",J371,0)</f>
        <v>0</v>
      </c>
      <c r="BI371" s="195">
        <f>IF(N371="nulová",J371,0)</f>
        <v>0</v>
      </c>
      <c r="BJ371" s="19" t="s">
        <v>23</v>
      </c>
      <c r="BK371" s="195">
        <f>ROUND(I371*H371,2)</f>
        <v>0</v>
      </c>
      <c r="BL371" s="19" t="s">
        <v>170</v>
      </c>
      <c r="BM371" s="194" t="s">
        <v>474</v>
      </c>
    </row>
    <row r="372" spans="1:47" s="2" customFormat="1" ht="11.25">
      <c r="A372" s="37"/>
      <c r="B372" s="38"/>
      <c r="C372" s="39"/>
      <c r="D372" s="196" t="s">
        <v>172</v>
      </c>
      <c r="E372" s="39"/>
      <c r="F372" s="197" t="s">
        <v>475</v>
      </c>
      <c r="G372" s="39"/>
      <c r="H372" s="39"/>
      <c r="I372" s="198"/>
      <c r="J372" s="39"/>
      <c r="K372" s="39"/>
      <c r="L372" s="42"/>
      <c r="M372" s="199"/>
      <c r="N372" s="200"/>
      <c r="O372" s="67"/>
      <c r="P372" s="67"/>
      <c r="Q372" s="67"/>
      <c r="R372" s="67"/>
      <c r="S372" s="67"/>
      <c r="T372" s="68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9" t="s">
        <v>172</v>
      </c>
      <c r="AU372" s="19" t="s">
        <v>92</v>
      </c>
    </row>
    <row r="373" spans="1:47" s="2" customFormat="1" ht="11.25">
      <c r="A373" s="37"/>
      <c r="B373" s="38"/>
      <c r="C373" s="39"/>
      <c r="D373" s="233" t="s">
        <v>189</v>
      </c>
      <c r="E373" s="39"/>
      <c r="F373" s="234" t="s">
        <v>476</v>
      </c>
      <c r="G373" s="39"/>
      <c r="H373" s="39"/>
      <c r="I373" s="198"/>
      <c r="J373" s="39"/>
      <c r="K373" s="39"/>
      <c r="L373" s="42"/>
      <c r="M373" s="199"/>
      <c r="N373" s="200"/>
      <c r="O373" s="67"/>
      <c r="P373" s="67"/>
      <c r="Q373" s="67"/>
      <c r="R373" s="67"/>
      <c r="S373" s="67"/>
      <c r="T373" s="6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9" t="s">
        <v>189</v>
      </c>
      <c r="AU373" s="19" t="s">
        <v>92</v>
      </c>
    </row>
    <row r="374" spans="2:51" s="13" customFormat="1" ht="11.25">
      <c r="B374" s="201"/>
      <c r="C374" s="202"/>
      <c r="D374" s="196" t="s">
        <v>173</v>
      </c>
      <c r="E374" s="203" t="s">
        <v>36</v>
      </c>
      <c r="F374" s="204" t="s">
        <v>174</v>
      </c>
      <c r="G374" s="202"/>
      <c r="H374" s="203" t="s">
        <v>36</v>
      </c>
      <c r="I374" s="205"/>
      <c r="J374" s="202"/>
      <c r="K374" s="202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173</v>
      </c>
      <c r="AU374" s="210" t="s">
        <v>92</v>
      </c>
      <c r="AV374" s="13" t="s">
        <v>23</v>
      </c>
      <c r="AW374" s="13" t="s">
        <v>45</v>
      </c>
      <c r="AX374" s="13" t="s">
        <v>82</v>
      </c>
      <c r="AY374" s="210" t="s">
        <v>164</v>
      </c>
    </row>
    <row r="375" spans="2:51" s="13" customFormat="1" ht="11.25">
      <c r="B375" s="201"/>
      <c r="C375" s="202"/>
      <c r="D375" s="196" t="s">
        <v>173</v>
      </c>
      <c r="E375" s="203" t="s">
        <v>36</v>
      </c>
      <c r="F375" s="204" t="s">
        <v>198</v>
      </c>
      <c r="G375" s="202"/>
      <c r="H375" s="203" t="s">
        <v>36</v>
      </c>
      <c r="I375" s="205"/>
      <c r="J375" s="202"/>
      <c r="K375" s="202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173</v>
      </c>
      <c r="AU375" s="210" t="s">
        <v>92</v>
      </c>
      <c r="AV375" s="13" t="s">
        <v>23</v>
      </c>
      <c r="AW375" s="13" t="s">
        <v>45</v>
      </c>
      <c r="AX375" s="13" t="s">
        <v>82</v>
      </c>
      <c r="AY375" s="210" t="s">
        <v>164</v>
      </c>
    </row>
    <row r="376" spans="2:51" s="14" customFormat="1" ht="11.25">
      <c r="B376" s="211"/>
      <c r="C376" s="212"/>
      <c r="D376" s="196" t="s">
        <v>173</v>
      </c>
      <c r="E376" s="213" t="s">
        <v>36</v>
      </c>
      <c r="F376" s="214" t="s">
        <v>477</v>
      </c>
      <c r="G376" s="212"/>
      <c r="H376" s="215">
        <v>3257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173</v>
      </c>
      <c r="AU376" s="221" t="s">
        <v>92</v>
      </c>
      <c r="AV376" s="14" t="s">
        <v>92</v>
      </c>
      <c r="AW376" s="14" t="s">
        <v>45</v>
      </c>
      <c r="AX376" s="14" t="s">
        <v>82</v>
      </c>
      <c r="AY376" s="221" t="s">
        <v>164</v>
      </c>
    </row>
    <row r="377" spans="2:51" s="13" customFormat="1" ht="11.25">
      <c r="B377" s="201"/>
      <c r="C377" s="202"/>
      <c r="D377" s="196" t="s">
        <v>173</v>
      </c>
      <c r="E377" s="203" t="s">
        <v>36</v>
      </c>
      <c r="F377" s="204" t="s">
        <v>200</v>
      </c>
      <c r="G377" s="202"/>
      <c r="H377" s="203" t="s">
        <v>36</v>
      </c>
      <c r="I377" s="205"/>
      <c r="J377" s="202"/>
      <c r="K377" s="202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173</v>
      </c>
      <c r="AU377" s="210" t="s">
        <v>92</v>
      </c>
      <c r="AV377" s="13" t="s">
        <v>23</v>
      </c>
      <c r="AW377" s="13" t="s">
        <v>45</v>
      </c>
      <c r="AX377" s="13" t="s">
        <v>82</v>
      </c>
      <c r="AY377" s="210" t="s">
        <v>164</v>
      </c>
    </row>
    <row r="378" spans="2:51" s="14" customFormat="1" ht="11.25">
      <c r="B378" s="211"/>
      <c r="C378" s="212"/>
      <c r="D378" s="196" t="s">
        <v>173</v>
      </c>
      <c r="E378" s="213" t="s">
        <v>36</v>
      </c>
      <c r="F378" s="214" t="s">
        <v>271</v>
      </c>
      <c r="G378" s="212"/>
      <c r="H378" s="215">
        <v>44.2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173</v>
      </c>
      <c r="AU378" s="221" t="s">
        <v>92</v>
      </c>
      <c r="AV378" s="14" t="s">
        <v>92</v>
      </c>
      <c r="AW378" s="14" t="s">
        <v>45</v>
      </c>
      <c r="AX378" s="14" t="s">
        <v>82</v>
      </c>
      <c r="AY378" s="221" t="s">
        <v>164</v>
      </c>
    </row>
    <row r="379" spans="2:51" s="13" customFormat="1" ht="11.25">
      <c r="B379" s="201"/>
      <c r="C379" s="202"/>
      <c r="D379" s="196" t="s">
        <v>173</v>
      </c>
      <c r="E379" s="203" t="s">
        <v>36</v>
      </c>
      <c r="F379" s="204" t="s">
        <v>202</v>
      </c>
      <c r="G379" s="202"/>
      <c r="H379" s="203" t="s">
        <v>36</v>
      </c>
      <c r="I379" s="205"/>
      <c r="J379" s="202"/>
      <c r="K379" s="202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173</v>
      </c>
      <c r="AU379" s="210" t="s">
        <v>92</v>
      </c>
      <c r="AV379" s="13" t="s">
        <v>23</v>
      </c>
      <c r="AW379" s="13" t="s">
        <v>45</v>
      </c>
      <c r="AX379" s="13" t="s">
        <v>82</v>
      </c>
      <c r="AY379" s="210" t="s">
        <v>164</v>
      </c>
    </row>
    <row r="380" spans="2:51" s="14" customFormat="1" ht="11.25">
      <c r="B380" s="211"/>
      <c r="C380" s="212"/>
      <c r="D380" s="196" t="s">
        <v>173</v>
      </c>
      <c r="E380" s="213" t="s">
        <v>36</v>
      </c>
      <c r="F380" s="214" t="s">
        <v>272</v>
      </c>
      <c r="G380" s="212"/>
      <c r="H380" s="215">
        <v>68.9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173</v>
      </c>
      <c r="AU380" s="221" t="s">
        <v>92</v>
      </c>
      <c r="AV380" s="14" t="s">
        <v>92</v>
      </c>
      <c r="AW380" s="14" t="s">
        <v>45</v>
      </c>
      <c r="AX380" s="14" t="s">
        <v>82</v>
      </c>
      <c r="AY380" s="221" t="s">
        <v>164</v>
      </c>
    </row>
    <row r="381" spans="2:51" s="15" customFormat="1" ht="11.25">
      <c r="B381" s="222"/>
      <c r="C381" s="223"/>
      <c r="D381" s="196" t="s">
        <v>173</v>
      </c>
      <c r="E381" s="224" t="s">
        <v>36</v>
      </c>
      <c r="F381" s="225" t="s">
        <v>181</v>
      </c>
      <c r="G381" s="223"/>
      <c r="H381" s="226">
        <v>3370.1</v>
      </c>
      <c r="I381" s="227"/>
      <c r="J381" s="223"/>
      <c r="K381" s="223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173</v>
      </c>
      <c r="AU381" s="232" t="s">
        <v>92</v>
      </c>
      <c r="AV381" s="15" t="s">
        <v>170</v>
      </c>
      <c r="AW381" s="15" t="s">
        <v>45</v>
      </c>
      <c r="AX381" s="15" t="s">
        <v>23</v>
      </c>
      <c r="AY381" s="232" t="s">
        <v>164</v>
      </c>
    </row>
    <row r="382" spans="1:65" s="2" customFormat="1" ht="16.5" customHeight="1">
      <c r="A382" s="37"/>
      <c r="B382" s="38"/>
      <c r="C382" s="183" t="s">
        <v>478</v>
      </c>
      <c r="D382" s="183" t="s">
        <v>166</v>
      </c>
      <c r="E382" s="184" t="s">
        <v>479</v>
      </c>
      <c r="F382" s="185" t="s">
        <v>480</v>
      </c>
      <c r="G382" s="186" t="s">
        <v>185</v>
      </c>
      <c r="H382" s="187">
        <v>180</v>
      </c>
      <c r="I382" s="188"/>
      <c r="J382" s="189">
        <f>ROUND(I382*H382,2)</f>
        <v>0</v>
      </c>
      <c r="K382" s="185" t="s">
        <v>36</v>
      </c>
      <c r="L382" s="42"/>
      <c r="M382" s="190" t="s">
        <v>36</v>
      </c>
      <c r="N382" s="191" t="s">
        <v>53</v>
      </c>
      <c r="O382" s="67"/>
      <c r="P382" s="192">
        <f>O382*H382</f>
        <v>0</v>
      </c>
      <c r="Q382" s="192">
        <v>0</v>
      </c>
      <c r="R382" s="192">
        <f>Q382*H382</f>
        <v>0</v>
      </c>
      <c r="S382" s="192">
        <v>0</v>
      </c>
      <c r="T382" s="193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94" t="s">
        <v>170</v>
      </c>
      <c r="AT382" s="194" t="s">
        <v>166</v>
      </c>
      <c r="AU382" s="194" t="s">
        <v>92</v>
      </c>
      <c r="AY382" s="19" t="s">
        <v>164</v>
      </c>
      <c r="BE382" s="195">
        <f>IF(N382="základní",J382,0)</f>
        <v>0</v>
      </c>
      <c r="BF382" s="195">
        <f>IF(N382="snížená",J382,0)</f>
        <v>0</v>
      </c>
      <c r="BG382" s="195">
        <f>IF(N382="zákl. přenesená",J382,0)</f>
        <v>0</v>
      </c>
      <c r="BH382" s="195">
        <f>IF(N382="sníž. přenesená",J382,0)</f>
        <v>0</v>
      </c>
      <c r="BI382" s="195">
        <f>IF(N382="nulová",J382,0)</f>
        <v>0</v>
      </c>
      <c r="BJ382" s="19" t="s">
        <v>23</v>
      </c>
      <c r="BK382" s="195">
        <f>ROUND(I382*H382,2)</f>
        <v>0</v>
      </c>
      <c r="BL382" s="19" t="s">
        <v>170</v>
      </c>
      <c r="BM382" s="194" t="s">
        <v>481</v>
      </c>
    </row>
    <row r="383" spans="1:47" s="2" customFormat="1" ht="11.25">
      <c r="A383" s="37"/>
      <c r="B383" s="38"/>
      <c r="C383" s="39"/>
      <c r="D383" s="196" t="s">
        <v>172</v>
      </c>
      <c r="E383" s="39"/>
      <c r="F383" s="197" t="s">
        <v>480</v>
      </c>
      <c r="G383" s="39"/>
      <c r="H383" s="39"/>
      <c r="I383" s="198"/>
      <c r="J383" s="39"/>
      <c r="K383" s="39"/>
      <c r="L383" s="42"/>
      <c r="M383" s="199"/>
      <c r="N383" s="200"/>
      <c r="O383" s="67"/>
      <c r="P383" s="67"/>
      <c r="Q383" s="67"/>
      <c r="R383" s="67"/>
      <c r="S383" s="67"/>
      <c r="T383" s="68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9" t="s">
        <v>172</v>
      </c>
      <c r="AU383" s="19" t="s">
        <v>92</v>
      </c>
    </row>
    <row r="384" spans="2:51" s="13" customFormat="1" ht="11.25">
      <c r="B384" s="201"/>
      <c r="C384" s="202"/>
      <c r="D384" s="196" t="s">
        <v>173</v>
      </c>
      <c r="E384" s="203" t="s">
        <v>36</v>
      </c>
      <c r="F384" s="204" t="s">
        <v>174</v>
      </c>
      <c r="G384" s="202"/>
      <c r="H384" s="203" t="s">
        <v>36</v>
      </c>
      <c r="I384" s="205"/>
      <c r="J384" s="202"/>
      <c r="K384" s="202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173</v>
      </c>
      <c r="AU384" s="210" t="s">
        <v>92</v>
      </c>
      <c r="AV384" s="13" t="s">
        <v>23</v>
      </c>
      <c r="AW384" s="13" t="s">
        <v>45</v>
      </c>
      <c r="AX384" s="13" t="s">
        <v>82</v>
      </c>
      <c r="AY384" s="210" t="s">
        <v>164</v>
      </c>
    </row>
    <row r="385" spans="2:51" s="13" customFormat="1" ht="11.25">
      <c r="B385" s="201"/>
      <c r="C385" s="202"/>
      <c r="D385" s="196" t="s">
        <v>173</v>
      </c>
      <c r="E385" s="203" t="s">
        <v>36</v>
      </c>
      <c r="F385" s="204" t="s">
        <v>175</v>
      </c>
      <c r="G385" s="202"/>
      <c r="H385" s="203" t="s">
        <v>36</v>
      </c>
      <c r="I385" s="205"/>
      <c r="J385" s="202"/>
      <c r="K385" s="202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173</v>
      </c>
      <c r="AU385" s="210" t="s">
        <v>92</v>
      </c>
      <c r="AV385" s="13" t="s">
        <v>23</v>
      </c>
      <c r="AW385" s="13" t="s">
        <v>45</v>
      </c>
      <c r="AX385" s="13" t="s">
        <v>82</v>
      </c>
      <c r="AY385" s="210" t="s">
        <v>164</v>
      </c>
    </row>
    <row r="386" spans="2:51" s="14" customFormat="1" ht="11.25">
      <c r="B386" s="211"/>
      <c r="C386" s="212"/>
      <c r="D386" s="196" t="s">
        <v>173</v>
      </c>
      <c r="E386" s="213" t="s">
        <v>36</v>
      </c>
      <c r="F386" s="214" t="s">
        <v>482</v>
      </c>
      <c r="G386" s="212"/>
      <c r="H386" s="215">
        <v>180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173</v>
      </c>
      <c r="AU386" s="221" t="s">
        <v>92</v>
      </c>
      <c r="AV386" s="14" t="s">
        <v>92</v>
      </c>
      <c r="AW386" s="14" t="s">
        <v>45</v>
      </c>
      <c r="AX386" s="14" t="s">
        <v>23</v>
      </c>
      <c r="AY386" s="221" t="s">
        <v>164</v>
      </c>
    </row>
    <row r="387" spans="1:65" s="2" customFormat="1" ht="16.5" customHeight="1">
      <c r="A387" s="37"/>
      <c r="B387" s="38"/>
      <c r="C387" s="183" t="s">
        <v>483</v>
      </c>
      <c r="D387" s="183" t="s">
        <v>166</v>
      </c>
      <c r="E387" s="184" t="s">
        <v>484</v>
      </c>
      <c r="F387" s="185" t="s">
        <v>485</v>
      </c>
      <c r="G387" s="186" t="s">
        <v>185</v>
      </c>
      <c r="H387" s="187">
        <v>16.13</v>
      </c>
      <c r="I387" s="188"/>
      <c r="J387" s="189">
        <f>ROUND(I387*H387,2)</f>
        <v>0</v>
      </c>
      <c r="K387" s="185" t="s">
        <v>36</v>
      </c>
      <c r="L387" s="42"/>
      <c r="M387" s="190" t="s">
        <v>36</v>
      </c>
      <c r="N387" s="191" t="s">
        <v>53</v>
      </c>
      <c r="O387" s="67"/>
      <c r="P387" s="192">
        <f>O387*H387</f>
        <v>0</v>
      </c>
      <c r="Q387" s="192">
        <v>0</v>
      </c>
      <c r="R387" s="192">
        <f>Q387*H387</f>
        <v>0</v>
      </c>
      <c r="S387" s="192">
        <v>0</v>
      </c>
      <c r="T387" s="193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4" t="s">
        <v>170</v>
      </c>
      <c r="AT387" s="194" t="s">
        <v>166</v>
      </c>
      <c r="AU387" s="194" t="s">
        <v>92</v>
      </c>
      <c r="AY387" s="19" t="s">
        <v>164</v>
      </c>
      <c r="BE387" s="195">
        <f>IF(N387="základní",J387,0)</f>
        <v>0</v>
      </c>
      <c r="BF387" s="195">
        <f>IF(N387="snížená",J387,0)</f>
        <v>0</v>
      </c>
      <c r="BG387" s="195">
        <f>IF(N387="zákl. přenesená",J387,0)</f>
        <v>0</v>
      </c>
      <c r="BH387" s="195">
        <f>IF(N387="sníž. přenesená",J387,0)</f>
        <v>0</v>
      </c>
      <c r="BI387" s="195">
        <f>IF(N387="nulová",J387,0)</f>
        <v>0</v>
      </c>
      <c r="BJ387" s="19" t="s">
        <v>23</v>
      </c>
      <c r="BK387" s="195">
        <f>ROUND(I387*H387,2)</f>
        <v>0</v>
      </c>
      <c r="BL387" s="19" t="s">
        <v>170</v>
      </c>
      <c r="BM387" s="194" t="s">
        <v>486</v>
      </c>
    </row>
    <row r="388" spans="1:47" s="2" customFormat="1" ht="11.25">
      <c r="A388" s="37"/>
      <c r="B388" s="38"/>
      <c r="C388" s="39"/>
      <c r="D388" s="196" t="s">
        <v>172</v>
      </c>
      <c r="E388" s="39"/>
      <c r="F388" s="197" t="s">
        <v>485</v>
      </c>
      <c r="G388" s="39"/>
      <c r="H388" s="39"/>
      <c r="I388" s="198"/>
      <c r="J388" s="39"/>
      <c r="K388" s="39"/>
      <c r="L388" s="42"/>
      <c r="M388" s="199"/>
      <c r="N388" s="200"/>
      <c r="O388" s="67"/>
      <c r="P388" s="67"/>
      <c r="Q388" s="67"/>
      <c r="R388" s="67"/>
      <c r="S388" s="67"/>
      <c r="T388" s="68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9" t="s">
        <v>172</v>
      </c>
      <c r="AU388" s="19" t="s">
        <v>92</v>
      </c>
    </row>
    <row r="389" spans="2:51" s="13" customFormat="1" ht="11.25">
      <c r="B389" s="201"/>
      <c r="C389" s="202"/>
      <c r="D389" s="196" t="s">
        <v>173</v>
      </c>
      <c r="E389" s="203" t="s">
        <v>36</v>
      </c>
      <c r="F389" s="204" t="s">
        <v>487</v>
      </c>
      <c r="G389" s="202"/>
      <c r="H389" s="203" t="s">
        <v>36</v>
      </c>
      <c r="I389" s="205"/>
      <c r="J389" s="202"/>
      <c r="K389" s="202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173</v>
      </c>
      <c r="AU389" s="210" t="s">
        <v>92</v>
      </c>
      <c r="AV389" s="13" t="s">
        <v>23</v>
      </c>
      <c r="AW389" s="13" t="s">
        <v>45</v>
      </c>
      <c r="AX389" s="13" t="s">
        <v>82</v>
      </c>
      <c r="AY389" s="210" t="s">
        <v>164</v>
      </c>
    </row>
    <row r="390" spans="2:51" s="13" customFormat="1" ht="11.25">
      <c r="B390" s="201"/>
      <c r="C390" s="202"/>
      <c r="D390" s="196" t="s">
        <v>173</v>
      </c>
      <c r="E390" s="203" t="s">
        <v>36</v>
      </c>
      <c r="F390" s="204" t="s">
        <v>175</v>
      </c>
      <c r="G390" s="202"/>
      <c r="H390" s="203" t="s">
        <v>36</v>
      </c>
      <c r="I390" s="205"/>
      <c r="J390" s="202"/>
      <c r="K390" s="202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173</v>
      </c>
      <c r="AU390" s="210" t="s">
        <v>92</v>
      </c>
      <c r="AV390" s="13" t="s">
        <v>23</v>
      </c>
      <c r="AW390" s="13" t="s">
        <v>45</v>
      </c>
      <c r="AX390" s="13" t="s">
        <v>82</v>
      </c>
      <c r="AY390" s="210" t="s">
        <v>164</v>
      </c>
    </row>
    <row r="391" spans="2:51" s="14" customFormat="1" ht="11.25">
      <c r="B391" s="211"/>
      <c r="C391" s="212"/>
      <c r="D391" s="196" t="s">
        <v>173</v>
      </c>
      <c r="E391" s="213" t="s">
        <v>36</v>
      </c>
      <c r="F391" s="214" t="s">
        <v>488</v>
      </c>
      <c r="G391" s="212"/>
      <c r="H391" s="215">
        <v>16.13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173</v>
      </c>
      <c r="AU391" s="221" t="s">
        <v>92</v>
      </c>
      <c r="AV391" s="14" t="s">
        <v>92</v>
      </c>
      <c r="AW391" s="14" t="s">
        <v>45</v>
      </c>
      <c r="AX391" s="14" t="s">
        <v>82</v>
      </c>
      <c r="AY391" s="221" t="s">
        <v>164</v>
      </c>
    </row>
    <row r="392" spans="2:51" s="15" customFormat="1" ht="11.25">
      <c r="B392" s="222"/>
      <c r="C392" s="223"/>
      <c r="D392" s="196" t="s">
        <v>173</v>
      </c>
      <c r="E392" s="224" t="s">
        <v>36</v>
      </c>
      <c r="F392" s="225" t="s">
        <v>181</v>
      </c>
      <c r="G392" s="223"/>
      <c r="H392" s="226">
        <v>16.13</v>
      </c>
      <c r="I392" s="227"/>
      <c r="J392" s="223"/>
      <c r="K392" s="223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173</v>
      </c>
      <c r="AU392" s="232" t="s">
        <v>92</v>
      </c>
      <c r="AV392" s="15" t="s">
        <v>170</v>
      </c>
      <c r="AW392" s="15" t="s">
        <v>45</v>
      </c>
      <c r="AX392" s="15" t="s">
        <v>23</v>
      </c>
      <c r="AY392" s="232" t="s">
        <v>164</v>
      </c>
    </row>
    <row r="393" spans="1:65" s="2" customFormat="1" ht="16.5" customHeight="1">
      <c r="A393" s="37"/>
      <c r="B393" s="38"/>
      <c r="C393" s="183" t="s">
        <v>489</v>
      </c>
      <c r="D393" s="183" t="s">
        <v>166</v>
      </c>
      <c r="E393" s="184" t="s">
        <v>490</v>
      </c>
      <c r="F393" s="185" t="s">
        <v>491</v>
      </c>
      <c r="G393" s="186" t="s">
        <v>169</v>
      </c>
      <c r="H393" s="187">
        <v>37</v>
      </c>
      <c r="I393" s="188"/>
      <c r="J393" s="189">
        <f>ROUND(I393*H393,2)</f>
        <v>0</v>
      </c>
      <c r="K393" s="185" t="s">
        <v>186</v>
      </c>
      <c r="L393" s="42"/>
      <c r="M393" s="190" t="s">
        <v>36</v>
      </c>
      <c r="N393" s="191" t="s">
        <v>53</v>
      </c>
      <c r="O393" s="67"/>
      <c r="P393" s="192">
        <f>O393*H393</f>
        <v>0</v>
      </c>
      <c r="Q393" s="192">
        <v>0.0835</v>
      </c>
      <c r="R393" s="192">
        <f>Q393*H393</f>
        <v>3.0895</v>
      </c>
      <c r="S393" s="192">
        <v>0</v>
      </c>
      <c r="T393" s="193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194" t="s">
        <v>170</v>
      </c>
      <c r="AT393" s="194" t="s">
        <v>166</v>
      </c>
      <c r="AU393" s="194" t="s">
        <v>92</v>
      </c>
      <c r="AY393" s="19" t="s">
        <v>164</v>
      </c>
      <c r="BE393" s="195">
        <f>IF(N393="základní",J393,0)</f>
        <v>0</v>
      </c>
      <c r="BF393" s="195">
        <f>IF(N393="snížená",J393,0)</f>
        <v>0</v>
      </c>
      <c r="BG393" s="195">
        <f>IF(N393="zákl. přenesená",J393,0)</f>
        <v>0</v>
      </c>
      <c r="BH393" s="195">
        <f>IF(N393="sníž. přenesená",J393,0)</f>
        <v>0</v>
      </c>
      <c r="BI393" s="195">
        <f>IF(N393="nulová",J393,0)</f>
        <v>0</v>
      </c>
      <c r="BJ393" s="19" t="s">
        <v>23</v>
      </c>
      <c r="BK393" s="195">
        <f>ROUND(I393*H393,2)</f>
        <v>0</v>
      </c>
      <c r="BL393" s="19" t="s">
        <v>170</v>
      </c>
      <c r="BM393" s="194" t="s">
        <v>492</v>
      </c>
    </row>
    <row r="394" spans="1:47" s="2" customFormat="1" ht="19.5">
      <c r="A394" s="37"/>
      <c r="B394" s="38"/>
      <c r="C394" s="39"/>
      <c r="D394" s="196" t="s">
        <v>172</v>
      </c>
      <c r="E394" s="39"/>
      <c r="F394" s="197" t="s">
        <v>493</v>
      </c>
      <c r="G394" s="39"/>
      <c r="H394" s="39"/>
      <c r="I394" s="198"/>
      <c r="J394" s="39"/>
      <c r="K394" s="39"/>
      <c r="L394" s="42"/>
      <c r="M394" s="199"/>
      <c r="N394" s="200"/>
      <c r="O394" s="67"/>
      <c r="P394" s="67"/>
      <c r="Q394" s="67"/>
      <c r="R394" s="67"/>
      <c r="S394" s="67"/>
      <c r="T394" s="68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9" t="s">
        <v>172</v>
      </c>
      <c r="AU394" s="19" t="s">
        <v>92</v>
      </c>
    </row>
    <row r="395" spans="1:47" s="2" customFormat="1" ht="11.25">
      <c r="A395" s="37"/>
      <c r="B395" s="38"/>
      <c r="C395" s="39"/>
      <c r="D395" s="233" t="s">
        <v>189</v>
      </c>
      <c r="E395" s="39"/>
      <c r="F395" s="234" t="s">
        <v>494</v>
      </c>
      <c r="G395" s="39"/>
      <c r="H395" s="39"/>
      <c r="I395" s="198"/>
      <c r="J395" s="39"/>
      <c r="K395" s="39"/>
      <c r="L395" s="42"/>
      <c r="M395" s="199"/>
      <c r="N395" s="200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9" t="s">
        <v>189</v>
      </c>
      <c r="AU395" s="19" t="s">
        <v>92</v>
      </c>
    </row>
    <row r="396" spans="2:51" s="13" customFormat="1" ht="11.25">
      <c r="B396" s="201"/>
      <c r="C396" s="202"/>
      <c r="D396" s="196" t="s">
        <v>173</v>
      </c>
      <c r="E396" s="203" t="s">
        <v>36</v>
      </c>
      <c r="F396" s="204" t="s">
        <v>244</v>
      </c>
      <c r="G396" s="202"/>
      <c r="H396" s="203" t="s">
        <v>36</v>
      </c>
      <c r="I396" s="205"/>
      <c r="J396" s="202"/>
      <c r="K396" s="202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173</v>
      </c>
      <c r="AU396" s="210" t="s">
        <v>92</v>
      </c>
      <c r="AV396" s="13" t="s">
        <v>23</v>
      </c>
      <c r="AW396" s="13" t="s">
        <v>45</v>
      </c>
      <c r="AX396" s="13" t="s">
        <v>82</v>
      </c>
      <c r="AY396" s="210" t="s">
        <v>164</v>
      </c>
    </row>
    <row r="397" spans="2:51" s="13" customFormat="1" ht="11.25">
      <c r="B397" s="201"/>
      <c r="C397" s="202"/>
      <c r="D397" s="196" t="s">
        <v>173</v>
      </c>
      <c r="E397" s="203" t="s">
        <v>36</v>
      </c>
      <c r="F397" s="204" t="s">
        <v>495</v>
      </c>
      <c r="G397" s="202"/>
      <c r="H397" s="203" t="s">
        <v>36</v>
      </c>
      <c r="I397" s="205"/>
      <c r="J397" s="202"/>
      <c r="K397" s="202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173</v>
      </c>
      <c r="AU397" s="210" t="s">
        <v>92</v>
      </c>
      <c r="AV397" s="13" t="s">
        <v>23</v>
      </c>
      <c r="AW397" s="13" t="s">
        <v>45</v>
      </c>
      <c r="AX397" s="13" t="s">
        <v>82</v>
      </c>
      <c r="AY397" s="210" t="s">
        <v>164</v>
      </c>
    </row>
    <row r="398" spans="2:51" s="14" customFormat="1" ht="11.25">
      <c r="B398" s="211"/>
      <c r="C398" s="212"/>
      <c r="D398" s="196" t="s">
        <v>173</v>
      </c>
      <c r="E398" s="213" t="s">
        <v>36</v>
      </c>
      <c r="F398" s="214" t="s">
        <v>462</v>
      </c>
      <c r="G398" s="212"/>
      <c r="H398" s="215">
        <v>37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173</v>
      </c>
      <c r="AU398" s="221" t="s">
        <v>92</v>
      </c>
      <c r="AV398" s="14" t="s">
        <v>92</v>
      </c>
      <c r="AW398" s="14" t="s">
        <v>45</v>
      </c>
      <c r="AX398" s="14" t="s">
        <v>82</v>
      </c>
      <c r="AY398" s="221" t="s">
        <v>164</v>
      </c>
    </row>
    <row r="399" spans="2:51" s="15" customFormat="1" ht="11.25">
      <c r="B399" s="222"/>
      <c r="C399" s="223"/>
      <c r="D399" s="196" t="s">
        <v>173</v>
      </c>
      <c r="E399" s="224" t="s">
        <v>36</v>
      </c>
      <c r="F399" s="225" t="s">
        <v>181</v>
      </c>
      <c r="G399" s="223"/>
      <c r="H399" s="226">
        <v>37</v>
      </c>
      <c r="I399" s="227"/>
      <c r="J399" s="223"/>
      <c r="K399" s="223"/>
      <c r="L399" s="228"/>
      <c r="M399" s="229"/>
      <c r="N399" s="230"/>
      <c r="O399" s="230"/>
      <c r="P399" s="230"/>
      <c r="Q399" s="230"/>
      <c r="R399" s="230"/>
      <c r="S399" s="230"/>
      <c r="T399" s="231"/>
      <c r="AT399" s="232" t="s">
        <v>173</v>
      </c>
      <c r="AU399" s="232" t="s">
        <v>92</v>
      </c>
      <c r="AV399" s="15" t="s">
        <v>170</v>
      </c>
      <c r="AW399" s="15" t="s">
        <v>45</v>
      </c>
      <c r="AX399" s="15" t="s">
        <v>23</v>
      </c>
      <c r="AY399" s="232" t="s">
        <v>164</v>
      </c>
    </row>
    <row r="400" spans="1:65" s="2" customFormat="1" ht="16.5" customHeight="1">
      <c r="A400" s="37"/>
      <c r="B400" s="38"/>
      <c r="C400" s="246" t="s">
        <v>496</v>
      </c>
      <c r="D400" s="246" t="s">
        <v>303</v>
      </c>
      <c r="E400" s="247" t="s">
        <v>497</v>
      </c>
      <c r="F400" s="248" t="s">
        <v>498</v>
      </c>
      <c r="G400" s="249" t="s">
        <v>499</v>
      </c>
      <c r="H400" s="250">
        <v>12.457</v>
      </c>
      <c r="I400" s="251"/>
      <c r="J400" s="252">
        <f>ROUND(I400*H400,2)</f>
        <v>0</v>
      </c>
      <c r="K400" s="248" t="s">
        <v>186</v>
      </c>
      <c r="L400" s="253"/>
      <c r="M400" s="254" t="s">
        <v>36</v>
      </c>
      <c r="N400" s="255" t="s">
        <v>53</v>
      </c>
      <c r="O400" s="67"/>
      <c r="P400" s="192">
        <f>O400*H400</f>
        <v>0</v>
      </c>
      <c r="Q400" s="192">
        <v>1.516</v>
      </c>
      <c r="R400" s="192">
        <f>Q400*H400</f>
        <v>18.884812</v>
      </c>
      <c r="S400" s="192">
        <v>0</v>
      </c>
      <c r="T400" s="193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94" t="s">
        <v>238</v>
      </c>
      <c r="AT400" s="194" t="s">
        <v>303</v>
      </c>
      <c r="AU400" s="194" t="s">
        <v>92</v>
      </c>
      <c r="AY400" s="19" t="s">
        <v>164</v>
      </c>
      <c r="BE400" s="195">
        <f>IF(N400="základní",J400,0)</f>
        <v>0</v>
      </c>
      <c r="BF400" s="195">
        <f>IF(N400="snížená",J400,0)</f>
        <v>0</v>
      </c>
      <c r="BG400" s="195">
        <f>IF(N400="zákl. přenesená",J400,0)</f>
        <v>0</v>
      </c>
      <c r="BH400" s="195">
        <f>IF(N400="sníž. přenesená",J400,0)</f>
        <v>0</v>
      </c>
      <c r="BI400" s="195">
        <f>IF(N400="nulová",J400,0)</f>
        <v>0</v>
      </c>
      <c r="BJ400" s="19" t="s">
        <v>23</v>
      </c>
      <c r="BK400" s="195">
        <f>ROUND(I400*H400,2)</f>
        <v>0</v>
      </c>
      <c r="BL400" s="19" t="s">
        <v>170</v>
      </c>
      <c r="BM400" s="194" t="s">
        <v>500</v>
      </c>
    </row>
    <row r="401" spans="1:47" s="2" customFormat="1" ht="11.25">
      <c r="A401" s="37"/>
      <c r="B401" s="38"/>
      <c r="C401" s="39"/>
      <c r="D401" s="196" t="s">
        <v>172</v>
      </c>
      <c r="E401" s="39"/>
      <c r="F401" s="197" t="s">
        <v>498</v>
      </c>
      <c r="G401" s="39"/>
      <c r="H401" s="39"/>
      <c r="I401" s="198"/>
      <c r="J401" s="39"/>
      <c r="K401" s="39"/>
      <c r="L401" s="42"/>
      <c r="M401" s="199"/>
      <c r="N401" s="200"/>
      <c r="O401" s="67"/>
      <c r="P401" s="67"/>
      <c r="Q401" s="67"/>
      <c r="R401" s="67"/>
      <c r="S401" s="67"/>
      <c r="T401" s="68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9" t="s">
        <v>172</v>
      </c>
      <c r="AU401" s="19" t="s">
        <v>92</v>
      </c>
    </row>
    <row r="402" spans="2:51" s="13" customFormat="1" ht="11.25">
      <c r="B402" s="201"/>
      <c r="C402" s="202"/>
      <c r="D402" s="196" t="s">
        <v>173</v>
      </c>
      <c r="E402" s="203" t="s">
        <v>36</v>
      </c>
      <c r="F402" s="204" t="s">
        <v>501</v>
      </c>
      <c r="G402" s="202"/>
      <c r="H402" s="203" t="s">
        <v>36</v>
      </c>
      <c r="I402" s="205"/>
      <c r="J402" s="202"/>
      <c r="K402" s="202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173</v>
      </c>
      <c r="AU402" s="210" t="s">
        <v>92</v>
      </c>
      <c r="AV402" s="13" t="s">
        <v>23</v>
      </c>
      <c r="AW402" s="13" t="s">
        <v>45</v>
      </c>
      <c r="AX402" s="13" t="s">
        <v>82</v>
      </c>
      <c r="AY402" s="210" t="s">
        <v>164</v>
      </c>
    </row>
    <row r="403" spans="2:51" s="14" customFormat="1" ht="11.25">
      <c r="B403" s="211"/>
      <c r="C403" s="212"/>
      <c r="D403" s="196" t="s">
        <v>173</v>
      </c>
      <c r="E403" s="213" t="s">
        <v>36</v>
      </c>
      <c r="F403" s="214" t="s">
        <v>502</v>
      </c>
      <c r="G403" s="212"/>
      <c r="H403" s="215">
        <v>12.4566666666667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173</v>
      </c>
      <c r="AU403" s="221" t="s">
        <v>92</v>
      </c>
      <c r="AV403" s="14" t="s">
        <v>92</v>
      </c>
      <c r="AW403" s="14" t="s">
        <v>45</v>
      </c>
      <c r="AX403" s="14" t="s">
        <v>82</v>
      </c>
      <c r="AY403" s="221" t="s">
        <v>164</v>
      </c>
    </row>
    <row r="404" spans="2:51" s="15" customFormat="1" ht="11.25">
      <c r="B404" s="222"/>
      <c r="C404" s="223"/>
      <c r="D404" s="196" t="s">
        <v>173</v>
      </c>
      <c r="E404" s="224" t="s">
        <v>36</v>
      </c>
      <c r="F404" s="225" t="s">
        <v>181</v>
      </c>
      <c r="G404" s="223"/>
      <c r="H404" s="226">
        <v>12.4566666666667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173</v>
      </c>
      <c r="AU404" s="232" t="s">
        <v>92</v>
      </c>
      <c r="AV404" s="15" t="s">
        <v>170</v>
      </c>
      <c r="AW404" s="15" t="s">
        <v>45</v>
      </c>
      <c r="AX404" s="15" t="s">
        <v>23</v>
      </c>
      <c r="AY404" s="232" t="s">
        <v>164</v>
      </c>
    </row>
    <row r="405" spans="2:63" s="12" customFormat="1" ht="22.9" customHeight="1">
      <c r="B405" s="167"/>
      <c r="C405" s="168"/>
      <c r="D405" s="169" t="s">
        <v>81</v>
      </c>
      <c r="E405" s="181" t="s">
        <v>247</v>
      </c>
      <c r="F405" s="181" t="s">
        <v>503</v>
      </c>
      <c r="G405" s="168"/>
      <c r="H405" s="168"/>
      <c r="I405" s="171"/>
      <c r="J405" s="182">
        <f>BK405</f>
        <v>0</v>
      </c>
      <c r="K405" s="168"/>
      <c r="L405" s="173"/>
      <c r="M405" s="174"/>
      <c r="N405" s="175"/>
      <c r="O405" s="175"/>
      <c r="P405" s="176">
        <f>SUM(P406:P418)</f>
        <v>0</v>
      </c>
      <c r="Q405" s="175"/>
      <c r="R405" s="176">
        <f>SUM(R406:R418)</f>
        <v>0.50364</v>
      </c>
      <c r="S405" s="175"/>
      <c r="T405" s="177">
        <f>SUM(T406:T418)</f>
        <v>30.810900000000004</v>
      </c>
      <c r="AR405" s="178" t="s">
        <v>23</v>
      </c>
      <c r="AT405" s="179" t="s">
        <v>81</v>
      </c>
      <c r="AU405" s="179" t="s">
        <v>23</v>
      </c>
      <c r="AY405" s="178" t="s">
        <v>164</v>
      </c>
      <c r="BK405" s="180">
        <f>SUM(BK406:BK418)</f>
        <v>0</v>
      </c>
    </row>
    <row r="406" spans="1:65" s="2" customFormat="1" ht="16.5" customHeight="1">
      <c r="A406" s="37"/>
      <c r="B406" s="38"/>
      <c r="C406" s="183" t="s">
        <v>504</v>
      </c>
      <c r="D406" s="183" t="s">
        <v>166</v>
      </c>
      <c r="E406" s="184" t="s">
        <v>505</v>
      </c>
      <c r="F406" s="185" t="s">
        <v>506</v>
      </c>
      <c r="G406" s="186" t="s">
        <v>185</v>
      </c>
      <c r="H406" s="187">
        <v>4.197</v>
      </c>
      <c r="I406" s="188"/>
      <c r="J406" s="189">
        <f>ROUND(I406*H406,2)</f>
        <v>0</v>
      </c>
      <c r="K406" s="185" t="s">
        <v>186</v>
      </c>
      <c r="L406" s="42"/>
      <c r="M406" s="190" t="s">
        <v>36</v>
      </c>
      <c r="N406" s="191" t="s">
        <v>53</v>
      </c>
      <c r="O406" s="67"/>
      <c r="P406" s="192">
        <f>O406*H406</f>
        <v>0</v>
      </c>
      <c r="Q406" s="192">
        <v>0.12</v>
      </c>
      <c r="R406" s="192">
        <f>Q406*H406</f>
        <v>0.50364</v>
      </c>
      <c r="S406" s="192">
        <v>2.2</v>
      </c>
      <c r="T406" s="193">
        <f>S406*H406</f>
        <v>9.233400000000001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4" t="s">
        <v>170</v>
      </c>
      <c r="AT406" s="194" t="s">
        <v>166</v>
      </c>
      <c r="AU406" s="194" t="s">
        <v>92</v>
      </c>
      <c r="AY406" s="19" t="s">
        <v>164</v>
      </c>
      <c r="BE406" s="195">
        <f>IF(N406="základní",J406,0)</f>
        <v>0</v>
      </c>
      <c r="BF406" s="195">
        <f>IF(N406="snížená",J406,0)</f>
        <v>0</v>
      </c>
      <c r="BG406" s="195">
        <f>IF(N406="zákl. přenesená",J406,0)</f>
        <v>0</v>
      </c>
      <c r="BH406" s="195">
        <f>IF(N406="sníž. přenesená",J406,0)</f>
        <v>0</v>
      </c>
      <c r="BI406" s="195">
        <f>IF(N406="nulová",J406,0)</f>
        <v>0</v>
      </c>
      <c r="BJ406" s="19" t="s">
        <v>23</v>
      </c>
      <c r="BK406" s="195">
        <f>ROUND(I406*H406,2)</f>
        <v>0</v>
      </c>
      <c r="BL406" s="19" t="s">
        <v>170</v>
      </c>
      <c r="BM406" s="194" t="s">
        <v>507</v>
      </c>
    </row>
    <row r="407" spans="1:47" s="2" customFormat="1" ht="11.25">
      <c r="A407" s="37"/>
      <c r="B407" s="38"/>
      <c r="C407" s="39"/>
      <c r="D407" s="196" t="s">
        <v>172</v>
      </c>
      <c r="E407" s="39"/>
      <c r="F407" s="197" t="s">
        <v>508</v>
      </c>
      <c r="G407" s="39"/>
      <c r="H407" s="39"/>
      <c r="I407" s="198"/>
      <c r="J407" s="39"/>
      <c r="K407" s="39"/>
      <c r="L407" s="42"/>
      <c r="M407" s="199"/>
      <c r="N407" s="200"/>
      <c r="O407" s="67"/>
      <c r="P407" s="67"/>
      <c r="Q407" s="67"/>
      <c r="R407" s="67"/>
      <c r="S407" s="67"/>
      <c r="T407" s="68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9" t="s">
        <v>172</v>
      </c>
      <c r="AU407" s="19" t="s">
        <v>92</v>
      </c>
    </row>
    <row r="408" spans="1:47" s="2" customFormat="1" ht="11.25">
      <c r="A408" s="37"/>
      <c r="B408" s="38"/>
      <c r="C408" s="39"/>
      <c r="D408" s="233" t="s">
        <v>189</v>
      </c>
      <c r="E408" s="39"/>
      <c r="F408" s="234" t="s">
        <v>509</v>
      </c>
      <c r="G408" s="39"/>
      <c r="H408" s="39"/>
      <c r="I408" s="198"/>
      <c r="J408" s="39"/>
      <c r="K408" s="39"/>
      <c r="L408" s="42"/>
      <c r="M408" s="199"/>
      <c r="N408" s="200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9" t="s">
        <v>189</v>
      </c>
      <c r="AU408" s="19" t="s">
        <v>92</v>
      </c>
    </row>
    <row r="409" spans="2:51" s="13" customFormat="1" ht="11.25">
      <c r="B409" s="201"/>
      <c r="C409" s="202"/>
      <c r="D409" s="196" t="s">
        <v>173</v>
      </c>
      <c r="E409" s="203" t="s">
        <v>36</v>
      </c>
      <c r="F409" s="204" t="s">
        <v>510</v>
      </c>
      <c r="G409" s="202"/>
      <c r="H409" s="203" t="s">
        <v>36</v>
      </c>
      <c r="I409" s="205"/>
      <c r="J409" s="202"/>
      <c r="K409" s="202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173</v>
      </c>
      <c r="AU409" s="210" t="s">
        <v>92</v>
      </c>
      <c r="AV409" s="13" t="s">
        <v>23</v>
      </c>
      <c r="AW409" s="13" t="s">
        <v>45</v>
      </c>
      <c r="AX409" s="13" t="s">
        <v>82</v>
      </c>
      <c r="AY409" s="210" t="s">
        <v>164</v>
      </c>
    </row>
    <row r="410" spans="2:51" s="14" customFormat="1" ht="11.25">
      <c r="B410" s="211"/>
      <c r="C410" s="212"/>
      <c r="D410" s="196" t="s">
        <v>173</v>
      </c>
      <c r="E410" s="213" t="s">
        <v>36</v>
      </c>
      <c r="F410" s="214" t="s">
        <v>511</v>
      </c>
      <c r="G410" s="212"/>
      <c r="H410" s="215">
        <v>4.19712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173</v>
      </c>
      <c r="AU410" s="221" t="s">
        <v>92</v>
      </c>
      <c r="AV410" s="14" t="s">
        <v>92</v>
      </c>
      <c r="AW410" s="14" t="s">
        <v>45</v>
      </c>
      <c r="AX410" s="14" t="s">
        <v>82</v>
      </c>
      <c r="AY410" s="221" t="s">
        <v>164</v>
      </c>
    </row>
    <row r="411" spans="2:51" s="15" customFormat="1" ht="11.25">
      <c r="B411" s="222"/>
      <c r="C411" s="223"/>
      <c r="D411" s="196" t="s">
        <v>173</v>
      </c>
      <c r="E411" s="224" t="s">
        <v>36</v>
      </c>
      <c r="F411" s="225" t="s">
        <v>181</v>
      </c>
      <c r="G411" s="223"/>
      <c r="H411" s="226">
        <v>4.19712</v>
      </c>
      <c r="I411" s="227"/>
      <c r="J411" s="223"/>
      <c r="K411" s="223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173</v>
      </c>
      <c r="AU411" s="232" t="s">
        <v>92</v>
      </c>
      <c r="AV411" s="15" t="s">
        <v>170</v>
      </c>
      <c r="AW411" s="15" t="s">
        <v>45</v>
      </c>
      <c r="AX411" s="15" t="s">
        <v>23</v>
      </c>
      <c r="AY411" s="232" t="s">
        <v>164</v>
      </c>
    </row>
    <row r="412" spans="1:65" s="2" customFormat="1" ht="16.5" customHeight="1">
      <c r="A412" s="37"/>
      <c r="B412" s="38"/>
      <c r="C412" s="183" t="s">
        <v>261</v>
      </c>
      <c r="D412" s="183" t="s">
        <v>166</v>
      </c>
      <c r="E412" s="184" t="s">
        <v>512</v>
      </c>
      <c r="F412" s="185" t="s">
        <v>513</v>
      </c>
      <c r="G412" s="186" t="s">
        <v>364</v>
      </c>
      <c r="H412" s="187">
        <v>10.5</v>
      </c>
      <c r="I412" s="188"/>
      <c r="J412" s="189">
        <f>ROUND(I412*H412,2)</f>
        <v>0</v>
      </c>
      <c r="K412" s="185" t="s">
        <v>186</v>
      </c>
      <c r="L412" s="42"/>
      <c r="M412" s="190" t="s">
        <v>36</v>
      </c>
      <c r="N412" s="191" t="s">
        <v>53</v>
      </c>
      <c r="O412" s="67"/>
      <c r="P412" s="192">
        <f>O412*H412</f>
        <v>0</v>
      </c>
      <c r="Q412" s="192">
        <v>0</v>
      </c>
      <c r="R412" s="192">
        <f>Q412*H412</f>
        <v>0</v>
      </c>
      <c r="S412" s="192">
        <v>2.055</v>
      </c>
      <c r="T412" s="193">
        <f>S412*H412</f>
        <v>21.5775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94" t="s">
        <v>170</v>
      </c>
      <c r="AT412" s="194" t="s">
        <v>166</v>
      </c>
      <c r="AU412" s="194" t="s">
        <v>92</v>
      </c>
      <c r="AY412" s="19" t="s">
        <v>164</v>
      </c>
      <c r="BE412" s="195">
        <f>IF(N412="základní",J412,0)</f>
        <v>0</v>
      </c>
      <c r="BF412" s="195">
        <f>IF(N412="snížená",J412,0)</f>
        <v>0</v>
      </c>
      <c r="BG412" s="195">
        <f>IF(N412="zákl. přenesená",J412,0)</f>
        <v>0</v>
      </c>
      <c r="BH412" s="195">
        <f>IF(N412="sníž. přenesená",J412,0)</f>
        <v>0</v>
      </c>
      <c r="BI412" s="195">
        <f>IF(N412="nulová",J412,0)</f>
        <v>0</v>
      </c>
      <c r="BJ412" s="19" t="s">
        <v>23</v>
      </c>
      <c r="BK412" s="195">
        <f>ROUND(I412*H412,2)</f>
        <v>0</v>
      </c>
      <c r="BL412" s="19" t="s">
        <v>170</v>
      </c>
      <c r="BM412" s="194" t="s">
        <v>514</v>
      </c>
    </row>
    <row r="413" spans="1:47" s="2" customFormat="1" ht="19.5">
      <c r="A413" s="37"/>
      <c r="B413" s="38"/>
      <c r="C413" s="39"/>
      <c r="D413" s="196" t="s">
        <v>172</v>
      </c>
      <c r="E413" s="39"/>
      <c r="F413" s="197" t="s">
        <v>515</v>
      </c>
      <c r="G413" s="39"/>
      <c r="H413" s="39"/>
      <c r="I413" s="198"/>
      <c r="J413" s="39"/>
      <c r="K413" s="39"/>
      <c r="L413" s="42"/>
      <c r="M413" s="199"/>
      <c r="N413" s="200"/>
      <c r="O413" s="67"/>
      <c r="P413" s="67"/>
      <c r="Q413" s="67"/>
      <c r="R413" s="67"/>
      <c r="S413" s="67"/>
      <c r="T413" s="68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9" t="s">
        <v>172</v>
      </c>
      <c r="AU413" s="19" t="s">
        <v>92</v>
      </c>
    </row>
    <row r="414" spans="1:47" s="2" customFormat="1" ht="11.25">
      <c r="A414" s="37"/>
      <c r="B414" s="38"/>
      <c r="C414" s="39"/>
      <c r="D414" s="233" t="s">
        <v>189</v>
      </c>
      <c r="E414" s="39"/>
      <c r="F414" s="234" t="s">
        <v>516</v>
      </c>
      <c r="G414" s="39"/>
      <c r="H414" s="39"/>
      <c r="I414" s="198"/>
      <c r="J414" s="39"/>
      <c r="K414" s="39"/>
      <c r="L414" s="42"/>
      <c r="M414" s="199"/>
      <c r="N414" s="200"/>
      <c r="O414" s="67"/>
      <c r="P414" s="67"/>
      <c r="Q414" s="67"/>
      <c r="R414" s="67"/>
      <c r="S414" s="67"/>
      <c r="T414" s="68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9" t="s">
        <v>189</v>
      </c>
      <c r="AU414" s="19" t="s">
        <v>92</v>
      </c>
    </row>
    <row r="415" spans="2:51" s="13" customFormat="1" ht="11.25">
      <c r="B415" s="201"/>
      <c r="C415" s="202"/>
      <c r="D415" s="196" t="s">
        <v>173</v>
      </c>
      <c r="E415" s="203" t="s">
        <v>36</v>
      </c>
      <c r="F415" s="204" t="s">
        <v>517</v>
      </c>
      <c r="G415" s="202"/>
      <c r="H415" s="203" t="s">
        <v>36</v>
      </c>
      <c r="I415" s="205"/>
      <c r="J415" s="202"/>
      <c r="K415" s="202"/>
      <c r="L415" s="206"/>
      <c r="M415" s="207"/>
      <c r="N415" s="208"/>
      <c r="O415" s="208"/>
      <c r="P415" s="208"/>
      <c r="Q415" s="208"/>
      <c r="R415" s="208"/>
      <c r="S415" s="208"/>
      <c r="T415" s="209"/>
      <c r="AT415" s="210" t="s">
        <v>173</v>
      </c>
      <c r="AU415" s="210" t="s">
        <v>92</v>
      </c>
      <c r="AV415" s="13" t="s">
        <v>23</v>
      </c>
      <c r="AW415" s="13" t="s">
        <v>45</v>
      </c>
      <c r="AX415" s="13" t="s">
        <v>82</v>
      </c>
      <c r="AY415" s="210" t="s">
        <v>164</v>
      </c>
    </row>
    <row r="416" spans="2:51" s="13" customFormat="1" ht="11.25">
      <c r="B416" s="201"/>
      <c r="C416" s="202"/>
      <c r="D416" s="196" t="s">
        <v>173</v>
      </c>
      <c r="E416" s="203" t="s">
        <v>36</v>
      </c>
      <c r="F416" s="204" t="s">
        <v>518</v>
      </c>
      <c r="G416" s="202"/>
      <c r="H416" s="203" t="s">
        <v>36</v>
      </c>
      <c r="I416" s="205"/>
      <c r="J416" s="202"/>
      <c r="K416" s="202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173</v>
      </c>
      <c r="AU416" s="210" t="s">
        <v>92</v>
      </c>
      <c r="AV416" s="13" t="s">
        <v>23</v>
      </c>
      <c r="AW416" s="13" t="s">
        <v>45</v>
      </c>
      <c r="AX416" s="13" t="s">
        <v>82</v>
      </c>
      <c r="AY416" s="210" t="s">
        <v>164</v>
      </c>
    </row>
    <row r="417" spans="2:51" s="14" customFormat="1" ht="11.25">
      <c r="B417" s="211"/>
      <c r="C417" s="212"/>
      <c r="D417" s="196" t="s">
        <v>173</v>
      </c>
      <c r="E417" s="213" t="s">
        <v>36</v>
      </c>
      <c r="F417" s="214" t="s">
        <v>519</v>
      </c>
      <c r="G417" s="212"/>
      <c r="H417" s="215">
        <v>10.5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173</v>
      </c>
      <c r="AU417" s="221" t="s">
        <v>92</v>
      </c>
      <c r="AV417" s="14" t="s">
        <v>92</v>
      </c>
      <c r="AW417" s="14" t="s">
        <v>45</v>
      </c>
      <c r="AX417" s="14" t="s">
        <v>82</v>
      </c>
      <c r="AY417" s="221" t="s">
        <v>164</v>
      </c>
    </row>
    <row r="418" spans="2:51" s="15" customFormat="1" ht="11.25">
      <c r="B418" s="222"/>
      <c r="C418" s="223"/>
      <c r="D418" s="196" t="s">
        <v>173</v>
      </c>
      <c r="E418" s="224" t="s">
        <v>36</v>
      </c>
      <c r="F418" s="225" t="s">
        <v>181</v>
      </c>
      <c r="G418" s="223"/>
      <c r="H418" s="226">
        <v>10.5</v>
      </c>
      <c r="I418" s="227"/>
      <c r="J418" s="223"/>
      <c r="K418" s="223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173</v>
      </c>
      <c r="AU418" s="232" t="s">
        <v>92</v>
      </c>
      <c r="AV418" s="15" t="s">
        <v>170</v>
      </c>
      <c r="AW418" s="15" t="s">
        <v>45</v>
      </c>
      <c r="AX418" s="15" t="s">
        <v>23</v>
      </c>
      <c r="AY418" s="232" t="s">
        <v>164</v>
      </c>
    </row>
    <row r="419" spans="2:63" s="12" customFormat="1" ht="22.9" customHeight="1">
      <c r="B419" s="167"/>
      <c r="C419" s="168"/>
      <c r="D419" s="169" t="s">
        <v>81</v>
      </c>
      <c r="E419" s="181" t="s">
        <v>520</v>
      </c>
      <c r="F419" s="181" t="s">
        <v>521</v>
      </c>
      <c r="G419" s="168"/>
      <c r="H419" s="168"/>
      <c r="I419" s="171"/>
      <c r="J419" s="182">
        <f>BK419</f>
        <v>0</v>
      </c>
      <c r="K419" s="168"/>
      <c r="L419" s="173"/>
      <c r="M419" s="174"/>
      <c r="N419" s="175"/>
      <c r="O419" s="175"/>
      <c r="P419" s="176">
        <f>SUM(P420:P462)</f>
        <v>0</v>
      </c>
      <c r="Q419" s="175"/>
      <c r="R419" s="176">
        <f>SUM(R420:R462)</f>
        <v>48.439188800000004</v>
      </c>
      <c r="S419" s="175"/>
      <c r="T419" s="177">
        <f>SUM(T420:T462)</f>
        <v>0</v>
      </c>
      <c r="AR419" s="178" t="s">
        <v>23</v>
      </c>
      <c r="AT419" s="179" t="s">
        <v>81</v>
      </c>
      <c r="AU419" s="179" t="s">
        <v>23</v>
      </c>
      <c r="AY419" s="178" t="s">
        <v>164</v>
      </c>
      <c r="BK419" s="180">
        <f>SUM(BK420:BK462)</f>
        <v>0</v>
      </c>
    </row>
    <row r="420" spans="1:65" s="2" customFormat="1" ht="16.5" customHeight="1">
      <c r="A420" s="37"/>
      <c r="B420" s="38"/>
      <c r="C420" s="183" t="s">
        <v>522</v>
      </c>
      <c r="D420" s="183" t="s">
        <v>166</v>
      </c>
      <c r="E420" s="184" t="s">
        <v>523</v>
      </c>
      <c r="F420" s="185" t="s">
        <v>524</v>
      </c>
      <c r="G420" s="186" t="s">
        <v>525</v>
      </c>
      <c r="H420" s="187">
        <v>6</v>
      </c>
      <c r="I420" s="188"/>
      <c r="J420" s="189">
        <f>ROUND(I420*H420,2)</f>
        <v>0</v>
      </c>
      <c r="K420" s="185" t="s">
        <v>36</v>
      </c>
      <c r="L420" s="42"/>
      <c r="M420" s="190" t="s">
        <v>36</v>
      </c>
      <c r="N420" s="191" t="s">
        <v>53</v>
      </c>
      <c r="O420" s="67"/>
      <c r="P420" s="192">
        <f>O420*H420</f>
        <v>0</v>
      </c>
      <c r="Q420" s="192">
        <v>0</v>
      </c>
      <c r="R420" s="192">
        <f>Q420*H420</f>
        <v>0</v>
      </c>
      <c r="S420" s="192">
        <v>0</v>
      </c>
      <c r="T420" s="193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94" t="s">
        <v>170</v>
      </c>
      <c r="AT420" s="194" t="s">
        <v>166</v>
      </c>
      <c r="AU420" s="194" t="s">
        <v>92</v>
      </c>
      <c r="AY420" s="19" t="s">
        <v>164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19" t="s">
        <v>23</v>
      </c>
      <c r="BK420" s="195">
        <f>ROUND(I420*H420,2)</f>
        <v>0</v>
      </c>
      <c r="BL420" s="19" t="s">
        <v>170</v>
      </c>
      <c r="BM420" s="194" t="s">
        <v>526</v>
      </c>
    </row>
    <row r="421" spans="1:47" s="2" customFormat="1" ht="11.25">
      <c r="A421" s="37"/>
      <c r="B421" s="38"/>
      <c r="C421" s="39"/>
      <c r="D421" s="196" t="s">
        <v>172</v>
      </c>
      <c r="E421" s="39"/>
      <c r="F421" s="197" t="s">
        <v>524</v>
      </c>
      <c r="G421" s="39"/>
      <c r="H421" s="39"/>
      <c r="I421" s="198"/>
      <c r="J421" s="39"/>
      <c r="K421" s="39"/>
      <c r="L421" s="42"/>
      <c r="M421" s="199"/>
      <c r="N421" s="200"/>
      <c r="O421" s="67"/>
      <c r="P421" s="67"/>
      <c r="Q421" s="67"/>
      <c r="R421" s="67"/>
      <c r="S421" s="67"/>
      <c r="T421" s="68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9" t="s">
        <v>172</v>
      </c>
      <c r="AU421" s="19" t="s">
        <v>92</v>
      </c>
    </row>
    <row r="422" spans="2:51" s="13" customFormat="1" ht="11.25">
      <c r="B422" s="201"/>
      <c r="C422" s="202"/>
      <c r="D422" s="196" t="s">
        <v>173</v>
      </c>
      <c r="E422" s="203" t="s">
        <v>36</v>
      </c>
      <c r="F422" s="204" t="s">
        <v>527</v>
      </c>
      <c r="G422" s="202"/>
      <c r="H422" s="203" t="s">
        <v>36</v>
      </c>
      <c r="I422" s="205"/>
      <c r="J422" s="202"/>
      <c r="K422" s="202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173</v>
      </c>
      <c r="AU422" s="210" t="s">
        <v>92</v>
      </c>
      <c r="AV422" s="13" t="s">
        <v>23</v>
      </c>
      <c r="AW422" s="13" t="s">
        <v>45</v>
      </c>
      <c r="AX422" s="13" t="s">
        <v>82</v>
      </c>
      <c r="AY422" s="210" t="s">
        <v>164</v>
      </c>
    </row>
    <row r="423" spans="2:51" s="13" customFormat="1" ht="11.25">
      <c r="B423" s="201"/>
      <c r="C423" s="202"/>
      <c r="D423" s="196" t="s">
        <v>173</v>
      </c>
      <c r="E423" s="203" t="s">
        <v>36</v>
      </c>
      <c r="F423" s="204" t="s">
        <v>528</v>
      </c>
      <c r="G423" s="202"/>
      <c r="H423" s="203" t="s">
        <v>36</v>
      </c>
      <c r="I423" s="205"/>
      <c r="J423" s="202"/>
      <c r="K423" s="202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173</v>
      </c>
      <c r="AU423" s="210" t="s">
        <v>92</v>
      </c>
      <c r="AV423" s="13" t="s">
        <v>23</v>
      </c>
      <c r="AW423" s="13" t="s">
        <v>45</v>
      </c>
      <c r="AX423" s="13" t="s">
        <v>82</v>
      </c>
      <c r="AY423" s="210" t="s">
        <v>164</v>
      </c>
    </row>
    <row r="424" spans="2:51" s="14" customFormat="1" ht="11.25">
      <c r="B424" s="211"/>
      <c r="C424" s="212"/>
      <c r="D424" s="196" t="s">
        <v>173</v>
      </c>
      <c r="E424" s="213" t="s">
        <v>36</v>
      </c>
      <c r="F424" s="214" t="s">
        <v>217</v>
      </c>
      <c r="G424" s="212"/>
      <c r="H424" s="215">
        <v>6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173</v>
      </c>
      <c r="AU424" s="221" t="s">
        <v>92</v>
      </c>
      <c r="AV424" s="14" t="s">
        <v>92</v>
      </c>
      <c r="AW424" s="14" t="s">
        <v>45</v>
      </c>
      <c r="AX424" s="14" t="s">
        <v>23</v>
      </c>
      <c r="AY424" s="221" t="s">
        <v>164</v>
      </c>
    </row>
    <row r="425" spans="1:65" s="2" customFormat="1" ht="16.5" customHeight="1">
      <c r="A425" s="37"/>
      <c r="B425" s="38"/>
      <c r="C425" s="246" t="s">
        <v>529</v>
      </c>
      <c r="D425" s="246" t="s">
        <v>303</v>
      </c>
      <c r="E425" s="247" t="s">
        <v>530</v>
      </c>
      <c r="F425" s="248" t="s">
        <v>531</v>
      </c>
      <c r="G425" s="249" t="s">
        <v>499</v>
      </c>
      <c r="H425" s="250">
        <v>7</v>
      </c>
      <c r="I425" s="251"/>
      <c r="J425" s="252">
        <f>ROUND(I425*H425,2)</f>
        <v>0</v>
      </c>
      <c r="K425" s="248" t="s">
        <v>36</v>
      </c>
      <c r="L425" s="253"/>
      <c r="M425" s="254" t="s">
        <v>36</v>
      </c>
      <c r="N425" s="255" t="s">
        <v>53</v>
      </c>
      <c r="O425" s="67"/>
      <c r="P425" s="192">
        <f>O425*H425</f>
        <v>0</v>
      </c>
      <c r="Q425" s="192">
        <v>0</v>
      </c>
      <c r="R425" s="192">
        <f>Q425*H425</f>
        <v>0</v>
      </c>
      <c r="S425" s="192">
        <v>0</v>
      </c>
      <c r="T425" s="193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94" t="s">
        <v>238</v>
      </c>
      <c r="AT425" s="194" t="s">
        <v>303</v>
      </c>
      <c r="AU425" s="194" t="s">
        <v>92</v>
      </c>
      <c r="AY425" s="19" t="s">
        <v>164</v>
      </c>
      <c r="BE425" s="195">
        <f>IF(N425="základní",J425,0)</f>
        <v>0</v>
      </c>
      <c r="BF425" s="195">
        <f>IF(N425="snížená",J425,0)</f>
        <v>0</v>
      </c>
      <c r="BG425" s="195">
        <f>IF(N425="zákl. přenesená",J425,0)</f>
        <v>0</v>
      </c>
      <c r="BH425" s="195">
        <f>IF(N425="sníž. přenesená",J425,0)</f>
        <v>0</v>
      </c>
      <c r="BI425" s="195">
        <f>IF(N425="nulová",J425,0)</f>
        <v>0</v>
      </c>
      <c r="BJ425" s="19" t="s">
        <v>23</v>
      </c>
      <c r="BK425" s="195">
        <f>ROUND(I425*H425,2)</f>
        <v>0</v>
      </c>
      <c r="BL425" s="19" t="s">
        <v>170</v>
      </c>
      <c r="BM425" s="194" t="s">
        <v>532</v>
      </c>
    </row>
    <row r="426" spans="1:47" s="2" customFormat="1" ht="11.25">
      <c r="A426" s="37"/>
      <c r="B426" s="38"/>
      <c r="C426" s="39"/>
      <c r="D426" s="196" t="s">
        <v>172</v>
      </c>
      <c r="E426" s="39"/>
      <c r="F426" s="197" t="s">
        <v>531</v>
      </c>
      <c r="G426" s="39"/>
      <c r="H426" s="39"/>
      <c r="I426" s="198"/>
      <c r="J426" s="39"/>
      <c r="K426" s="39"/>
      <c r="L426" s="42"/>
      <c r="M426" s="199"/>
      <c r="N426" s="200"/>
      <c r="O426" s="67"/>
      <c r="P426" s="67"/>
      <c r="Q426" s="67"/>
      <c r="R426" s="67"/>
      <c r="S426" s="67"/>
      <c r="T426" s="68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9" t="s">
        <v>172</v>
      </c>
      <c r="AU426" s="19" t="s">
        <v>92</v>
      </c>
    </row>
    <row r="427" spans="2:51" s="13" customFormat="1" ht="11.25">
      <c r="B427" s="201"/>
      <c r="C427" s="202"/>
      <c r="D427" s="196" t="s">
        <v>173</v>
      </c>
      <c r="E427" s="203" t="s">
        <v>36</v>
      </c>
      <c r="F427" s="204" t="s">
        <v>533</v>
      </c>
      <c r="G427" s="202"/>
      <c r="H427" s="203" t="s">
        <v>36</v>
      </c>
      <c r="I427" s="205"/>
      <c r="J427" s="202"/>
      <c r="K427" s="202"/>
      <c r="L427" s="206"/>
      <c r="M427" s="207"/>
      <c r="N427" s="208"/>
      <c r="O427" s="208"/>
      <c r="P427" s="208"/>
      <c r="Q427" s="208"/>
      <c r="R427" s="208"/>
      <c r="S427" s="208"/>
      <c r="T427" s="209"/>
      <c r="AT427" s="210" t="s">
        <v>173</v>
      </c>
      <c r="AU427" s="210" t="s">
        <v>92</v>
      </c>
      <c r="AV427" s="13" t="s">
        <v>23</v>
      </c>
      <c r="AW427" s="13" t="s">
        <v>45</v>
      </c>
      <c r="AX427" s="13" t="s">
        <v>82</v>
      </c>
      <c r="AY427" s="210" t="s">
        <v>164</v>
      </c>
    </row>
    <row r="428" spans="2:51" s="14" customFormat="1" ht="11.25">
      <c r="B428" s="211"/>
      <c r="C428" s="212"/>
      <c r="D428" s="196" t="s">
        <v>173</v>
      </c>
      <c r="E428" s="213" t="s">
        <v>36</v>
      </c>
      <c r="F428" s="214" t="s">
        <v>229</v>
      </c>
      <c r="G428" s="212"/>
      <c r="H428" s="215">
        <v>7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173</v>
      </c>
      <c r="AU428" s="221" t="s">
        <v>92</v>
      </c>
      <c r="AV428" s="14" t="s">
        <v>92</v>
      </c>
      <c r="AW428" s="14" t="s">
        <v>45</v>
      </c>
      <c r="AX428" s="14" t="s">
        <v>82</v>
      </c>
      <c r="AY428" s="221" t="s">
        <v>164</v>
      </c>
    </row>
    <row r="429" spans="2:51" s="15" customFormat="1" ht="11.25">
      <c r="B429" s="222"/>
      <c r="C429" s="223"/>
      <c r="D429" s="196" t="s">
        <v>173</v>
      </c>
      <c r="E429" s="224" t="s">
        <v>36</v>
      </c>
      <c r="F429" s="225" t="s">
        <v>181</v>
      </c>
      <c r="G429" s="223"/>
      <c r="H429" s="226">
        <v>7</v>
      </c>
      <c r="I429" s="227"/>
      <c r="J429" s="223"/>
      <c r="K429" s="223"/>
      <c r="L429" s="228"/>
      <c r="M429" s="229"/>
      <c r="N429" s="230"/>
      <c r="O429" s="230"/>
      <c r="P429" s="230"/>
      <c r="Q429" s="230"/>
      <c r="R429" s="230"/>
      <c r="S429" s="230"/>
      <c r="T429" s="231"/>
      <c r="AT429" s="232" t="s">
        <v>173</v>
      </c>
      <c r="AU429" s="232" t="s">
        <v>92</v>
      </c>
      <c r="AV429" s="15" t="s">
        <v>170</v>
      </c>
      <c r="AW429" s="15" t="s">
        <v>45</v>
      </c>
      <c r="AX429" s="15" t="s">
        <v>23</v>
      </c>
      <c r="AY429" s="232" t="s">
        <v>164</v>
      </c>
    </row>
    <row r="430" spans="1:65" s="2" customFormat="1" ht="16.5" customHeight="1">
      <c r="A430" s="37"/>
      <c r="B430" s="38"/>
      <c r="C430" s="183" t="s">
        <v>534</v>
      </c>
      <c r="D430" s="183" t="s">
        <v>166</v>
      </c>
      <c r="E430" s="184" t="s">
        <v>535</v>
      </c>
      <c r="F430" s="185" t="s">
        <v>536</v>
      </c>
      <c r="G430" s="186" t="s">
        <v>499</v>
      </c>
      <c r="H430" s="187">
        <v>1</v>
      </c>
      <c r="I430" s="188"/>
      <c r="J430" s="189">
        <f>ROUND(I430*H430,2)</f>
        <v>0</v>
      </c>
      <c r="K430" s="185" t="s">
        <v>186</v>
      </c>
      <c r="L430" s="42"/>
      <c r="M430" s="190" t="s">
        <v>36</v>
      </c>
      <c r="N430" s="191" t="s">
        <v>53</v>
      </c>
      <c r="O430" s="67"/>
      <c r="P430" s="192">
        <f>O430*H430</f>
        <v>0</v>
      </c>
      <c r="Q430" s="192">
        <v>0.0007</v>
      </c>
      <c r="R430" s="192">
        <f>Q430*H430</f>
        <v>0.0007</v>
      </c>
      <c r="S430" s="192">
        <v>0</v>
      </c>
      <c r="T430" s="193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94" t="s">
        <v>170</v>
      </c>
      <c r="AT430" s="194" t="s">
        <v>166</v>
      </c>
      <c r="AU430" s="194" t="s">
        <v>92</v>
      </c>
      <c r="AY430" s="19" t="s">
        <v>164</v>
      </c>
      <c r="BE430" s="195">
        <f>IF(N430="základní",J430,0)</f>
        <v>0</v>
      </c>
      <c r="BF430" s="195">
        <f>IF(N430="snížená",J430,0)</f>
        <v>0</v>
      </c>
      <c r="BG430" s="195">
        <f>IF(N430="zákl. přenesená",J430,0)</f>
        <v>0</v>
      </c>
      <c r="BH430" s="195">
        <f>IF(N430="sníž. přenesená",J430,0)</f>
        <v>0</v>
      </c>
      <c r="BI430" s="195">
        <f>IF(N430="nulová",J430,0)</f>
        <v>0</v>
      </c>
      <c r="BJ430" s="19" t="s">
        <v>23</v>
      </c>
      <c r="BK430" s="195">
        <f>ROUND(I430*H430,2)</f>
        <v>0</v>
      </c>
      <c r="BL430" s="19" t="s">
        <v>170</v>
      </c>
      <c r="BM430" s="194" t="s">
        <v>537</v>
      </c>
    </row>
    <row r="431" spans="1:47" s="2" customFormat="1" ht="11.25">
      <c r="A431" s="37"/>
      <c r="B431" s="38"/>
      <c r="C431" s="39"/>
      <c r="D431" s="196" t="s">
        <v>172</v>
      </c>
      <c r="E431" s="39"/>
      <c r="F431" s="197" t="s">
        <v>538</v>
      </c>
      <c r="G431" s="39"/>
      <c r="H431" s="39"/>
      <c r="I431" s="198"/>
      <c r="J431" s="39"/>
      <c r="K431" s="39"/>
      <c r="L431" s="42"/>
      <c r="M431" s="199"/>
      <c r="N431" s="200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9" t="s">
        <v>172</v>
      </c>
      <c r="AU431" s="19" t="s">
        <v>92</v>
      </c>
    </row>
    <row r="432" spans="1:47" s="2" customFormat="1" ht="11.25">
      <c r="A432" s="37"/>
      <c r="B432" s="38"/>
      <c r="C432" s="39"/>
      <c r="D432" s="233" t="s">
        <v>189</v>
      </c>
      <c r="E432" s="39"/>
      <c r="F432" s="234" t="s">
        <v>539</v>
      </c>
      <c r="G432" s="39"/>
      <c r="H432" s="39"/>
      <c r="I432" s="198"/>
      <c r="J432" s="39"/>
      <c r="K432" s="39"/>
      <c r="L432" s="42"/>
      <c r="M432" s="199"/>
      <c r="N432" s="200"/>
      <c r="O432" s="67"/>
      <c r="P432" s="67"/>
      <c r="Q432" s="67"/>
      <c r="R432" s="67"/>
      <c r="S432" s="67"/>
      <c r="T432" s="68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9" t="s">
        <v>189</v>
      </c>
      <c r="AU432" s="19" t="s">
        <v>92</v>
      </c>
    </row>
    <row r="433" spans="2:51" s="13" customFormat="1" ht="11.25">
      <c r="B433" s="201"/>
      <c r="C433" s="202"/>
      <c r="D433" s="196" t="s">
        <v>173</v>
      </c>
      <c r="E433" s="203" t="s">
        <v>36</v>
      </c>
      <c r="F433" s="204" t="s">
        <v>540</v>
      </c>
      <c r="G433" s="202"/>
      <c r="H433" s="203" t="s">
        <v>36</v>
      </c>
      <c r="I433" s="205"/>
      <c r="J433" s="202"/>
      <c r="K433" s="202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173</v>
      </c>
      <c r="AU433" s="210" t="s">
        <v>92</v>
      </c>
      <c r="AV433" s="13" t="s">
        <v>23</v>
      </c>
      <c r="AW433" s="13" t="s">
        <v>45</v>
      </c>
      <c r="AX433" s="13" t="s">
        <v>82</v>
      </c>
      <c r="AY433" s="210" t="s">
        <v>164</v>
      </c>
    </row>
    <row r="434" spans="2:51" s="14" customFormat="1" ht="11.25">
      <c r="B434" s="211"/>
      <c r="C434" s="212"/>
      <c r="D434" s="196" t="s">
        <v>173</v>
      </c>
      <c r="E434" s="213" t="s">
        <v>36</v>
      </c>
      <c r="F434" s="214" t="s">
        <v>23</v>
      </c>
      <c r="G434" s="212"/>
      <c r="H434" s="215">
        <v>1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173</v>
      </c>
      <c r="AU434" s="221" t="s">
        <v>92</v>
      </c>
      <c r="AV434" s="14" t="s">
        <v>92</v>
      </c>
      <c r="AW434" s="14" t="s">
        <v>45</v>
      </c>
      <c r="AX434" s="14" t="s">
        <v>82</v>
      </c>
      <c r="AY434" s="221" t="s">
        <v>164</v>
      </c>
    </row>
    <row r="435" spans="2:51" s="15" customFormat="1" ht="11.25">
      <c r="B435" s="222"/>
      <c r="C435" s="223"/>
      <c r="D435" s="196" t="s">
        <v>173</v>
      </c>
      <c r="E435" s="224" t="s">
        <v>36</v>
      </c>
      <c r="F435" s="225" t="s">
        <v>181</v>
      </c>
      <c r="G435" s="223"/>
      <c r="H435" s="226">
        <v>1</v>
      </c>
      <c r="I435" s="227"/>
      <c r="J435" s="223"/>
      <c r="K435" s="223"/>
      <c r="L435" s="228"/>
      <c r="M435" s="229"/>
      <c r="N435" s="230"/>
      <c r="O435" s="230"/>
      <c r="P435" s="230"/>
      <c r="Q435" s="230"/>
      <c r="R435" s="230"/>
      <c r="S435" s="230"/>
      <c r="T435" s="231"/>
      <c r="AT435" s="232" t="s">
        <v>173</v>
      </c>
      <c r="AU435" s="232" t="s">
        <v>92</v>
      </c>
      <c r="AV435" s="15" t="s">
        <v>170</v>
      </c>
      <c r="AW435" s="15" t="s">
        <v>45</v>
      </c>
      <c r="AX435" s="15" t="s">
        <v>23</v>
      </c>
      <c r="AY435" s="232" t="s">
        <v>164</v>
      </c>
    </row>
    <row r="436" spans="1:65" s="2" customFormat="1" ht="16.5" customHeight="1">
      <c r="A436" s="37"/>
      <c r="B436" s="38"/>
      <c r="C436" s="183" t="s">
        <v>541</v>
      </c>
      <c r="D436" s="183" t="s">
        <v>166</v>
      </c>
      <c r="E436" s="184" t="s">
        <v>542</v>
      </c>
      <c r="F436" s="185" t="s">
        <v>543</v>
      </c>
      <c r="G436" s="186" t="s">
        <v>364</v>
      </c>
      <c r="H436" s="187">
        <v>10.5</v>
      </c>
      <c r="I436" s="188"/>
      <c r="J436" s="189">
        <f>ROUND(I436*H436,2)</f>
        <v>0</v>
      </c>
      <c r="K436" s="185" t="s">
        <v>186</v>
      </c>
      <c r="L436" s="42"/>
      <c r="M436" s="190" t="s">
        <v>36</v>
      </c>
      <c r="N436" s="191" t="s">
        <v>53</v>
      </c>
      <c r="O436" s="67"/>
      <c r="P436" s="192">
        <f>O436*H436</f>
        <v>0</v>
      </c>
      <c r="Q436" s="192">
        <v>1.36828</v>
      </c>
      <c r="R436" s="192">
        <f>Q436*H436</f>
        <v>14.36694</v>
      </c>
      <c r="S436" s="192">
        <v>0</v>
      </c>
      <c r="T436" s="193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94" t="s">
        <v>170</v>
      </c>
      <c r="AT436" s="194" t="s">
        <v>166</v>
      </c>
      <c r="AU436" s="194" t="s">
        <v>92</v>
      </c>
      <c r="AY436" s="19" t="s">
        <v>164</v>
      </c>
      <c r="BE436" s="195">
        <f>IF(N436="základní",J436,0)</f>
        <v>0</v>
      </c>
      <c r="BF436" s="195">
        <f>IF(N436="snížená",J436,0)</f>
        <v>0</v>
      </c>
      <c r="BG436" s="195">
        <f>IF(N436="zákl. přenesená",J436,0)</f>
        <v>0</v>
      </c>
      <c r="BH436" s="195">
        <f>IF(N436="sníž. přenesená",J436,0)</f>
        <v>0</v>
      </c>
      <c r="BI436" s="195">
        <f>IF(N436="nulová",J436,0)</f>
        <v>0</v>
      </c>
      <c r="BJ436" s="19" t="s">
        <v>23</v>
      </c>
      <c r="BK436" s="195">
        <f>ROUND(I436*H436,2)</f>
        <v>0</v>
      </c>
      <c r="BL436" s="19" t="s">
        <v>170</v>
      </c>
      <c r="BM436" s="194" t="s">
        <v>544</v>
      </c>
    </row>
    <row r="437" spans="1:47" s="2" customFormat="1" ht="11.25">
      <c r="A437" s="37"/>
      <c r="B437" s="38"/>
      <c r="C437" s="39"/>
      <c r="D437" s="196" t="s">
        <v>172</v>
      </c>
      <c r="E437" s="39"/>
      <c r="F437" s="197" t="s">
        <v>545</v>
      </c>
      <c r="G437" s="39"/>
      <c r="H437" s="39"/>
      <c r="I437" s="198"/>
      <c r="J437" s="39"/>
      <c r="K437" s="39"/>
      <c r="L437" s="42"/>
      <c r="M437" s="199"/>
      <c r="N437" s="200"/>
      <c r="O437" s="67"/>
      <c r="P437" s="67"/>
      <c r="Q437" s="67"/>
      <c r="R437" s="67"/>
      <c r="S437" s="67"/>
      <c r="T437" s="68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9" t="s">
        <v>172</v>
      </c>
      <c r="AU437" s="19" t="s">
        <v>92</v>
      </c>
    </row>
    <row r="438" spans="1:47" s="2" customFormat="1" ht="11.25">
      <c r="A438" s="37"/>
      <c r="B438" s="38"/>
      <c r="C438" s="39"/>
      <c r="D438" s="233" t="s">
        <v>189</v>
      </c>
      <c r="E438" s="39"/>
      <c r="F438" s="234" t="s">
        <v>546</v>
      </c>
      <c r="G438" s="39"/>
      <c r="H438" s="39"/>
      <c r="I438" s="198"/>
      <c r="J438" s="39"/>
      <c r="K438" s="39"/>
      <c r="L438" s="42"/>
      <c r="M438" s="199"/>
      <c r="N438" s="200"/>
      <c r="O438" s="67"/>
      <c r="P438" s="67"/>
      <c r="Q438" s="67"/>
      <c r="R438" s="67"/>
      <c r="S438" s="67"/>
      <c r="T438" s="68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9" t="s">
        <v>189</v>
      </c>
      <c r="AU438" s="19" t="s">
        <v>92</v>
      </c>
    </row>
    <row r="439" spans="2:51" s="13" customFormat="1" ht="11.25">
      <c r="B439" s="201"/>
      <c r="C439" s="202"/>
      <c r="D439" s="196" t="s">
        <v>173</v>
      </c>
      <c r="E439" s="203" t="s">
        <v>36</v>
      </c>
      <c r="F439" s="204" t="s">
        <v>547</v>
      </c>
      <c r="G439" s="202"/>
      <c r="H439" s="203" t="s">
        <v>36</v>
      </c>
      <c r="I439" s="205"/>
      <c r="J439" s="202"/>
      <c r="K439" s="202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173</v>
      </c>
      <c r="AU439" s="210" t="s">
        <v>92</v>
      </c>
      <c r="AV439" s="13" t="s">
        <v>23</v>
      </c>
      <c r="AW439" s="13" t="s">
        <v>45</v>
      </c>
      <c r="AX439" s="13" t="s">
        <v>82</v>
      </c>
      <c r="AY439" s="210" t="s">
        <v>164</v>
      </c>
    </row>
    <row r="440" spans="2:51" s="14" customFormat="1" ht="11.25">
      <c r="B440" s="211"/>
      <c r="C440" s="212"/>
      <c r="D440" s="196" t="s">
        <v>173</v>
      </c>
      <c r="E440" s="213" t="s">
        <v>36</v>
      </c>
      <c r="F440" s="214" t="s">
        <v>519</v>
      </c>
      <c r="G440" s="212"/>
      <c r="H440" s="215">
        <v>10.5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173</v>
      </c>
      <c r="AU440" s="221" t="s">
        <v>92</v>
      </c>
      <c r="AV440" s="14" t="s">
        <v>92</v>
      </c>
      <c r="AW440" s="14" t="s">
        <v>45</v>
      </c>
      <c r="AX440" s="14" t="s">
        <v>82</v>
      </c>
      <c r="AY440" s="221" t="s">
        <v>164</v>
      </c>
    </row>
    <row r="441" spans="2:51" s="15" customFormat="1" ht="11.25">
      <c r="B441" s="222"/>
      <c r="C441" s="223"/>
      <c r="D441" s="196" t="s">
        <v>173</v>
      </c>
      <c r="E441" s="224" t="s">
        <v>36</v>
      </c>
      <c r="F441" s="225" t="s">
        <v>181</v>
      </c>
      <c r="G441" s="223"/>
      <c r="H441" s="226">
        <v>10.5</v>
      </c>
      <c r="I441" s="227"/>
      <c r="J441" s="223"/>
      <c r="K441" s="223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173</v>
      </c>
      <c r="AU441" s="232" t="s">
        <v>92</v>
      </c>
      <c r="AV441" s="15" t="s">
        <v>170</v>
      </c>
      <c r="AW441" s="15" t="s">
        <v>45</v>
      </c>
      <c r="AX441" s="15" t="s">
        <v>23</v>
      </c>
      <c r="AY441" s="232" t="s">
        <v>164</v>
      </c>
    </row>
    <row r="442" spans="1:65" s="2" customFormat="1" ht="16.5" customHeight="1">
      <c r="A442" s="37"/>
      <c r="B442" s="38"/>
      <c r="C442" s="246" t="s">
        <v>548</v>
      </c>
      <c r="D442" s="246" t="s">
        <v>303</v>
      </c>
      <c r="E442" s="247" t="s">
        <v>549</v>
      </c>
      <c r="F442" s="248" t="s">
        <v>550</v>
      </c>
      <c r="G442" s="249" t="s">
        <v>364</v>
      </c>
      <c r="H442" s="250">
        <v>10.605</v>
      </c>
      <c r="I442" s="251"/>
      <c r="J442" s="252">
        <f>ROUND(I442*H442,2)</f>
        <v>0</v>
      </c>
      <c r="K442" s="248" t="s">
        <v>186</v>
      </c>
      <c r="L442" s="253"/>
      <c r="M442" s="254" t="s">
        <v>36</v>
      </c>
      <c r="N442" s="255" t="s">
        <v>53</v>
      </c>
      <c r="O442" s="67"/>
      <c r="P442" s="192">
        <f>O442*H442</f>
        <v>0</v>
      </c>
      <c r="Q442" s="192">
        <v>0.98</v>
      </c>
      <c r="R442" s="192">
        <f>Q442*H442</f>
        <v>10.392900000000001</v>
      </c>
      <c r="S442" s="192">
        <v>0</v>
      </c>
      <c r="T442" s="193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94" t="s">
        <v>238</v>
      </c>
      <c r="AT442" s="194" t="s">
        <v>303</v>
      </c>
      <c r="AU442" s="194" t="s">
        <v>92</v>
      </c>
      <c r="AY442" s="19" t="s">
        <v>164</v>
      </c>
      <c r="BE442" s="195">
        <f>IF(N442="základní",J442,0)</f>
        <v>0</v>
      </c>
      <c r="BF442" s="195">
        <f>IF(N442="snížená",J442,0)</f>
        <v>0</v>
      </c>
      <c r="BG442" s="195">
        <f>IF(N442="zákl. přenesená",J442,0)</f>
        <v>0</v>
      </c>
      <c r="BH442" s="195">
        <f>IF(N442="sníž. přenesená",J442,0)</f>
        <v>0</v>
      </c>
      <c r="BI442" s="195">
        <f>IF(N442="nulová",J442,0)</f>
        <v>0</v>
      </c>
      <c r="BJ442" s="19" t="s">
        <v>23</v>
      </c>
      <c r="BK442" s="195">
        <f>ROUND(I442*H442,2)</f>
        <v>0</v>
      </c>
      <c r="BL442" s="19" t="s">
        <v>170</v>
      </c>
      <c r="BM442" s="194" t="s">
        <v>551</v>
      </c>
    </row>
    <row r="443" spans="1:47" s="2" customFormat="1" ht="11.25">
      <c r="A443" s="37"/>
      <c r="B443" s="38"/>
      <c r="C443" s="39"/>
      <c r="D443" s="196" t="s">
        <v>172</v>
      </c>
      <c r="E443" s="39"/>
      <c r="F443" s="197" t="s">
        <v>550</v>
      </c>
      <c r="G443" s="39"/>
      <c r="H443" s="39"/>
      <c r="I443" s="198"/>
      <c r="J443" s="39"/>
      <c r="K443" s="39"/>
      <c r="L443" s="42"/>
      <c r="M443" s="199"/>
      <c r="N443" s="200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9" t="s">
        <v>172</v>
      </c>
      <c r="AU443" s="19" t="s">
        <v>92</v>
      </c>
    </row>
    <row r="444" spans="2:51" s="13" customFormat="1" ht="11.25">
      <c r="B444" s="201"/>
      <c r="C444" s="202"/>
      <c r="D444" s="196" t="s">
        <v>173</v>
      </c>
      <c r="E444" s="203" t="s">
        <v>36</v>
      </c>
      <c r="F444" s="204" t="s">
        <v>552</v>
      </c>
      <c r="G444" s="202"/>
      <c r="H444" s="203" t="s">
        <v>36</v>
      </c>
      <c r="I444" s="205"/>
      <c r="J444" s="202"/>
      <c r="K444" s="202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173</v>
      </c>
      <c r="AU444" s="210" t="s">
        <v>92</v>
      </c>
      <c r="AV444" s="13" t="s">
        <v>23</v>
      </c>
      <c r="AW444" s="13" t="s">
        <v>45</v>
      </c>
      <c r="AX444" s="13" t="s">
        <v>82</v>
      </c>
      <c r="AY444" s="210" t="s">
        <v>164</v>
      </c>
    </row>
    <row r="445" spans="2:51" s="14" customFormat="1" ht="11.25">
      <c r="B445" s="211"/>
      <c r="C445" s="212"/>
      <c r="D445" s="196" t="s">
        <v>173</v>
      </c>
      <c r="E445" s="213" t="s">
        <v>36</v>
      </c>
      <c r="F445" s="214" t="s">
        <v>519</v>
      </c>
      <c r="G445" s="212"/>
      <c r="H445" s="215">
        <v>10.5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173</v>
      </c>
      <c r="AU445" s="221" t="s">
        <v>92</v>
      </c>
      <c r="AV445" s="14" t="s">
        <v>92</v>
      </c>
      <c r="AW445" s="14" t="s">
        <v>45</v>
      </c>
      <c r="AX445" s="14" t="s">
        <v>82</v>
      </c>
      <c r="AY445" s="221" t="s">
        <v>164</v>
      </c>
    </row>
    <row r="446" spans="2:51" s="15" customFormat="1" ht="11.25">
      <c r="B446" s="222"/>
      <c r="C446" s="223"/>
      <c r="D446" s="196" t="s">
        <v>173</v>
      </c>
      <c r="E446" s="224" t="s">
        <v>36</v>
      </c>
      <c r="F446" s="225" t="s">
        <v>181</v>
      </c>
      <c r="G446" s="223"/>
      <c r="H446" s="226">
        <v>10.5</v>
      </c>
      <c r="I446" s="227"/>
      <c r="J446" s="223"/>
      <c r="K446" s="223"/>
      <c r="L446" s="228"/>
      <c r="M446" s="229"/>
      <c r="N446" s="230"/>
      <c r="O446" s="230"/>
      <c r="P446" s="230"/>
      <c r="Q446" s="230"/>
      <c r="R446" s="230"/>
      <c r="S446" s="230"/>
      <c r="T446" s="231"/>
      <c r="AT446" s="232" t="s">
        <v>173</v>
      </c>
      <c r="AU446" s="232" t="s">
        <v>92</v>
      </c>
      <c r="AV446" s="15" t="s">
        <v>170</v>
      </c>
      <c r="AW446" s="15" t="s">
        <v>45</v>
      </c>
      <c r="AX446" s="15" t="s">
        <v>82</v>
      </c>
      <c r="AY446" s="232" t="s">
        <v>164</v>
      </c>
    </row>
    <row r="447" spans="2:51" s="14" customFormat="1" ht="11.25">
      <c r="B447" s="211"/>
      <c r="C447" s="212"/>
      <c r="D447" s="196" t="s">
        <v>173</v>
      </c>
      <c r="E447" s="213" t="s">
        <v>36</v>
      </c>
      <c r="F447" s="214" t="s">
        <v>553</v>
      </c>
      <c r="G447" s="212"/>
      <c r="H447" s="215">
        <v>10.605</v>
      </c>
      <c r="I447" s="216"/>
      <c r="J447" s="212"/>
      <c r="K447" s="212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173</v>
      </c>
      <c r="AU447" s="221" t="s">
        <v>92</v>
      </c>
      <c r="AV447" s="14" t="s">
        <v>92</v>
      </c>
      <c r="AW447" s="14" t="s">
        <v>45</v>
      </c>
      <c r="AX447" s="14" t="s">
        <v>23</v>
      </c>
      <c r="AY447" s="221" t="s">
        <v>164</v>
      </c>
    </row>
    <row r="448" spans="1:65" s="2" customFormat="1" ht="16.5" customHeight="1">
      <c r="A448" s="37"/>
      <c r="B448" s="38"/>
      <c r="C448" s="183" t="s">
        <v>554</v>
      </c>
      <c r="D448" s="183" t="s">
        <v>166</v>
      </c>
      <c r="E448" s="184" t="s">
        <v>555</v>
      </c>
      <c r="F448" s="185" t="s">
        <v>556</v>
      </c>
      <c r="G448" s="186" t="s">
        <v>185</v>
      </c>
      <c r="H448" s="187">
        <v>10.244</v>
      </c>
      <c r="I448" s="188"/>
      <c r="J448" s="189">
        <f>ROUND(I448*H448,2)</f>
        <v>0</v>
      </c>
      <c r="K448" s="185" t="s">
        <v>186</v>
      </c>
      <c r="L448" s="42"/>
      <c r="M448" s="190" t="s">
        <v>36</v>
      </c>
      <c r="N448" s="191" t="s">
        <v>53</v>
      </c>
      <c r="O448" s="67"/>
      <c r="P448" s="192">
        <f>O448*H448</f>
        <v>0</v>
      </c>
      <c r="Q448" s="192">
        <v>2.3114</v>
      </c>
      <c r="R448" s="192">
        <f>Q448*H448</f>
        <v>23.6779816</v>
      </c>
      <c r="S448" s="192">
        <v>0</v>
      </c>
      <c r="T448" s="193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194" t="s">
        <v>170</v>
      </c>
      <c r="AT448" s="194" t="s">
        <v>166</v>
      </c>
      <c r="AU448" s="194" t="s">
        <v>92</v>
      </c>
      <c r="AY448" s="19" t="s">
        <v>164</v>
      </c>
      <c r="BE448" s="195">
        <f>IF(N448="základní",J448,0)</f>
        <v>0</v>
      </c>
      <c r="BF448" s="195">
        <f>IF(N448="snížená",J448,0)</f>
        <v>0</v>
      </c>
      <c r="BG448" s="195">
        <f>IF(N448="zákl. přenesená",J448,0)</f>
        <v>0</v>
      </c>
      <c r="BH448" s="195">
        <f>IF(N448="sníž. přenesená",J448,0)</f>
        <v>0</v>
      </c>
      <c r="BI448" s="195">
        <f>IF(N448="nulová",J448,0)</f>
        <v>0</v>
      </c>
      <c r="BJ448" s="19" t="s">
        <v>23</v>
      </c>
      <c r="BK448" s="195">
        <f>ROUND(I448*H448,2)</f>
        <v>0</v>
      </c>
      <c r="BL448" s="19" t="s">
        <v>170</v>
      </c>
      <c r="BM448" s="194" t="s">
        <v>557</v>
      </c>
    </row>
    <row r="449" spans="1:47" s="2" customFormat="1" ht="11.25">
      <c r="A449" s="37"/>
      <c r="B449" s="38"/>
      <c r="C449" s="39"/>
      <c r="D449" s="196" t="s">
        <v>172</v>
      </c>
      <c r="E449" s="39"/>
      <c r="F449" s="197" t="s">
        <v>558</v>
      </c>
      <c r="G449" s="39"/>
      <c r="H449" s="39"/>
      <c r="I449" s="198"/>
      <c r="J449" s="39"/>
      <c r="K449" s="39"/>
      <c r="L449" s="42"/>
      <c r="M449" s="199"/>
      <c r="N449" s="200"/>
      <c r="O449" s="67"/>
      <c r="P449" s="67"/>
      <c r="Q449" s="67"/>
      <c r="R449" s="67"/>
      <c r="S449" s="67"/>
      <c r="T449" s="68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19" t="s">
        <v>172</v>
      </c>
      <c r="AU449" s="19" t="s">
        <v>92</v>
      </c>
    </row>
    <row r="450" spans="1:47" s="2" customFormat="1" ht="11.25">
      <c r="A450" s="37"/>
      <c r="B450" s="38"/>
      <c r="C450" s="39"/>
      <c r="D450" s="233" t="s">
        <v>189</v>
      </c>
      <c r="E450" s="39"/>
      <c r="F450" s="234" t="s">
        <v>559</v>
      </c>
      <c r="G450" s="39"/>
      <c r="H450" s="39"/>
      <c r="I450" s="198"/>
      <c r="J450" s="39"/>
      <c r="K450" s="39"/>
      <c r="L450" s="42"/>
      <c r="M450" s="199"/>
      <c r="N450" s="200"/>
      <c r="O450" s="67"/>
      <c r="P450" s="67"/>
      <c r="Q450" s="67"/>
      <c r="R450" s="67"/>
      <c r="S450" s="67"/>
      <c r="T450" s="68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9" t="s">
        <v>189</v>
      </c>
      <c r="AU450" s="19" t="s">
        <v>92</v>
      </c>
    </row>
    <row r="451" spans="2:51" s="13" customFormat="1" ht="11.25">
      <c r="B451" s="201"/>
      <c r="C451" s="202"/>
      <c r="D451" s="196" t="s">
        <v>173</v>
      </c>
      <c r="E451" s="203" t="s">
        <v>36</v>
      </c>
      <c r="F451" s="204" t="s">
        <v>560</v>
      </c>
      <c r="G451" s="202"/>
      <c r="H451" s="203" t="s">
        <v>36</v>
      </c>
      <c r="I451" s="205"/>
      <c r="J451" s="202"/>
      <c r="K451" s="202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173</v>
      </c>
      <c r="AU451" s="210" t="s">
        <v>92</v>
      </c>
      <c r="AV451" s="13" t="s">
        <v>23</v>
      </c>
      <c r="AW451" s="13" t="s">
        <v>45</v>
      </c>
      <c r="AX451" s="13" t="s">
        <v>82</v>
      </c>
      <c r="AY451" s="210" t="s">
        <v>164</v>
      </c>
    </row>
    <row r="452" spans="2:51" s="13" customFormat="1" ht="11.25">
      <c r="B452" s="201"/>
      <c r="C452" s="202"/>
      <c r="D452" s="196" t="s">
        <v>173</v>
      </c>
      <c r="E452" s="203" t="s">
        <v>36</v>
      </c>
      <c r="F452" s="204" t="s">
        <v>235</v>
      </c>
      <c r="G452" s="202"/>
      <c r="H452" s="203" t="s">
        <v>36</v>
      </c>
      <c r="I452" s="205"/>
      <c r="J452" s="202"/>
      <c r="K452" s="202"/>
      <c r="L452" s="206"/>
      <c r="M452" s="207"/>
      <c r="N452" s="208"/>
      <c r="O452" s="208"/>
      <c r="P452" s="208"/>
      <c r="Q452" s="208"/>
      <c r="R452" s="208"/>
      <c r="S452" s="208"/>
      <c r="T452" s="209"/>
      <c r="AT452" s="210" t="s">
        <v>173</v>
      </c>
      <c r="AU452" s="210" t="s">
        <v>92</v>
      </c>
      <c r="AV452" s="13" t="s">
        <v>23</v>
      </c>
      <c r="AW452" s="13" t="s">
        <v>45</v>
      </c>
      <c r="AX452" s="13" t="s">
        <v>82</v>
      </c>
      <c r="AY452" s="210" t="s">
        <v>164</v>
      </c>
    </row>
    <row r="453" spans="2:51" s="13" customFormat="1" ht="11.25">
      <c r="B453" s="201"/>
      <c r="C453" s="202"/>
      <c r="D453" s="196" t="s">
        <v>173</v>
      </c>
      <c r="E453" s="203" t="s">
        <v>36</v>
      </c>
      <c r="F453" s="204" t="s">
        <v>236</v>
      </c>
      <c r="G453" s="202"/>
      <c r="H453" s="203" t="s">
        <v>36</v>
      </c>
      <c r="I453" s="205"/>
      <c r="J453" s="202"/>
      <c r="K453" s="202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173</v>
      </c>
      <c r="AU453" s="210" t="s">
        <v>92</v>
      </c>
      <c r="AV453" s="13" t="s">
        <v>23</v>
      </c>
      <c r="AW453" s="13" t="s">
        <v>45</v>
      </c>
      <c r="AX453" s="13" t="s">
        <v>82</v>
      </c>
      <c r="AY453" s="210" t="s">
        <v>164</v>
      </c>
    </row>
    <row r="454" spans="2:51" s="14" customFormat="1" ht="11.25">
      <c r="B454" s="211"/>
      <c r="C454" s="212"/>
      <c r="D454" s="196" t="s">
        <v>173</v>
      </c>
      <c r="E454" s="213" t="s">
        <v>36</v>
      </c>
      <c r="F454" s="214" t="s">
        <v>561</v>
      </c>
      <c r="G454" s="212"/>
      <c r="H454" s="215">
        <v>10.24373175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173</v>
      </c>
      <c r="AU454" s="221" t="s">
        <v>92</v>
      </c>
      <c r="AV454" s="14" t="s">
        <v>92</v>
      </c>
      <c r="AW454" s="14" t="s">
        <v>45</v>
      </c>
      <c r="AX454" s="14" t="s">
        <v>82</v>
      </c>
      <c r="AY454" s="221" t="s">
        <v>164</v>
      </c>
    </row>
    <row r="455" spans="2:51" s="15" customFormat="1" ht="11.25">
      <c r="B455" s="222"/>
      <c r="C455" s="223"/>
      <c r="D455" s="196" t="s">
        <v>173</v>
      </c>
      <c r="E455" s="224" t="s">
        <v>36</v>
      </c>
      <c r="F455" s="225" t="s">
        <v>181</v>
      </c>
      <c r="G455" s="223"/>
      <c r="H455" s="226">
        <v>10.24373175</v>
      </c>
      <c r="I455" s="227"/>
      <c r="J455" s="223"/>
      <c r="K455" s="223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173</v>
      </c>
      <c r="AU455" s="232" t="s">
        <v>92</v>
      </c>
      <c r="AV455" s="15" t="s">
        <v>170</v>
      </c>
      <c r="AW455" s="15" t="s">
        <v>45</v>
      </c>
      <c r="AX455" s="15" t="s">
        <v>23</v>
      </c>
      <c r="AY455" s="232" t="s">
        <v>164</v>
      </c>
    </row>
    <row r="456" spans="1:65" s="2" customFormat="1" ht="16.5" customHeight="1">
      <c r="A456" s="37"/>
      <c r="B456" s="38"/>
      <c r="C456" s="183" t="s">
        <v>562</v>
      </c>
      <c r="D456" s="183" t="s">
        <v>166</v>
      </c>
      <c r="E456" s="184" t="s">
        <v>563</v>
      </c>
      <c r="F456" s="185" t="s">
        <v>564</v>
      </c>
      <c r="G456" s="186" t="s">
        <v>364</v>
      </c>
      <c r="H456" s="187">
        <v>8.34</v>
      </c>
      <c r="I456" s="188"/>
      <c r="J456" s="189">
        <f>ROUND(I456*H456,2)</f>
        <v>0</v>
      </c>
      <c r="K456" s="185" t="s">
        <v>186</v>
      </c>
      <c r="L456" s="42"/>
      <c r="M456" s="190" t="s">
        <v>36</v>
      </c>
      <c r="N456" s="191" t="s">
        <v>53</v>
      </c>
      <c r="O456" s="67"/>
      <c r="P456" s="192">
        <f>O456*H456</f>
        <v>0</v>
      </c>
      <c r="Q456" s="192">
        <v>8E-05</v>
      </c>
      <c r="R456" s="192">
        <f>Q456*H456</f>
        <v>0.0006672000000000001</v>
      </c>
      <c r="S456" s="192">
        <v>0</v>
      </c>
      <c r="T456" s="193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194" t="s">
        <v>170</v>
      </c>
      <c r="AT456" s="194" t="s">
        <v>166</v>
      </c>
      <c r="AU456" s="194" t="s">
        <v>92</v>
      </c>
      <c r="AY456" s="19" t="s">
        <v>164</v>
      </c>
      <c r="BE456" s="195">
        <f>IF(N456="základní",J456,0)</f>
        <v>0</v>
      </c>
      <c r="BF456" s="195">
        <f>IF(N456="snížená",J456,0)</f>
        <v>0</v>
      </c>
      <c r="BG456" s="195">
        <f>IF(N456="zákl. přenesená",J456,0)</f>
        <v>0</v>
      </c>
      <c r="BH456" s="195">
        <f>IF(N456="sníž. přenesená",J456,0)</f>
        <v>0</v>
      </c>
      <c r="BI456" s="195">
        <f>IF(N456="nulová",J456,0)</f>
        <v>0</v>
      </c>
      <c r="BJ456" s="19" t="s">
        <v>23</v>
      </c>
      <c r="BK456" s="195">
        <f>ROUND(I456*H456,2)</f>
        <v>0</v>
      </c>
      <c r="BL456" s="19" t="s">
        <v>170</v>
      </c>
      <c r="BM456" s="194" t="s">
        <v>565</v>
      </c>
    </row>
    <row r="457" spans="1:47" s="2" customFormat="1" ht="11.25">
      <c r="A457" s="37"/>
      <c r="B457" s="38"/>
      <c r="C457" s="39"/>
      <c r="D457" s="196" t="s">
        <v>172</v>
      </c>
      <c r="E457" s="39"/>
      <c r="F457" s="197" t="s">
        <v>566</v>
      </c>
      <c r="G457" s="39"/>
      <c r="H457" s="39"/>
      <c r="I457" s="198"/>
      <c r="J457" s="39"/>
      <c r="K457" s="39"/>
      <c r="L457" s="42"/>
      <c r="M457" s="199"/>
      <c r="N457" s="200"/>
      <c r="O457" s="67"/>
      <c r="P457" s="67"/>
      <c r="Q457" s="67"/>
      <c r="R457" s="67"/>
      <c r="S457" s="67"/>
      <c r="T457" s="68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9" t="s">
        <v>172</v>
      </c>
      <c r="AU457" s="19" t="s">
        <v>92</v>
      </c>
    </row>
    <row r="458" spans="1:47" s="2" customFormat="1" ht="11.25">
      <c r="A458" s="37"/>
      <c r="B458" s="38"/>
      <c r="C458" s="39"/>
      <c r="D458" s="233" t="s">
        <v>189</v>
      </c>
      <c r="E458" s="39"/>
      <c r="F458" s="234" t="s">
        <v>567</v>
      </c>
      <c r="G458" s="39"/>
      <c r="H458" s="39"/>
      <c r="I458" s="198"/>
      <c r="J458" s="39"/>
      <c r="K458" s="39"/>
      <c r="L458" s="42"/>
      <c r="M458" s="199"/>
      <c r="N458" s="200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9" t="s">
        <v>189</v>
      </c>
      <c r="AU458" s="19" t="s">
        <v>92</v>
      </c>
    </row>
    <row r="459" spans="2:51" s="13" customFormat="1" ht="11.25">
      <c r="B459" s="201"/>
      <c r="C459" s="202"/>
      <c r="D459" s="196" t="s">
        <v>173</v>
      </c>
      <c r="E459" s="203" t="s">
        <v>36</v>
      </c>
      <c r="F459" s="204" t="s">
        <v>568</v>
      </c>
      <c r="G459" s="202"/>
      <c r="H459" s="203" t="s">
        <v>36</v>
      </c>
      <c r="I459" s="205"/>
      <c r="J459" s="202"/>
      <c r="K459" s="202"/>
      <c r="L459" s="206"/>
      <c r="M459" s="207"/>
      <c r="N459" s="208"/>
      <c r="O459" s="208"/>
      <c r="P459" s="208"/>
      <c r="Q459" s="208"/>
      <c r="R459" s="208"/>
      <c r="S459" s="208"/>
      <c r="T459" s="209"/>
      <c r="AT459" s="210" t="s">
        <v>173</v>
      </c>
      <c r="AU459" s="210" t="s">
        <v>92</v>
      </c>
      <c r="AV459" s="13" t="s">
        <v>23</v>
      </c>
      <c r="AW459" s="13" t="s">
        <v>45</v>
      </c>
      <c r="AX459" s="13" t="s">
        <v>82</v>
      </c>
      <c r="AY459" s="210" t="s">
        <v>164</v>
      </c>
    </row>
    <row r="460" spans="2:51" s="13" customFormat="1" ht="11.25">
      <c r="B460" s="201"/>
      <c r="C460" s="202"/>
      <c r="D460" s="196" t="s">
        <v>173</v>
      </c>
      <c r="E460" s="203" t="s">
        <v>36</v>
      </c>
      <c r="F460" s="204" t="s">
        <v>569</v>
      </c>
      <c r="G460" s="202"/>
      <c r="H460" s="203" t="s">
        <v>36</v>
      </c>
      <c r="I460" s="205"/>
      <c r="J460" s="202"/>
      <c r="K460" s="202"/>
      <c r="L460" s="206"/>
      <c r="M460" s="207"/>
      <c r="N460" s="208"/>
      <c r="O460" s="208"/>
      <c r="P460" s="208"/>
      <c r="Q460" s="208"/>
      <c r="R460" s="208"/>
      <c r="S460" s="208"/>
      <c r="T460" s="209"/>
      <c r="AT460" s="210" t="s">
        <v>173</v>
      </c>
      <c r="AU460" s="210" t="s">
        <v>92</v>
      </c>
      <c r="AV460" s="13" t="s">
        <v>23</v>
      </c>
      <c r="AW460" s="13" t="s">
        <v>45</v>
      </c>
      <c r="AX460" s="13" t="s">
        <v>82</v>
      </c>
      <c r="AY460" s="210" t="s">
        <v>164</v>
      </c>
    </row>
    <row r="461" spans="2:51" s="14" customFormat="1" ht="11.25">
      <c r="B461" s="211"/>
      <c r="C461" s="212"/>
      <c r="D461" s="196" t="s">
        <v>173</v>
      </c>
      <c r="E461" s="213" t="s">
        <v>36</v>
      </c>
      <c r="F461" s="214" t="s">
        <v>570</v>
      </c>
      <c r="G461" s="212"/>
      <c r="H461" s="215">
        <v>8.34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173</v>
      </c>
      <c r="AU461" s="221" t="s">
        <v>92</v>
      </c>
      <c r="AV461" s="14" t="s">
        <v>92</v>
      </c>
      <c r="AW461" s="14" t="s">
        <v>45</v>
      </c>
      <c r="AX461" s="14" t="s">
        <v>82</v>
      </c>
      <c r="AY461" s="221" t="s">
        <v>164</v>
      </c>
    </row>
    <row r="462" spans="2:51" s="15" customFormat="1" ht="11.25">
      <c r="B462" s="222"/>
      <c r="C462" s="223"/>
      <c r="D462" s="196" t="s">
        <v>173</v>
      </c>
      <c r="E462" s="224" t="s">
        <v>36</v>
      </c>
      <c r="F462" s="225" t="s">
        <v>181</v>
      </c>
      <c r="G462" s="223"/>
      <c r="H462" s="226">
        <v>8.34</v>
      </c>
      <c r="I462" s="227"/>
      <c r="J462" s="223"/>
      <c r="K462" s="223"/>
      <c r="L462" s="228"/>
      <c r="M462" s="229"/>
      <c r="N462" s="230"/>
      <c r="O462" s="230"/>
      <c r="P462" s="230"/>
      <c r="Q462" s="230"/>
      <c r="R462" s="230"/>
      <c r="S462" s="230"/>
      <c r="T462" s="231"/>
      <c r="AT462" s="232" t="s">
        <v>173</v>
      </c>
      <c r="AU462" s="232" t="s">
        <v>92</v>
      </c>
      <c r="AV462" s="15" t="s">
        <v>170</v>
      </c>
      <c r="AW462" s="15" t="s">
        <v>45</v>
      </c>
      <c r="AX462" s="15" t="s">
        <v>23</v>
      </c>
      <c r="AY462" s="232" t="s">
        <v>164</v>
      </c>
    </row>
    <row r="463" spans="2:63" s="12" customFormat="1" ht="22.9" customHeight="1">
      <c r="B463" s="167"/>
      <c r="C463" s="168"/>
      <c r="D463" s="169" t="s">
        <v>81</v>
      </c>
      <c r="E463" s="181" t="s">
        <v>571</v>
      </c>
      <c r="F463" s="181" t="s">
        <v>572</v>
      </c>
      <c r="G463" s="168"/>
      <c r="H463" s="168"/>
      <c r="I463" s="171"/>
      <c r="J463" s="182">
        <f>BK463</f>
        <v>0</v>
      </c>
      <c r="K463" s="168"/>
      <c r="L463" s="173"/>
      <c r="M463" s="174"/>
      <c r="N463" s="175"/>
      <c r="O463" s="175"/>
      <c r="P463" s="176">
        <f>SUM(P464:P504)</f>
        <v>0</v>
      </c>
      <c r="Q463" s="175"/>
      <c r="R463" s="176">
        <f>SUM(R464:R504)</f>
        <v>0</v>
      </c>
      <c r="S463" s="175"/>
      <c r="T463" s="177">
        <f>SUM(T464:T504)</f>
        <v>0</v>
      </c>
      <c r="AR463" s="178" t="s">
        <v>23</v>
      </c>
      <c r="AT463" s="179" t="s">
        <v>81</v>
      </c>
      <c r="AU463" s="179" t="s">
        <v>23</v>
      </c>
      <c r="AY463" s="178" t="s">
        <v>164</v>
      </c>
      <c r="BK463" s="180">
        <f>SUM(BK464:BK504)</f>
        <v>0</v>
      </c>
    </row>
    <row r="464" spans="1:65" s="2" customFormat="1" ht="16.5" customHeight="1">
      <c r="A464" s="37"/>
      <c r="B464" s="38"/>
      <c r="C464" s="183" t="s">
        <v>573</v>
      </c>
      <c r="D464" s="183" t="s">
        <v>166</v>
      </c>
      <c r="E464" s="184" t="s">
        <v>574</v>
      </c>
      <c r="F464" s="185" t="s">
        <v>575</v>
      </c>
      <c r="G464" s="186" t="s">
        <v>335</v>
      </c>
      <c r="H464" s="187">
        <v>443.445</v>
      </c>
      <c r="I464" s="188"/>
      <c r="J464" s="189">
        <f>ROUND(I464*H464,2)</f>
        <v>0</v>
      </c>
      <c r="K464" s="185" t="s">
        <v>186</v>
      </c>
      <c r="L464" s="42"/>
      <c r="M464" s="190" t="s">
        <v>36</v>
      </c>
      <c r="N464" s="191" t="s">
        <v>53</v>
      </c>
      <c r="O464" s="67"/>
      <c r="P464" s="192">
        <f>O464*H464</f>
        <v>0</v>
      </c>
      <c r="Q464" s="192">
        <v>0</v>
      </c>
      <c r="R464" s="192">
        <f>Q464*H464</f>
        <v>0</v>
      </c>
      <c r="S464" s="192">
        <v>0</v>
      </c>
      <c r="T464" s="193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194" t="s">
        <v>170</v>
      </c>
      <c r="AT464" s="194" t="s">
        <v>166</v>
      </c>
      <c r="AU464" s="194" t="s">
        <v>92</v>
      </c>
      <c r="AY464" s="19" t="s">
        <v>164</v>
      </c>
      <c r="BE464" s="195">
        <f>IF(N464="základní",J464,0)</f>
        <v>0</v>
      </c>
      <c r="BF464" s="195">
        <f>IF(N464="snížená",J464,0)</f>
        <v>0</v>
      </c>
      <c r="BG464" s="195">
        <f>IF(N464="zákl. přenesená",J464,0)</f>
        <v>0</v>
      </c>
      <c r="BH464" s="195">
        <f>IF(N464="sníž. přenesená",J464,0)</f>
        <v>0</v>
      </c>
      <c r="BI464" s="195">
        <f>IF(N464="nulová",J464,0)</f>
        <v>0</v>
      </c>
      <c r="BJ464" s="19" t="s">
        <v>23</v>
      </c>
      <c r="BK464" s="195">
        <f>ROUND(I464*H464,2)</f>
        <v>0</v>
      </c>
      <c r="BL464" s="19" t="s">
        <v>170</v>
      </c>
      <c r="BM464" s="194" t="s">
        <v>576</v>
      </c>
    </row>
    <row r="465" spans="1:47" s="2" customFormat="1" ht="11.25">
      <c r="A465" s="37"/>
      <c r="B465" s="38"/>
      <c r="C465" s="39"/>
      <c r="D465" s="196" t="s">
        <v>172</v>
      </c>
      <c r="E465" s="39"/>
      <c r="F465" s="197" t="s">
        <v>577</v>
      </c>
      <c r="G465" s="39"/>
      <c r="H465" s="39"/>
      <c r="I465" s="198"/>
      <c r="J465" s="39"/>
      <c r="K465" s="39"/>
      <c r="L465" s="42"/>
      <c r="M465" s="199"/>
      <c r="N465" s="200"/>
      <c r="O465" s="67"/>
      <c r="P465" s="67"/>
      <c r="Q465" s="67"/>
      <c r="R465" s="67"/>
      <c r="S465" s="67"/>
      <c r="T465" s="68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9" t="s">
        <v>172</v>
      </c>
      <c r="AU465" s="19" t="s">
        <v>92</v>
      </c>
    </row>
    <row r="466" spans="1:47" s="2" customFormat="1" ht="11.25">
      <c r="A466" s="37"/>
      <c r="B466" s="38"/>
      <c r="C466" s="39"/>
      <c r="D466" s="233" t="s">
        <v>189</v>
      </c>
      <c r="E466" s="39"/>
      <c r="F466" s="234" t="s">
        <v>578</v>
      </c>
      <c r="G466" s="39"/>
      <c r="H466" s="39"/>
      <c r="I466" s="198"/>
      <c r="J466" s="39"/>
      <c r="K466" s="39"/>
      <c r="L466" s="42"/>
      <c r="M466" s="199"/>
      <c r="N466" s="200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9" t="s">
        <v>189</v>
      </c>
      <c r="AU466" s="19" t="s">
        <v>92</v>
      </c>
    </row>
    <row r="467" spans="2:51" s="13" customFormat="1" ht="11.25">
      <c r="B467" s="201"/>
      <c r="C467" s="202"/>
      <c r="D467" s="196" t="s">
        <v>173</v>
      </c>
      <c r="E467" s="203" t="s">
        <v>36</v>
      </c>
      <c r="F467" s="204" t="s">
        <v>579</v>
      </c>
      <c r="G467" s="202"/>
      <c r="H467" s="203" t="s">
        <v>36</v>
      </c>
      <c r="I467" s="205"/>
      <c r="J467" s="202"/>
      <c r="K467" s="202"/>
      <c r="L467" s="206"/>
      <c r="M467" s="207"/>
      <c r="N467" s="208"/>
      <c r="O467" s="208"/>
      <c r="P467" s="208"/>
      <c r="Q467" s="208"/>
      <c r="R467" s="208"/>
      <c r="S467" s="208"/>
      <c r="T467" s="209"/>
      <c r="AT467" s="210" t="s">
        <v>173</v>
      </c>
      <c r="AU467" s="210" t="s">
        <v>92</v>
      </c>
      <c r="AV467" s="13" t="s">
        <v>23</v>
      </c>
      <c r="AW467" s="13" t="s">
        <v>45</v>
      </c>
      <c r="AX467" s="13" t="s">
        <v>82</v>
      </c>
      <c r="AY467" s="210" t="s">
        <v>164</v>
      </c>
    </row>
    <row r="468" spans="2:51" s="14" customFormat="1" ht="11.25">
      <c r="B468" s="211"/>
      <c r="C468" s="212"/>
      <c r="D468" s="196" t="s">
        <v>173</v>
      </c>
      <c r="E468" s="213" t="s">
        <v>36</v>
      </c>
      <c r="F468" s="214" t="s">
        <v>580</v>
      </c>
      <c r="G468" s="212"/>
      <c r="H468" s="215">
        <v>443.445</v>
      </c>
      <c r="I468" s="216"/>
      <c r="J468" s="212"/>
      <c r="K468" s="212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173</v>
      </c>
      <c r="AU468" s="221" t="s">
        <v>92</v>
      </c>
      <c r="AV468" s="14" t="s">
        <v>92</v>
      </c>
      <c r="AW468" s="14" t="s">
        <v>45</v>
      </c>
      <c r="AX468" s="14" t="s">
        <v>82</v>
      </c>
      <c r="AY468" s="221" t="s">
        <v>164</v>
      </c>
    </row>
    <row r="469" spans="2:51" s="15" customFormat="1" ht="11.25">
      <c r="B469" s="222"/>
      <c r="C469" s="223"/>
      <c r="D469" s="196" t="s">
        <v>173</v>
      </c>
      <c r="E469" s="224" t="s">
        <v>36</v>
      </c>
      <c r="F469" s="225" t="s">
        <v>181</v>
      </c>
      <c r="G469" s="223"/>
      <c r="H469" s="226">
        <v>443.445</v>
      </c>
      <c r="I469" s="227"/>
      <c r="J469" s="223"/>
      <c r="K469" s="223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173</v>
      </c>
      <c r="AU469" s="232" t="s">
        <v>92</v>
      </c>
      <c r="AV469" s="15" t="s">
        <v>170</v>
      </c>
      <c r="AW469" s="15" t="s">
        <v>45</v>
      </c>
      <c r="AX469" s="15" t="s">
        <v>23</v>
      </c>
      <c r="AY469" s="232" t="s">
        <v>164</v>
      </c>
    </row>
    <row r="470" spans="1:65" s="2" customFormat="1" ht="16.5" customHeight="1">
      <c r="A470" s="37"/>
      <c r="B470" s="38"/>
      <c r="C470" s="183" t="s">
        <v>436</v>
      </c>
      <c r="D470" s="183" t="s">
        <v>166</v>
      </c>
      <c r="E470" s="184" t="s">
        <v>581</v>
      </c>
      <c r="F470" s="185" t="s">
        <v>582</v>
      </c>
      <c r="G470" s="186" t="s">
        <v>335</v>
      </c>
      <c r="H470" s="187">
        <v>8425.455</v>
      </c>
      <c r="I470" s="188"/>
      <c r="J470" s="189">
        <f>ROUND(I470*H470,2)</f>
        <v>0</v>
      </c>
      <c r="K470" s="185" t="s">
        <v>186</v>
      </c>
      <c r="L470" s="42"/>
      <c r="M470" s="190" t="s">
        <v>36</v>
      </c>
      <c r="N470" s="191" t="s">
        <v>53</v>
      </c>
      <c r="O470" s="67"/>
      <c r="P470" s="192">
        <f>O470*H470</f>
        <v>0</v>
      </c>
      <c r="Q470" s="192">
        <v>0</v>
      </c>
      <c r="R470" s="192">
        <f>Q470*H470</f>
        <v>0</v>
      </c>
      <c r="S470" s="192">
        <v>0</v>
      </c>
      <c r="T470" s="193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94" t="s">
        <v>170</v>
      </c>
      <c r="AT470" s="194" t="s">
        <v>166</v>
      </c>
      <c r="AU470" s="194" t="s">
        <v>92</v>
      </c>
      <c r="AY470" s="19" t="s">
        <v>164</v>
      </c>
      <c r="BE470" s="195">
        <f>IF(N470="základní",J470,0)</f>
        <v>0</v>
      </c>
      <c r="BF470" s="195">
        <f>IF(N470="snížená",J470,0)</f>
        <v>0</v>
      </c>
      <c r="BG470" s="195">
        <f>IF(N470="zákl. přenesená",J470,0)</f>
        <v>0</v>
      </c>
      <c r="BH470" s="195">
        <f>IF(N470="sníž. přenesená",J470,0)</f>
        <v>0</v>
      </c>
      <c r="BI470" s="195">
        <f>IF(N470="nulová",J470,0)</f>
        <v>0</v>
      </c>
      <c r="BJ470" s="19" t="s">
        <v>23</v>
      </c>
      <c r="BK470" s="195">
        <f>ROUND(I470*H470,2)</f>
        <v>0</v>
      </c>
      <c r="BL470" s="19" t="s">
        <v>170</v>
      </c>
      <c r="BM470" s="194" t="s">
        <v>583</v>
      </c>
    </row>
    <row r="471" spans="1:47" s="2" customFormat="1" ht="11.25">
      <c r="A471" s="37"/>
      <c r="B471" s="38"/>
      <c r="C471" s="39"/>
      <c r="D471" s="196" t="s">
        <v>172</v>
      </c>
      <c r="E471" s="39"/>
      <c r="F471" s="197" t="s">
        <v>584</v>
      </c>
      <c r="G471" s="39"/>
      <c r="H471" s="39"/>
      <c r="I471" s="198"/>
      <c r="J471" s="39"/>
      <c r="K471" s="39"/>
      <c r="L471" s="42"/>
      <c r="M471" s="199"/>
      <c r="N471" s="200"/>
      <c r="O471" s="67"/>
      <c r="P471" s="67"/>
      <c r="Q471" s="67"/>
      <c r="R471" s="67"/>
      <c r="S471" s="67"/>
      <c r="T471" s="68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19" t="s">
        <v>172</v>
      </c>
      <c r="AU471" s="19" t="s">
        <v>92</v>
      </c>
    </row>
    <row r="472" spans="1:47" s="2" customFormat="1" ht="11.25">
      <c r="A472" s="37"/>
      <c r="B472" s="38"/>
      <c r="C472" s="39"/>
      <c r="D472" s="233" t="s">
        <v>189</v>
      </c>
      <c r="E472" s="39"/>
      <c r="F472" s="234" t="s">
        <v>585</v>
      </c>
      <c r="G472" s="39"/>
      <c r="H472" s="39"/>
      <c r="I472" s="198"/>
      <c r="J472" s="39"/>
      <c r="K472" s="39"/>
      <c r="L472" s="42"/>
      <c r="M472" s="199"/>
      <c r="N472" s="200"/>
      <c r="O472" s="67"/>
      <c r="P472" s="67"/>
      <c r="Q472" s="67"/>
      <c r="R472" s="67"/>
      <c r="S472" s="67"/>
      <c r="T472" s="68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9" t="s">
        <v>189</v>
      </c>
      <c r="AU472" s="19" t="s">
        <v>92</v>
      </c>
    </row>
    <row r="473" spans="2:51" s="14" customFormat="1" ht="11.25">
      <c r="B473" s="211"/>
      <c r="C473" s="212"/>
      <c r="D473" s="196" t="s">
        <v>173</v>
      </c>
      <c r="E473" s="213" t="s">
        <v>36</v>
      </c>
      <c r="F473" s="214" t="s">
        <v>586</v>
      </c>
      <c r="G473" s="212"/>
      <c r="H473" s="215">
        <v>8425.455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173</v>
      </c>
      <c r="AU473" s="221" t="s">
        <v>92</v>
      </c>
      <c r="AV473" s="14" t="s">
        <v>92</v>
      </c>
      <c r="AW473" s="14" t="s">
        <v>45</v>
      </c>
      <c r="AX473" s="14" t="s">
        <v>23</v>
      </c>
      <c r="AY473" s="221" t="s">
        <v>164</v>
      </c>
    </row>
    <row r="474" spans="1:65" s="2" customFormat="1" ht="16.5" customHeight="1">
      <c r="A474" s="37"/>
      <c r="B474" s="38"/>
      <c r="C474" s="183" t="s">
        <v>587</v>
      </c>
      <c r="D474" s="183" t="s">
        <v>166</v>
      </c>
      <c r="E474" s="184" t="s">
        <v>588</v>
      </c>
      <c r="F474" s="185" t="s">
        <v>589</v>
      </c>
      <c r="G474" s="186" t="s">
        <v>335</v>
      </c>
      <c r="H474" s="187">
        <v>30.811</v>
      </c>
      <c r="I474" s="188"/>
      <c r="J474" s="189">
        <f>ROUND(I474*H474,2)</f>
        <v>0</v>
      </c>
      <c r="K474" s="185" t="s">
        <v>186</v>
      </c>
      <c r="L474" s="42"/>
      <c r="M474" s="190" t="s">
        <v>36</v>
      </c>
      <c r="N474" s="191" t="s">
        <v>53</v>
      </c>
      <c r="O474" s="67"/>
      <c r="P474" s="192">
        <f>O474*H474</f>
        <v>0</v>
      </c>
      <c r="Q474" s="192">
        <v>0</v>
      </c>
      <c r="R474" s="192">
        <f>Q474*H474</f>
        <v>0</v>
      </c>
      <c r="S474" s="192">
        <v>0</v>
      </c>
      <c r="T474" s="193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194" t="s">
        <v>170</v>
      </c>
      <c r="AT474" s="194" t="s">
        <v>166</v>
      </c>
      <c r="AU474" s="194" t="s">
        <v>92</v>
      </c>
      <c r="AY474" s="19" t="s">
        <v>164</v>
      </c>
      <c r="BE474" s="195">
        <f>IF(N474="základní",J474,0)</f>
        <v>0</v>
      </c>
      <c r="BF474" s="195">
        <f>IF(N474="snížená",J474,0)</f>
        <v>0</v>
      </c>
      <c r="BG474" s="195">
        <f>IF(N474="zákl. přenesená",J474,0)</f>
        <v>0</v>
      </c>
      <c r="BH474" s="195">
        <f>IF(N474="sníž. přenesená",J474,0)</f>
        <v>0</v>
      </c>
      <c r="BI474" s="195">
        <f>IF(N474="nulová",J474,0)</f>
        <v>0</v>
      </c>
      <c r="BJ474" s="19" t="s">
        <v>23</v>
      </c>
      <c r="BK474" s="195">
        <f>ROUND(I474*H474,2)</f>
        <v>0</v>
      </c>
      <c r="BL474" s="19" t="s">
        <v>170</v>
      </c>
      <c r="BM474" s="194" t="s">
        <v>590</v>
      </c>
    </row>
    <row r="475" spans="1:47" s="2" customFormat="1" ht="11.25">
      <c r="A475" s="37"/>
      <c r="B475" s="38"/>
      <c r="C475" s="39"/>
      <c r="D475" s="196" t="s">
        <v>172</v>
      </c>
      <c r="E475" s="39"/>
      <c r="F475" s="197" t="s">
        <v>591</v>
      </c>
      <c r="G475" s="39"/>
      <c r="H475" s="39"/>
      <c r="I475" s="198"/>
      <c r="J475" s="39"/>
      <c r="K475" s="39"/>
      <c r="L475" s="42"/>
      <c r="M475" s="199"/>
      <c r="N475" s="200"/>
      <c r="O475" s="67"/>
      <c r="P475" s="67"/>
      <c r="Q475" s="67"/>
      <c r="R475" s="67"/>
      <c r="S475" s="67"/>
      <c r="T475" s="68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9" t="s">
        <v>172</v>
      </c>
      <c r="AU475" s="19" t="s">
        <v>92</v>
      </c>
    </row>
    <row r="476" spans="1:47" s="2" customFormat="1" ht="11.25">
      <c r="A476" s="37"/>
      <c r="B476" s="38"/>
      <c r="C476" s="39"/>
      <c r="D476" s="233" t="s">
        <v>189</v>
      </c>
      <c r="E476" s="39"/>
      <c r="F476" s="234" t="s">
        <v>592</v>
      </c>
      <c r="G476" s="39"/>
      <c r="H476" s="39"/>
      <c r="I476" s="198"/>
      <c r="J476" s="39"/>
      <c r="K476" s="39"/>
      <c r="L476" s="42"/>
      <c r="M476" s="199"/>
      <c r="N476" s="200"/>
      <c r="O476" s="67"/>
      <c r="P476" s="67"/>
      <c r="Q476" s="67"/>
      <c r="R476" s="67"/>
      <c r="S476" s="67"/>
      <c r="T476" s="68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19" t="s">
        <v>189</v>
      </c>
      <c r="AU476" s="19" t="s">
        <v>92</v>
      </c>
    </row>
    <row r="477" spans="2:51" s="13" customFormat="1" ht="11.25">
      <c r="B477" s="201"/>
      <c r="C477" s="202"/>
      <c r="D477" s="196" t="s">
        <v>173</v>
      </c>
      <c r="E477" s="203" t="s">
        <v>36</v>
      </c>
      <c r="F477" s="204" t="s">
        <v>593</v>
      </c>
      <c r="G477" s="202"/>
      <c r="H477" s="203" t="s">
        <v>36</v>
      </c>
      <c r="I477" s="205"/>
      <c r="J477" s="202"/>
      <c r="K477" s="202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173</v>
      </c>
      <c r="AU477" s="210" t="s">
        <v>92</v>
      </c>
      <c r="AV477" s="13" t="s">
        <v>23</v>
      </c>
      <c r="AW477" s="13" t="s">
        <v>45</v>
      </c>
      <c r="AX477" s="13" t="s">
        <v>82</v>
      </c>
      <c r="AY477" s="210" t="s">
        <v>164</v>
      </c>
    </row>
    <row r="478" spans="2:51" s="14" customFormat="1" ht="11.25">
      <c r="B478" s="211"/>
      <c r="C478" s="212"/>
      <c r="D478" s="196" t="s">
        <v>173</v>
      </c>
      <c r="E478" s="213" t="s">
        <v>36</v>
      </c>
      <c r="F478" s="214" t="s">
        <v>594</v>
      </c>
      <c r="G478" s="212"/>
      <c r="H478" s="215">
        <v>30.811</v>
      </c>
      <c r="I478" s="216"/>
      <c r="J478" s="212"/>
      <c r="K478" s="212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173</v>
      </c>
      <c r="AU478" s="221" t="s">
        <v>92</v>
      </c>
      <c r="AV478" s="14" t="s">
        <v>92</v>
      </c>
      <c r="AW478" s="14" t="s">
        <v>45</v>
      </c>
      <c r="AX478" s="14" t="s">
        <v>82</v>
      </c>
      <c r="AY478" s="221" t="s">
        <v>164</v>
      </c>
    </row>
    <row r="479" spans="2:51" s="15" customFormat="1" ht="11.25">
      <c r="B479" s="222"/>
      <c r="C479" s="223"/>
      <c r="D479" s="196" t="s">
        <v>173</v>
      </c>
      <c r="E479" s="224" t="s">
        <v>36</v>
      </c>
      <c r="F479" s="225" t="s">
        <v>181</v>
      </c>
      <c r="G479" s="223"/>
      <c r="H479" s="226">
        <v>30.811</v>
      </c>
      <c r="I479" s="227"/>
      <c r="J479" s="223"/>
      <c r="K479" s="223"/>
      <c r="L479" s="228"/>
      <c r="M479" s="229"/>
      <c r="N479" s="230"/>
      <c r="O479" s="230"/>
      <c r="P479" s="230"/>
      <c r="Q479" s="230"/>
      <c r="R479" s="230"/>
      <c r="S479" s="230"/>
      <c r="T479" s="231"/>
      <c r="AT479" s="232" t="s">
        <v>173</v>
      </c>
      <c r="AU479" s="232" t="s">
        <v>92</v>
      </c>
      <c r="AV479" s="15" t="s">
        <v>170</v>
      </c>
      <c r="AW479" s="15" t="s">
        <v>45</v>
      </c>
      <c r="AX479" s="15" t="s">
        <v>23</v>
      </c>
      <c r="AY479" s="232" t="s">
        <v>164</v>
      </c>
    </row>
    <row r="480" spans="1:65" s="2" customFormat="1" ht="16.5" customHeight="1">
      <c r="A480" s="37"/>
      <c r="B480" s="38"/>
      <c r="C480" s="183" t="s">
        <v>595</v>
      </c>
      <c r="D480" s="183" t="s">
        <v>166</v>
      </c>
      <c r="E480" s="184" t="s">
        <v>596</v>
      </c>
      <c r="F480" s="185" t="s">
        <v>597</v>
      </c>
      <c r="G480" s="186" t="s">
        <v>335</v>
      </c>
      <c r="H480" s="187">
        <v>585.409</v>
      </c>
      <c r="I480" s="188"/>
      <c r="J480" s="189">
        <f>ROUND(I480*H480,2)</f>
        <v>0</v>
      </c>
      <c r="K480" s="185" t="s">
        <v>186</v>
      </c>
      <c r="L480" s="42"/>
      <c r="M480" s="190" t="s">
        <v>36</v>
      </c>
      <c r="N480" s="191" t="s">
        <v>53</v>
      </c>
      <c r="O480" s="67"/>
      <c r="P480" s="192">
        <f>O480*H480</f>
        <v>0</v>
      </c>
      <c r="Q480" s="192">
        <v>0</v>
      </c>
      <c r="R480" s="192">
        <f>Q480*H480</f>
        <v>0</v>
      </c>
      <c r="S480" s="192">
        <v>0</v>
      </c>
      <c r="T480" s="193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194" t="s">
        <v>170</v>
      </c>
      <c r="AT480" s="194" t="s">
        <v>166</v>
      </c>
      <c r="AU480" s="194" t="s">
        <v>92</v>
      </c>
      <c r="AY480" s="19" t="s">
        <v>164</v>
      </c>
      <c r="BE480" s="195">
        <f>IF(N480="základní",J480,0)</f>
        <v>0</v>
      </c>
      <c r="BF480" s="195">
        <f>IF(N480="snížená",J480,0)</f>
        <v>0</v>
      </c>
      <c r="BG480" s="195">
        <f>IF(N480="zákl. přenesená",J480,0)</f>
        <v>0</v>
      </c>
      <c r="BH480" s="195">
        <f>IF(N480="sníž. přenesená",J480,0)</f>
        <v>0</v>
      </c>
      <c r="BI480" s="195">
        <f>IF(N480="nulová",J480,0)</f>
        <v>0</v>
      </c>
      <c r="BJ480" s="19" t="s">
        <v>23</v>
      </c>
      <c r="BK480" s="195">
        <f>ROUND(I480*H480,2)</f>
        <v>0</v>
      </c>
      <c r="BL480" s="19" t="s">
        <v>170</v>
      </c>
      <c r="BM480" s="194" t="s">
        <v>598</v>
      </c>
    </row>
    <row r="481" spans="1:47" s="2" customFormat="1" ht="19.5">
      <c r="A481" s="37"/>
      <c r="B481" s="38"/>
      <c r="C481" s="39"/>
      <c r="D481" s="196" t="s">
        <v>172</v>
      </c>
      <c r="E481" s="39"/>
      <c r="F481" s="197" t="s">
        <v>599</v>
      </c>
      <c r="G481" s="39"/>
      <c r="H481" s="39"/>
      <c r="I481" s="198"/>
      <c r="J481" s="39"/>
      <c r="K481" s="39"/>
      <c r="L481" s="42"/>
      <c r="M481" s="199"/>
      <c r="N481" s="200"/>
      <c r="O481" s="67"/>
      <c r="P481" s="67"/>
      <c r="Q481" s="67"/>
      <c r="R481" s="67"/>
      <c r="S481" s="67"/>
      <c r="T481" s="68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9" t="s">
        <v>172</v>
      </c>
      <c r="AU481" s="19" t="s">
        <v>92</v>
      </c>
    </row>
    <row r="482" spans="1:47" s="2" customFormat="1" ht="11.25">
      <c r="A482" s="37"/>
      <c r="B482" s="38"/>
      <c r="C482" s="39"/>
      <c r="D482" s="233" t="s">
        <v>189</v>
      </c>
      <c r="E482" s="39"/>
      <c r="F482" s="234" t="s">
        <v>600</v>
      </c>
      <c r="G482" s="39"/>
      <c r="H482" s="39"/>
      <c r="I482" s="198"/>
      <c r="J482" s="39"/>
      <c r="K482" s="39"/>
      <c r="L482" s="42"/>
      <c r="M482" s="199"/>
      <c r="N482" s="200"/>
      <c r="O482" s="67"/>
      <c r="P482" s="67"/>
      <c r="Q482" s="67"/>
      <c r="R482" s="67"/>
      <c r="S482" s="67"/>
      <c r="T482" s="68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9" t="s">
        <v>189</v>
      </c>
      <c r="AU482" s="19" t="s">
        <v>92</v>
      </c>
    </row>
    <row r="483" spans="2:51" s="13" customFormat="1" ht="11.25">
      <c r="B483" s="201"/>
      <c r="C483" s="202"/>
      <c r="D483" s="196" t="s">
        <v>173</v>
      </c>
      <c r="E483" s="203" t="s">
        <v>36</v>
      </c>
      <c r="F483" s="204" t="s">
        <v>601</v>
      </c>
      <c r="G483" s="202"/>
      <c r="H483" s="203" t="s">
        <v>36</v>
      </c>
      <c r="I483" s="205"/>
      <c r="J483" s="202"/>
      <c r="K483" s="202"/>
      <c r="L483" s="206"/>
      <c r="M483" s="207"/>
      <c r="N483" s="208"/>
      <c r="O483" s="208"/>
      <c r="P483" s="208"/>
      <c r="Q483" s="208"/>
      <c r="R483" s="208"/>
      <c r="S483" s="208"/>
      <c r="T483" s="209"/>
      <c r="AT483" s="210" t="s">
        <v>173</v>
      </c>
      <c r="AU483" s="210" t="s">
        <v>92</v>
      </c>
      <c r="AV483" s="13" t="s">
        <v>23</v>
      </c>
      <c r="AW483" s="13" t="s">
        <v>45</v>
      </c>
      <c r="AX483" s="13" t="s">
        <v>82</v>
      </c>
      <c r="AY483" s="210" t="s">
        <v>164</v>
      </c>
    </row>
    <row r="484" spans="2:51" s="13" customFormat="1" ht="11.25">
      <c r="B484" s="201"/>
      <c r="C484" s="202"/>
      <c r="D484" s="196" t="s">
        <v>173</v>
      </c>
      <c r="E484" s="203" t="s">
        <v>36</v>
      </c>
      <c r="F484" s="204" t="s">
        <v>602</v>
      </c>
      <c r="G484" s="202"/>
      <c r="H484" s="203" t="s">
        <v>36</v>
      </c>
      <c r="I484" s="205"/>
      <c r="J484" s="202"/>
      <c r="K484" s="202"/>
      <c r="L484" s="206"/>
      <c r="M484" s="207"/>
      <c r="N484" s="208"/>
      <c r="O484" s="208"/>
      <c r="P484" s="208"/>
      <c r="Q484" s="208"/>
      <c r="R484" s="208"/>
      <c r="S484" s="208"/>
      <c r="T484" s="209"/>
      <c r="AT484" s="210" t="s">
        <v>173</v>
      </c>
      <c r="AU484" s="210" t="s">
        <v>92</v>
      </c>
      <c r="AV484" s="13" t="s">
        <v>23</v>
      </c>
      <c r="AW484" s="13" t="s">
        <v>45</v>
      </c>
      <c r="AX484" s="13" t="s">
        <v>82</v>
      </c>
      <c r="AY484" s="210" t="s">
        <v>164</v>
      </c>
    </row>
    <row r="485" spans="2:51" s="14" customFormat="1" ht="11.25">
      <c r="B485" s="211"/>
      <c r="C485" s="212"/>
      <c r="D485" s="196" t="s">
        <v>173</v>
      </c>
      <c r="E485" s="213" t="s">
        <v>36</v>
      </c>
      <c r="F485" s="214" t="s">
        <v>603</v>
      </c>
      <c r="G485" s="212"/>
      <c r="H485" s="215">
        <v>585.409</v>
      </c>
      <c r="I485" s="216"/>
      <c r="J485" s="212"/>
      <c r="K485" s="212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173</v>
      </c>
      <c r="AU485" s="221" t="s">
        <v>92</v>
      </c>
      <c r="AV485" s="14" t="s">
        <v>92</v>
      </c>
      <c r="AW485" s="14" t="s">
        <v>45</v>
      </c>
      <c r="AX485" s="14" t="s">
        <v>82</v>
      </c>
      <c r="AY485" s="221" t="s">
        <v>164</v>
      </c>
    </row>
    <row r="486" spans="2:51" s="15" customFormat="1" ht="11.25">
      <c r="B486" s="222"/>
      <c r="C486" s="223"/>
      <c r="D486" s="196" t="s">
        <v>173</v>
      </c>
      <c r="E486" s="224" t="s">
        <v>36</v>
      </c>
      <c r="F486" s="225" t="s">
        <v>181</v>
      </c>
      <c r="G486" s="223"/>
      <c r="H486" s="226">
        <v>585.409</v>
      </c>
      <c r="I486" s="227"/>
      <c r="J486" s="223"/>
      <c r="K486" s="223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173</v>
      </c>
      <c r="AU486" s="232" t="s">
        <v>92</v>
      </c>
      <c r="AV486" s="15" t="s">
        <v>170</v>
      </c>
      <c r="AW486" s="15" t="s">
        <v>45</v>
      </c>
      <c r="AX486" s="15" t="s">
        <v>23</v>
      </c>
      <c r="AY486" s="232" t="s">
        <v>164</v>
      </c>
    </row>
    <row r="487" spans="1:65" s="2" customFormat="1" ht="16.5" customHeight="1">
      <c r="A487" s="37"/>
      <c r="B487" s="38"/>
      <c r="C487" s="183" t="s">
        <v>604</v>
      </c>
      <c r="D487" s="183" t="s">
        <v>166</v>
      </c>
      <c r="E487" s="184" t="s">
        <v>605</v>
      </c>
      <c r="F487" s="185" t="s">
        <v>606</v>
      </c>
      <c r="G487" s="186" t="s">
        <v>335</v>
      </c>
      <c r="H487" s="187">
        <v>443.445</v>
      </c>
      <c r="I487" s="188"/>
      <c r="J487" s="189">
        <f>ROUND(I487*H487,2)</f>
        <v>0</v>
      </c>
      <c r="K487" s="185" t="s">
        <v>186</v>
      </c>
      <c r="L487" s="42"/>
      <c r="M487" s="190" t="s">
        <v>36</v>
      </c>
      <c r="N487" s="191" t="s">
        <v>53</v>
      </c>
      <c r="O487" s="67"/>
      <c r="P487" s="192">
        <f>O487*H487</f>
        <v>0</v>
      </c>
      <c r="Q487" s="192">
        <v>0</v>
      </c>
      <c r="R487" s="192">
        <f>Q487*H487</f>
        <v>0</v>
      </c>
      <c r="S487" s="192">
        <v>0</v>
      </c>
      <c r="T487" s="193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4" t="s">
        <v>170</v>
      </c>
      <c r="AT487" s="194" t="s">
        <v>166</v>
      </c>
      <c r="AU487" s="194" t="s">
        <v>92</v>
      </c>
      <c r="AY487" s="19" t="s">
        <v>164</v>
      </c>
      <c r="BE487" s="195">
        <f>IF(N487="základní",J487,0)</f>
        <v>0</v>
      </c>
      <c r="BF487" s="195">
        <f>IF(N487="snížená",J487,0)</f>
        <v>0</v>
      </c>
      <c r="BG487" s="195">
        <f>IF(N487="zákl. přenesená",J487,0)</f>
        <v>0</v>
      </c>
      <c r="BH487" s="195">
        <f>IF(N487="sníž. přenesená",J487,0)</f>
        <v>0</v>
      </c>
      <c r="BI487" s="195">
        <f>IF(N487="nulová",J487,0)</f>
        <v>0</v>
      </c>
      <c r="BJ487" s="19" t="s">
        <v>23</v>
      </c>
      <c r="BK487" s="195">
        <f>ROUND(I487*H487,2)</f>
        <v>0</v>
      </c>
      <c r="BL487" s="19" t="s">
        <v>170</v>
      </c>
      <c r="BM487" s="194" t="s">
        <v>607</v>
      </c>
    </row>
    <row r="488" spans="1:47" s="2" customFormat="1" ht="11.25">
      <c r="A488" s="37"/>
      <c r="B488" s="38"/>
      <c r="C488" s="39"/>
      <c r="D488" s="196" t="s">
        <v>172</v>
      </c>
      <c r="E488" s="39"/>
      <c r="F488" s="197" t="s">
        <v>608</v>
      </c>
      <c r="G488" s="39"/>
      <c r="H488" s="39"/>
      <c r="I488" s="198"/>
      <c r="J488" s="39"/>
      <c r="K488" s="39"/>
      <c r="L488" s="42"/>
      <c r="M488" s="199"/>
      <c r="N488" s="200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19" t="s">
        <v>172</v>
      </c>
      <c r="AU488" s="19" t="s">
        <v>92</v>
      </c>
    </row>
    <row r="489" spans="1:47" s="2" customFormat="1" ht="11.25">
      <c r="A489" s="37"/>
      <c r="B489" s="38"/>
      <c r="C489" s="39"/>
      <c r="D489" s="233" t="s">
        <v>189</v>
      </c>
      <c r="E489" s="39"/>
      <c r="F489" s="234" t="s">
        <v>609</v>
      </c>
      <c r="G489" s="39"/>
      <c r="H489" s="39"/>
      <c r="I489" s="198"/>
      <c r="J489" s="39"/>
      <c r="K489" s="39"/>
      <c r="L489" s="42"/>
      <c r="M489" s="199"/>
      <c r="N489" s="200"/>
      <c r="O489" s="67"/>
      <c r="P489" s="67"/>
      <c r="Q489" s="67"/>
      <c r="R489" s="67"/>
      <c r="S489" s="67"/>
      <c r="T489" s="68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19" t="s">
        <v>189</v>
      </c>
      <c r="AU489" s="19" t="s">
        <v>92</v>
      </c>
    </row>
    <row r="490" spans="2:51" s="13" customFormat="1" ht="11.25">
      <c r="B490" s="201"/>
      <c r="C490" s="202"/>
      <c r="D490" s="196" t="s">
        <v>173</v>
      </c>
      <c r="E490" s="203" t="s">
        <v>36</v>
      </c>
      <c r="F490" s="204" t="s">
        <v>610</v>
      </c>
      <c r="G490" s="202"/>
      <c r="H490" s="203" t="s">
        <v>36</v>
      </c>
      <c r="I490" s="205"/>
      <c r="J490" s="202"/>
      <c r="K490" s="202"/>
      <c r="L490" s="206"/>
      <c r="M490" s="207"/>
      <c r="N490" s="208"/>
      <c r="O490" s="208"/>
      <c r="P490" s="208"/>
      <c r="Q490" s="208"/>
      <c r="R490" s="208"/>
      <c r="S490" s="208"/>
      <c r="T490" s="209"/>
      <c r="AT490" s="210" t="s">
        <v>173</v>
      </c>
      <c r="AU490" s="210" t="s">
        <v>92</v>
      </c>
      <c r="AV490" s="13" t="s">
        <v>23</v>
      </c>
      <c r="AW490" s="13" t="s">
        <v>45</v>
      </c>
      <c r="AX490" s="13" t="s">
        <v>82</v>
      </c>
      <c r="AY490" s="210" t="s">
        <v>164</v>
      </c>
    </row>
    <row r="491" spans="2:51" s="14" customFormat="1" ht="11.25">
      <c r="B491" s="211"/>
      <c r="C491" s="212"/>
      <c r="D491" s="196" t="s">
        <v>173</v>
      </c>
      <c r="E491" s="213" t="s">
        <v>36</v>
      </c>
      <c r="F491" s="214" t="s">
        <v>611</v>
      </c>
      <c r="G491" s="212"/>
      <c r="H491" s="215">
        <v>443.445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173</v>
      </c>
      <c r="AU491" s="221" t="s">
        <v>92</v>
      </c>
      <c r="AV491" s="14" t="s">
        <v>92</v>
      </c>
      <c r="AW491" s="14" t="s">
        <v>45</v>
      </c>
      <c r="AX491" s="14" t="s">
        <v>82</v>
      </c>
      <c r="AY491" s="221" t="s">
        <v>164</v>
      </c>
    </row>
    <row r="492" spans="2:51" s="15" customFormat="1" ht="11.25">
      <c r="B492" s="222"/>
      <c r="C492" s="223"/>
      <c r="D492" s="196" t="s">
        <v>173</v>
      </c>
      <c r="E492" s="224" t="s">
        <v>36</v>
      </c>
      <c r="F492" s="225" t="s">
        <v>181</v>
      </c>
      <c r="G492" s="223"/>
      <c r="H492" s="226">
        <v>443.445</v>
      </c>
      <c r="I492" s="227"/>
      <c r="J492" s="223"/>
      <c r="K492" s="223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173</v>
      </c>
      <c r="AU492" s="232" t="s">
        <v>92</v>
      </c>
      <c r="AV492" s="15" t="s">
        <v>170</v>
      </c>
      <c r="AW492" s="15" t="s">
        <v>45</v>
      </c>
      <c r="AX492" s="15" t="s">
        <v>23</v>
      </c>
      <c r="AY492" s="232" t="s">
        <v>164</v>
      </c>
    </row>
    <row r="493" spans="1:65" s="2" customFormat="1" ht="21.75" customHeight="1">
      <c r="A493" s="37"/>
      <c r="B493" s="38"/>
      <c r="C493" s="183" t="s">
        <v>612</v>
      </c>
      <c r="D493" s="183" t="s">
        <v>166</v>
      </c>
      <c r="E493" s="184" t="s">
        <v>613</v>
      </c>
      <c r="F493" s="185" t="s">
        <v>614</v>
      </c>
      <c r="G493" s="186" t="s">
        <v>335</v>
      </c>
      <c r="H493" s="187">
        <v>30.811</v>
      </c>
      <c r="I493" s="188"/>
      <c r="J493" s="189">
        <f>ROUND(I493*H493,2)</f>
        <v>0</v>
      </c>
      <c r="K493" s="185" t="s">
        <v>186</v>
      </c>
      <c r="L493" s="42"/>
      <c r="M493" s="190" t="s">
        <v>36</v>
      </c>
      <c r="N493" s="191" t="s">
        <v>53</v>
      </c>
      <c r="O493" s="67"/>
      <c r="P493" s="192">
        <f>O493*H493</f>
        <v>0</v>
      </c>
      <c r="Q493" s="192">
        <v>0</v>
      </c>
      <c r="R493" s="192">
        <f>Q493*H493</f>
        <v>0</v>
      </c>
      <c r="S493" s="192">
        <v>0</v>
      </c>
      <c r="T493" s="193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194" t="s">
        <v>170</v>
      </c>
      <c r="AT493" s="194" t="s">
        <v>166</v>
      </c>
      <c r="AU493" s="194" t="s">
        <v>92</v>
      </c>
      <c r="AY493" s="19" t="s">
        <v>164</v>
      </c>
      <c r="BE493" s="195">
        <f>IF(N493="základní",J493,0)</f>
        <v>0</v>
      </c>
      <c r="BF493" s="195">
        <f>IF(N493="snížená",J493,0)</f>
        <v>0</v>
      </c>
      <c r="BG493" s="195">
        <f>IF(N493="zákl. přenesená",J493,0)</f>
        <v>0</v>
      </c>
      <c r="BH493" s="195">
        <f>IF(N493="sníž. přenesená",J493,0)</f>
        <v>0</v>
      </c>
      <c r="BI493" s="195">
        <f>IF(N493="nulová",J493,0)</f>
        <v>0</v>
      </c>
      <c r="BJ493" s="19" t="s">
        <v>23</v>
      </c>
      <c r="BK493" s="195">
        <f>ROUND(I493*H493,2)</f>
        <v>0</v>
      </c>
      <c r="BL493" s="19" t="s">
        <v>170</v>
      </c>
      <c r="BM493" s="194" t="s">
        <v>615</v>
      </c>
    </row>
    <row r="494" spans="1:47" s="2" customFormat="1" ht="19.5">
      <c r="A494" s="37"/>
      <c r="B494" s="38"/>
      <c r="C494" s="39"/>
      <c r="D494" s="196" t="s">
        <v>172</v>
      </c>
      <c r="E494" s="39"/>
      <c r="F494" s="197" t="s">
        <v>616</v>
      </c>
      <c r="G494" s="39"/>
      <c r="H494" s="39"/>
      <c r="I494" s="198"/>
      <c r="J494" s="39"/>
      <c r="K494" s="39"/>
      <c r="L494" s="42"/>
      <c r="M494" s="199"/>
      <c r="N494" s="200"/>
      <c r="O494" s="67"/>
      <c r="P494" s="67"/>
      <c r="Q494" s="67"/>
      <c r="R494" s="67"/>
      <c r="S494" s="67"/>
      <c r="T494" s="68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T494" s="19" t="s">
        <v>172</v>
      </c>
      <c r="AU494" s="19" t="s">
        <v>92</v>
      </c>
    </row>
    <row r="495" spans="1:47" s="2" customFormat="1" ht="11.25">
      <c r="A495" s="37"/>
      <c r="B495" s="38"/>
      <c r="C495" s="39"/>
      <c r="D495" s="233" t="s">
        <v>189</v>
      </c>
      <c r="E495" s="39"/>
      <c r="F495" s="234" t="s">
        <v>617</v>
      </c>
      <c r="G495" s="39"/>
      <c r="H495" s="39"/>
      <c r="I495" s="198"/>
      <c r="J495" s="39"/>
      <c r="K495" s="39"/>
      <c r="L495" s="42"/>
      <c r="M495" s="199"/>
      <c r="N495" s="200"/>
      <c r="O495" s="67"/>
      <c r="P495" s="67"/>
      <c r="Q495" s="67"/>
      <c r="R495" s="67"/>
      <c r="S495" s="67"/>
      <c r="T495" s="68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T495" s="19" t="s">
        <v>189</v>
      </c>
      <c r="AU495" s="19" t="s">
        <v>92</v>
      </c>
    </row>
    <row r="496" spans="2:51" s="13" customFormat="1" ht="11.25">
      <c r="B496" s="201"/>
      <c r="C496" s="202"/>
      <c r="D496" s="196" t="s">
        <v>173</v>
      </c>
      <c r="E496" s="203" t="s">
        <v>36</v>
      </c>
      <c r="F496" s="204" t="s">
        <v>618</v>
      </c>
      <c r="G496" s="202"/>
      <c r="H496" s="203" t="s">
        <v>36</v>
      </c>
      <c r="I496" s="205"/>
      <c r="J496" s="202"/>
      <c r="K496" s="202"/>
      <c r="L496" s="206"/>
      <c r="M496" s="207"/>
      <c r="N496" s="208"/>
      <c r="O496" s="208"/>
      <c r="P496" s="208"/>
      <c r="Q496" s="208"/>
      <c r="R496" s="208"/>
      <c r="S496" s="208"/>
      <c r="T496" s="209"/>
      <c r="AT496" s="210" t="s">
        <v>173</v>
      </c>
      <c r="AU496" s="210" t="s">
        <v>92</v>
      </c>
      <c r="AV496" s="13" t="s">
        <v>23</v>
      </c>
      <c r="AW496" s="13" t="s">
        <v>45</v>
      </c>
      <c r="AX496" s="13" t="s">
        <v>82</v>
      </c>
      <c r="AY496" s="210" t="s">
        <v>164</v>
      </c>
    </row>
    <row r="497" spans="2:51" s="14" customFormat="1" ht="11.25">
      <c r="B497" s="211"/>
      <c r="C497" s="212"/>
      <c r="D497" s="196" t="s">
        <v>173</v>
      </c>
      <c r="E497" s="213" t="s">
        <v>36</v>
      </c>
      <c r="F497" s="214" t="s">
        <v>619</v>
      </c>
      <c r="G497" s="212"/>
      <c r="H497" s="215">
        <v>30.811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173</v>
      </c>
      <c r="AU497" s="221" t="s">
        <v>92</v>
      </c>
      <c r="AV497" s="14" t="s">
        <v>92</v>
      </c>
      <c r="AW497" s="14" t="s">
        <v>45</v>
      </c>
      <c r="AX497" s="14" t="s">
        <v>82</v>
      </c>
      <c r="AY497" s="221" t="s">
        <v>164</v>
      </c>
    </row>
    <row r="498" spans="2:51" s="15" customFormat="1" ht="11.25">
      <c r="B498" s="222"/>
      <c r="C498" s="223"/>
      <c r="D498" s="196" t="s">
        <v>173</v>
      </c>
      <c r="E498" s="224" t="s">
        <v>36</v>
      </c>
      <c r="F498" s="225" t="s">
        <v>181</v>
      </c>
      <c r="G498" s="223"/>
      <c r="H498" s="226">
        <v>30.811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173</v>
      </c>
      <c r="AU498" s="232" t="s">
        <v>92</v>
      </c>
      <c r="AV498" s="15" t="s">
        <v>170</v>
      </c>
      <c r="AW498" s="15" t="s">
        <v>45</v>
      </c>
      <c r="AX498" s="15" t="s">
        <v>23</v>
      </c>
      <c r="AY498" s="232" t="s">
        <v>164</v>
      </c>
    </row>
    <row r="499" spans="1:65" s="2" customFormat="1" ht="24.2" customHeight="1">
      <c r="A499" s="37"/>
      <c r="B499" s="38"/>
      <c r="C499" s="183" t="s">
        <v>620</v>
      </c>
      <c r="D499" s="183" t="s">
        <v>166</v>
      </c>
      <c r="E499" s="184" t="s">
        <v>621</v>
      </c>
      <c r="F499" s="185" t="s">
        <v>337</v>
      </c>
      <c r="G499" s="186" t="s">
        <v>335</v>
      </c>
      <c r="H499" s="187">
        <v>443.445</v>
      </c>
      <c r="I499" s="188"/>
      <c r="J499" s="189">
        <f>ROUND(I499*H499,2)</f>
        <v>0</v>
      </c>
      <c r="K499" s="185" t="s">
        <v>186</v>
      </c>
      <c r="L499" s="42"/>
      <c r="M499" s="190" t="s">
        <v>36</v>
      </c>
      <c r="N499" s="191" t="s">
        <v>53</v>
      </c>
      <c r="O499" s="67"/>
      <c r="P499" s="192">
        <f>O499*H499</f>
        <v>0</v>
      </c>
      <c r="Q499" s="192">
        <v>0</v>
      </c>
      <c r="R499" s="192">
        <f>Q499*H499</f>
        <v>0</v>
      </c>
      <c r="S499" s="192">
        <v>0</v>
      </c>
      <c r="T499" s="193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194" t="s">
        <v>170</v>
      </c>
      <c r="AT499" s="194" t="s">
        <v>166</v>
      </c>
      <c r="AU499" s="194" t="s">
        <v>92</v>
      </c>
      <c r="AY499" s="19" t="s">
        <v>164</v>
      </c>
      <c r="BE499" s="195">
        <f>IF(N499="základní",J499,0)</f>
        <v>0</v>
      </c>
      <c r="BF499" s="195">
        <f>IF(N499="snížená",J499,0)</f>
        <v>0</v>
      </c>
      <c r="BG499" s="195">
        <f>IF(N499="zákl. přenesená",J499,0)</f>
        <v>0</v>
      </c>
      <c r="BH499" s="195">
        <f>IF(N499="sníž. přenesená",J499,0)</f>
        <v>0</v>
      </c>
      <c r="BI499" s="195">
        <f>IF(N499="nulová",J499,0)</f>
        <v>0</v>
      </c>
      <c r="BJ499" s="19" t="s">
        <v>23</v>
      </c>
      <c r="BK499" s="195">
        <f>ROUND(I499*H499,2)</f>
        <v>0</v>
      </c>
      <c r="BL499" s="19" t="s">
        <v>170</v>
      </c>
      <c r="BM499" s="194" t="s">
        <v>622</v>
      </c>
    </row>
    <row r="500" spans="1:47" s="2" customFormat="1" ht="19.5">
      <c r="A500" s="37"/>
      <c r="B500" s="38"/>
      <c r="C500" s="39"/>
      <c r="D500" s="196" t="s">
        <v>172</v>
      </c>
      <c r="E500" s="39"/>
      <c r="F500" s="197" t="s">
        <v>337</v>
      </c>
      <c r="G500" s="39"/>
      <c r="H500" s="39"/>
      <c r="I500" s="198"/>
      <c r="J500" s="39"/>
      <c r="K500" s="39"/>
      <c r="L500" s="42"/>
      <c r="M500" s="199"/>
      <c r="N500" s="200"/>
      <c r="O500" s="67"/>
      <c r="P500" s="67"/>
      <c r="Q500" s="67"/>
      <c r="R500" s="67"/>
      <c r="S500" s="67"/>
      <c r="T500" s="68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19" t="s">
        <v>172</v>
      </c>
      <c r="AU500" s="19" t="s">
        <v>92</v>
      </c>
    </row>
    <row r="501" spans="1:47" s="2" customFormat="1" ht="11.25">
      <c r="A501" s="37"/>
      <c r="B501" s="38"/>
      <c r="C501" s="39"/>
      <c r="D501" s="233" t="s">
        <v>189</v>
      </c>
      <c r="E501" s="39"/>
      <c r="F501" s="234" t="s">
        <v>623</v>
      </c>
      <c r="G501" s="39"/>
      <c r="H501" s="39"/>
      <c r="I501" s="198"/>
      <c r="J501" s="39"/>
      <c r="K501" s="39"/>
      <c r="L501" s="42"/>
      <c r="M501" s="199"/>
      <c r="N501" s="200"/>
      <c r="O501" s="67"/>
      <c r="P501" s="67"/>
      <c r="Q501" s="67"/>
      <c r="R501" s="67"/>
      <c r="S501" s="67"/>
      <c r="T501" s="68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19" t="s">
        <v>189</v>
      </c>
      <c r="AU501" s="19" t="s">
        <v>92</v>
      </c>
    </row>
    <row r="502" spans="2:51" s="13" customFormat="1" ht="11.25">
      <c r="B502" s="201"/>
      <c r="C502" s="202"/>
      <c r="D502" s="196" t="s">
        <v>173</v>
      </c>
      <c r="E502" s="203" t="s">
        <v>36</v>
      </c>
      <c r="F502" s="204" t="s">
        <v>610</v>
      </c>
      <c r="G502" s="202"/>
      <c r="H502" s="203" t="s">
        <v>36</v>
      </c>
      <c r="I502" s="205"/>
      <c r="J502" s="202"/>
      <c r="K502" s="202"/>
      <c r="L502" s="206"/>
      <c r="M502" s="207"/>
      <c r="N502" s="208"/>
      <c r="O502" s="208"/>
      <c r="P502" s="208"/>
      <c r="Q502" s="208"/>
      <c r="R502" s="208"/>
      <c r="S502" s="208"/>
      <c r="T502" s="209"/>
      <c r="AT502" s="210" t="s">
        <v>173</v>
      </c>
      <c r="AU502" s="210" t="s">
        <v>92</v>
      </c>
      <c r="AV502" s="13" t="s">
        <v>23</v>
      </c>
      <c r="AW502" s="13" t="s">
        <v>45</v>
      </c>
      <c r="AX502" s="13" t="s">
        <v>82</v>
      </c>
      <c r="AY502" s="210" t="s">
        <v>164</v>
      </c>
    </row>
    <row r="503" spans="2:51" s="14" customFormat="1" ht="11.25">
      <c r="B503" s="211"/>
      <c r="C503" s="212"/>
      <c r="D503" s="196" t="s">
        <v>173</v>
      </c>
      <c r="E503" s="213" t="s">
        <v>36</v>
      </c>
      <c r="F503" s="214" t="s">
        <v>611</v>
      </c>
      <c r="G503" s="212"/>
      <c r="H503" s="215">
        <v>443.445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173</v>
      </c>
      <c r="AU503" s="221" t="s">
        <v>92</v>
      </c>
      <c r="AV503" s="14" t="s">
        <v>92</v>
      </c>
      <c r="AW503" s="14" t="s">
        <v>45</v>
      </c>
      <c r="AX503" s="14" t="s">
        <v>82</v>
      </c>
      <c r="AY503" s="221" t="s">
        <v>164</v>
      </c>
    </row>
    <row r="504" spans="2:51" s="15" customFormat="1" ht="11.25">
      <c r="B504" s="222"/>
      <c r="C504" s="223"/>
      <c r="D504" s="196" t="s">
        <v>173</v>
      </c>
      <c r="E504" s="224" t="s">
        <v>36</v>
      </c>
      <c r="F504" s="225" t="s">
        <v>181</v>
      </c>
      <c r="G504" s="223"/>
      <c r="H504" s="226">
        <v>443.445</v>
      </c>
      <c r="I504" s="227"/>
      <c r="J504" s="223"/>
      <c r="K504" s="223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173</v>
      </c>
      <c r="AU504" s="232" t="s">
        <v>92</v>
      </c>
      <c r="AV504" s="15" t="s">
        <v>170</v>
      </c>
      <c r="AW504" s="15" t="s">
        <v>45</v>
      </c>
      <c r="AX504" s="15" t="s">
        <v>23</v>
      </c>
      <c r="AY504" s="232" t="s">
        <v>164</v>
      </c>
    </row>
    <row r="505" spans="2:63" s="12" customFormat="1" ht="22.9" customHeight="1">
      <c r="B505" s="167"/>
      <c r="C505" s="168"/>
      <c r="D505" s="169" t="s">
        <v>81</v>
      </c>
      <c r="E505" s="181" t="s">
        <v>624</v>
      </c>
      <c r="F505" s="181" t="s">
        <v>625</v>
      </c>
      <c r="G505" s="168"/>
      <c r="H505" s="168"/>
      <c r="I505" s="171"/>
      <c r="J505" s="182">
        <f>BK505</f>
        <v>0</v>
      </c>
      <c r="K505" s="168"/>
      <c r="L505" s="173"/>
      <c r="M505" s="174"/>
      <c r="N505" s="175"/>
      <c r="O505" s="175"/>
      <c r="P505" s="176">
        <f>SUM(P506:P511)</f>
        <v>0</v>
      </c>
      <c r="Q505" s="175"/>
      <c r="R505" s="176">
        <f>SUM(R506:R511)</f>
        <v>0</v>
      </c>
      <c r="S505" s="175"/>
      <c r="T505" s="177">
        <f>SUM(T506:T511)</f>
        <v>0</v>
      </c>
      <c r="AR505" s="178" t="s">
        <v>23</v>
      </c>
      <c r="AT505" s="179" t="s">
        <v>81</v>
      </c>
      <c r="AU505" s="179" t="s">
        <v>23</v>
      </c>
      <c r="AY505" s="178" t="s">
        <v>164</v>
      </c>
      <c r="BK505" s="180">
        <f>SUM(BK506:BK511)</f>
        <v>0</v>
      </c>
    </row>
    <row r="506" spans="1:65" s="2" customFormat="1" ht="21.75" customHeight="1">
      <c r="A506" s="37"/>
      <c r="B506" s="38"/>
      <c r="C506" s="183" t="s">
        <v>626</v>
      </c>
      <c r="D506" s="183" t="s">
        <v>166</v>
      </c>
      <c r="E506" s="184" t="s">
        <v>627</v>
      </c>
      <c r="F506" s="185" t="s">
        <v>628</v>
      </c>
      <c r="G506" s="186" t="s">
        <v>335</v>
      </c>
      <c r="H506" s="187">
        <v>3152.312</v>
      </c>
      <c r="I506" s="188"/>
      <c r="J506" s="189">
        <f>ROUND(I506*H506,2)</f>
        <v>0</v>
      </c>
      <c r="K506" s="185" t="s">
        <v>186</v>
      </c>
      <c r="L506" s="42"/>
      <c r="M506" s="190" t="s">
        <v>36</v>
      </c>
      <c r="N506" s="191" t="s">
        <v>53</v>
      </c>
      <c r="O506" s="67"/>
      <c r="P506" s="192">
        <f>O506*H506</f>
        <v>0</v>
      </c>
      <c r="Q506" s="192">
        <v>0</v>
      </c>
      <c r="R506" s="192">
        <f>Q506*H506</f>
        <v>0</v>
      </c>
      <c r="S506" s="192">
        <v>0</v>
      </c>
      <c r="T506" s="193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194" t="s">
        <v>170</v>
      </c>
      <c r="AT506" s="194" t="s">
        <v>166</v>
      </c>
      <c r="AU506" s="194" t="s">
        <v>92</v>
      </c>
      <c r="AY506" s="19" t="s">
        <v>164</v>
      </c>
      <c r="BE506" s="195">
        <f>IF(N506="základní",J506,0)</f>
        <v>0</v>
      </c>
      <c r="BF506" s="195">
        <f>IF(N506="snížená",J506,0)</f>
        <v>0</v>
      </c>
      <c r="BG506" s="195">
        <f>IF(N506="zákl. přenesená",J506,0)</f>
        <v>0</v>
      </c>
      <c r="BH506" s="195">
        <f>IF(N506="sníž. přenesená",J506,0)</f>
        <v>0</v>
      </c>
      <c r="BI506" s="195">
        <f>IF(N506="nulová",J506,0)</f>
        <v>0</v>
      </c>
      <c r="BJ506" s="19" t="s">
        <v>23</v>
      </c>
      <c r="BK506" s="195">
        <f>ROUND(I506*H506,2)</f>
        <v>0</v>
      </c>
      <c r="BL506" s="19" t="s">
        <v>170</v>
      </c>
      <c r="BM506" s="194" t="s">
        <v>629</v>
      </c>
    </row>
    <row r="507" spans="1:47" s="2" customFormat="1" ht="19.5">
      <c r="A507" s="37"/>
      <c r="B507" s="38"/>
      <c r="C507" s="39"/>
      <c r="D507" s="196" t="s">
        <v>172</v>
      </c>
      <c r="E507" s="39"/>
      <c r="F507" s="197" t="s">
        <v>630</v>
      </c>
      <c r="G507" s="39"/>
      <c r="H507" s="39"/>
      <c r="I507" s="198"/>
      <c r="J507" s="39"/>
      <c r="K507" s="39"/>
      <c r="L507" s="42"/>
      <c r="M507" s="199"/>
      <c r="N507" s="200"/>
      <c r="O507" s="67"/>
      <c r="P507" s="67"/>
      <c r="Q507" s="67"/>
      <c r="R507" s="67"/>
      <c r="S507" s="67"/>
      <c r="T507" s="68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T507" s="19" t="s">
        <v>172</v>
      </c>
      <c r="AU507" s="19" t="s">
        <v>92</v>
      </c>
    </row>
    <row r="508" spans="1:47" s="2" customFormat="1" ht="11.25">
      <c r="A508" s="37"/>
      <c r="B508" s="38"/>
      <c r="C508" s="39"/>
      <c r="D508" s="233" t="s">
        <v>189</v>
      </c>
      <c r="E508" s="39"/>
      <c r="F508" s="234" t="s">
        <v>631</v>
      </c>
      <c r="G508" s="39"/>
      <c r="H508" s="39"/>
      <c r="I508" s="198"/>
      <c r="J508" s="39"/>
      <c r="K508" s="39"/>
      <c r="L508" s="42"/>
      <c r="M508" s="199"/>
      <c r="N508" s="200"/>
      <c r="O508" s="67"/>
      <c r="P508" s="67"/>
      <c r="Q508" s="67"/>
      <c r="R508" s="67"/>
      <c r="S508" s="67"/>
      <c r="T508" s="68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19" t="s">
        <v>189</v>
      </c>
      <c r="AU508" s="19" t="s">
        <v>92</v>
      </c>
    </row>
    <row r="509" spans="1:65" s="2" customFormat="1" ht="21.75" customHeight="1">
      <c r="A509" s="37"/>
      <c r="B509" s="38"/>
      <c r="C509" s="183" t="s">
        <v>632</v>
      </c>
      <c r="D509" s="183" t="s">
        <v>166</v>
      </c>
      <c r="E509" s="184" t="s">
        <v>633</v>
      </c>
      <c r="F509" s="185" t="s">
        <v>634</v>
      </c>
      <c r="G509" s="186" t="s">
        <v>335</v>
      </c>
      <c r="H509" s="187">
        <v>3152.312</v>
      </c>
      <c r="I509" s="188"/>
      <c r="J509" s="189">
        <f>ROUND(I509*H509,2)</f>
        <v>0</v>
      </c>
      <c r="K509" s="185" t="s">
        <v>186</v>
      </c>
      <c r="L509" s="42"/>
      <c r="M509" s="190" t="s">
        <v>36</v>
      </c>
      <c r="N509" s="191" t="s">
        <v>53</v>
      </c>
      <c r="O509" s="67"/>
      <c r="P509" s="192">
        <f>O509*H509</f>
        <v>0</v>
      </c>
      <c r="Q509" s="192">
        <v>0</v>
      </c>
      <c r="R509" s="192">
        <f>Q509*H509</f>
        <v>0</v>
      </c>
      <c r="S509" s="192">
        <v>0</v>
      </c>
      <c r="T509" s="193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194" t="s">
        <v>170</v>
      </c>
      <c r="AT509" s="194" t="s">
        <v>166</v>
      </c>
      <c r="AU509" s="194" t="s">
        <v>92</v>
      </c>
      <c r="AY509" s="19" t="s">
        <v>164</v>
      </c>
      <c r="BE509" s="195">
        <f>IF(N509="základní",J509,0)</f>
        <v>0</v>
      </c>
      <c r="BF509" s="195">
        <f>IF(N509="snížená",J509,0)</f>
        <v>0</v>
      </c>
      <c r="BG509" s="195">
        <f>IF(N509="zákl. přenesená",J509,0)</f>
        <v>0</v>
      </c>
      <c r="BH509" s="195">
        <f>IF(N509="sníž. přenesená",J509,0)</f>
        <v>0</v>
      </c>
      <c r="BI509" s="195">
        <f>IF(N509="nulová",J509,0)</f>
        <v>0</v>
      </c>
      <c r="BJ509" s="19" t="s">
        <v>23</v>
      </c>
      <c r="BK509" s="195">
        <f>ROUND(I509*H509,2)</f>
        <v>0</v>
      </c>
      <c r="BL509" s="19" t="s">
        <v>170</v>
      </c>
      <c r="BM509" s="194" t="s">
        <v>635</v>
      </c>
    </row>
    <row r="510" spans="1:47" s="2" customFormat="1" ht="19.5">
      <c r="A510" s="37"/>
      <c r="B510" s="38"/>
      <c r="C510" s="39"/>
      <c r="D510" s="196" t="s">
        <v>172</v>
      </c>
      <c r="E510" s="39"/>
      <c r="F510" s="197" t="s">
        <v>636</v>
      </c>
      <c r="G510" s="39"/>
      <c r="H510" s="39"/>
      <c r="I510" s="198"/>
      <c r="J510" s="39"/>
      <c r="K510" s="39"/>
      <c r="L510" s="42"/>
      <c r="M510" s="199"/>
      <c r="N510" s="200"/>
      <c r="O510" s="67"/>
      <c r="P510" s="67"/>
      <c r="Q510" s="67"/>
      <c r="R510" s="67"/>
      <c r="S510" s="67"/>
      <c r="T510" s="68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19" t="s">
        <v>172</v>
      </c>
      <c r="AU510" s="19" t="s">
        <v>92</v>
      </c>
    </row>
    <row r="511" spans="1:47" s="2" customFormat="1" ht="11.25">
      <c r="A511" s="37"/>
      <c r="B511" s="38"/>
      <c r="C511" s="39"/>
      <c r="D511" s="233" t="s">
        <v>189</v>
      </c>
      <c r="E511" s="39"/>
      <c r="F511" s="234" t="s">
        <v>637</v>
      </c>
      <c r="G511" s="39"/>
      <c r="H511" s="39"/>
      <c r="I511" s="198"/>
      <c r="J511" s="39"/>
      <c r="K511" s="39"/>
      <c r="L511" s="42"/>
      <c r="M511" s="256"/>
      <c r="N511" s="257"/>
      <c r="O511" s="258"/>
      <c r="P511" s="258"/>
      <c r="Q511" s="258"/>
      <c r="R511" s="258"/>
      <c r="S511" s="258"/>
      <c r="T511" s="259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9" t="s">
        <v>189</v>
      </c>
      <c r="AU511" s="19" t="s">
        <v>92</v>
      </c>
    </row>
    <row r="512" spans="1:31" s="2" customFormat="1" ht="6.95" customHeight="1">
      <c r="A512" s="37"/>
      <c r="B512" s="50"/>
      <c r="C512" s="51"/>
      <c r="D512" s="51"/>
      <c r="E512" s="51"/>
      <c r="F512" s="51"/>
      <c r="G512" s="51"/>
      <c r="H512" s="51"/>
      <c r="I512" s="51"/>
      <c r="J512" s="51"/>
      <c r="K512" s="51"/>
      <c r="L512" s="42"/>
      <c r="M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</row>
  </sheetData>
  <sheetProtection algorithmName="SHA-512" hashValue="8UyJ7aqIjZfYE/2I/FFDk+xHctFF6xBvIYt50d4FN85KcArvBWbvf/eS17bnAeawKMx2FeHtTp2eZqgKEsvOjQ==" saltValue="hL/qjXXFdpDo7Ah1bNZ549ZtqfS4Ao9b7h+fCh/RjFV/8mgxH7zPQwp9iRug09j2U/7wLNmAkit8/anb4vTWDg==" spinCount="100000" sheet="1" objects="1" scenarios="1" formatColumns="0" formatRows="0" autoFilter="0"/>
  <autoFilter ref="C88:K51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1/122251102"/>
    <hyperlink ref="F111" r:id="rId2" display="https://podminky.urs.cz/item/CS_URS_2022_01/122252205"/>
    <hyperlink ref="F122" r:id="rId3" display="https://podminky.urs.cz/item/CS_URS_2022_01/131251102"/>
    <hyperlink ref="F135" r:id="rId4" display="https://podminky.urs.cz/item/CS_URS_2022_01/132251104"/>
    <hyperlink ref="F146" r:id="rId5" display="https://podminky.urs.cz/item/CS_URS_2022_01/132251252"/>
    <hyperlink ref="F154" r:id="rId6" display="https://podminky.urs.cz/item/CS_URS_2022_01/132212131"/>
    <hyperlink ref="F161" r:id="rId7" display="https://podminky.urs.cz/item/CS_URS_2022_01/162651112"/>
    <hyperlink ref="F168" r:id="rId8" display="https://podminky.urs.cz/item/CS_URS_2022_01/174151101"/>
    <hyperlink ref="F177" r:id="rId9" display="https://podminky.urs.cz/item/CS_URS_2022_01/181951112"/>
    <hyperlink ref="F190" r:id="rId10" display="https://podminky.urs.cz/item/CS_URS_2022_01/162751117"/>
    <hyperlink ref="F196" r:id="rId11" display="https://podminky.urs.cz/item/CS_URS_2022_01/162751119"/>
    <hyperlink ref="F202" r:id="rId12" display="https://podminky.urs.cz/item/CS_URS_2022_01/182251101"/>
    <hyperlink ref="F208" r:id="rId13" display="https://podminky.urs.cz/item/CS_URS_2022_01/181411122"/>
    <hyperlink ref="F219" r:id="rId14" display="https://podminky.urs.cz/item/CS_URS_2022_01/182351123"/>
    <hyperlink ref="F225" r:id="rId15" display="https://podminky.urs.cz/item/CS_URS_2022_01/185803112"/>
    <hyperlink ref="F230" r:id="rId16" display="https://podminky.urs.cz/item/CS_URS_2022_01/171251201"/>
    <hyperlink ref="F235" r:id="rId17" display="https://podminky.urs.cz/item/CS_URS_2022_01/171201231"/>
    <hyperlink ref="F242" r:id="rId18" display="https://podminky.urs.cz/item/CS_URS_2022_01/113107222"/>
    <hyperlink ref="F249" r:id="rId19" display="https://podminky.urs.cz/item/CS_URS_2022_01/211571112"/>
    <hyperlink ref="F256" r:id="rId20" display="https://podminky.urs.cz/item/CS_URS_2022_01/212572111"/>
    <hyperlink ref="F263" r:id="rId21" display="https://podminky.urs.cz/item/CS_URS_2022_01/212755216"/>
    <hyperlink ref="F270" r:id="rId22" display="https://podminky.urs.cz/item/CS_URS_2022_01/451313511"/>
    <hyperlink ref="F276" r:id="rId23" display="https://podminky.urs.cz/item/CS_URS_2022_01/451573111"/>
    <hyperlink ref="F287" r:id="rId24" display="https://podminky.urs.cz/item/CS_URS_2022_01/452318510"/>
    <hyperlink ref="F295" r:id="rId25" display="https://podminky.urs.cz/item/CS_URS_2022_01/463212121"/>
    <hyperlink ref="F302" r:id="rId26" display="https://podminky.urs.cz/item/CS_URS_2022_01/463212191"/>
    <hyperlink ref="F308" r:id="rId27" display="https://podminky.urs.cz/item/CS_URS_2022_01/451571311"/>
    <hyperlink ref="F315" r:id="rId28" display="https://podminky.urs.cz/item/CS_URS_2022_01/465513127"/>
    <hyperlink ref="F323" r:id="rId29" display="https://podminky.urs.cz/item/CS_URS_2022_01/565135121"/>
    <hyperlink ref="F333" r:id="rId30" display="https://podminky.urs.cz/item/CS_URS_2022_01/573231111"/>
    <hyperlink ref="F339" r:id="rId31" display="https://podminky.urs.cz/item/CS_URS_2022_01/577134211"/>
    <hyperlink ref="F345" r:id="rId32" display="https://podminky.urs.cz/item/CS_URS_2022_01/561041121"/>
    <hyperlink ref="F362" r:id="rId33" display="https://podminky.urs.cz/item/CS_URS_2022_01/564752111"/>
    <hyperlink ref="F373" r:id="rId34" display="https://podminky.urs.cz/item/CS_URS_2022_01/564861111"/>
    <hyperlink ref="F395" r:id="rId35" display="https://podminky.urs.cz/item/CS_URS_2022_01/584121111"/>
    <hyperlink ref="F408" r:id="rId36" display="https://podminky.urs.cz/item/CS_URS_2022_01/962041211"/>
    <hyperlink ref="F414" r:id="rId37" display="https://podminky.urs.cz/item/CS_URS_2022_01/966008113"/>
    <hyperlink ref="F432" r:id="rId38" display="https://podminky.urs.cz/item/CS_URS_2022_01/914111111"/>
    <hyperlink ref="F438" r:id="rId39" display="https://podminky.urs.cz/item/CS_URS_2022_01/919521160"/>
    <hyperlink ref="F450" r:id="rId40" display="https://podminky.urs.cz/item/CS_URS_2022_01/919535555"/>
    <hyperlink ref="F458" r:id="rId41" display="https://podminky.urs.cz/item/CS_URS_2022_01/977211111"/>
    <hyperlink ref="F466" r:id="rId42" display="https://podminky.urs.cz/item/CS_URS_2022_01/997221551"/>
    <hyperlink ref="F472" r:id="rId43" display="https://podminky.urs.cz/item/CS_URS_2022_01/997221559"/>
    <hyperlink ref="F476" r:id="rId44" display="https://podminky.urs.cz/item/CS_URS_2022_01/997221571"/>
    <hyperlink ref="F482" r:id="rId45" display="https://podminky.urs.cz/item/CS_URS_2022_01/997221579"/>
    <hyperlink ref="F489" r:id="rId46" display="https://podminky.urs.cz/item/CS_URS_2022_01/997221611"/>
    <hyperlink ref="F495" r:id="rId47" display="https://podminky.urs.cz/item/CS_URS_2022_01/997221625"/>
    <hyperlink ref="F501" r:id="rId48" display="https://podminky.urs.cz/item/CS_URS_2022_01/997221873"/>
    <hyperlink ref="F508" r:id="rId49" display="https://podminky.urs.cz/item/CS_URS_2022_01/998225111"/>
    <hyperlink ref="F511" r:id="rId50" display="https://podminky.urs.cz/item/CS_URS_2022_01/9982251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95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1:31" s="2" customFormat="1" ht="12" customHeight="1">
      <c r="A8" s="37"/>
      <c r="B8" s="42"/>
      <c r="C8" s="37"/>
      <c r="D8" s="115" t="s">
        <v>131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2" t="s">
        <v>638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19</v>
      </c>
      <c r="E11" s="37"/>
      <c r="F11" s="106" t="s">
        <v>36</v>
      </c>
      <c r="G11" s="37"/>
      <c r="H11" s="37"/>
      <c r="I11" s="115" t="s">
        <v>21</v>
      </c>
      <c r="J11" s="106" t="s">
        <v>36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24</v>
      </c>
      <c r="E12" s="37"/>
      <c r="F12" s="106" t="s">
        <v>25</v>
      </c>
      <c r="G12" s="37"/>
      <c r="H12" s="37"/>
      <c r="I12" s="115" t="s">
        <v>26</v>
      </c>
      <c r="J12" s="117" t="str">
        <f>'Rekapitulace stavby'!AN8</f>
        <v>17. 5. 2022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34</v>
      </c>
      <c r="E14" s="37"/>
      <c r="F14" s="37"/>
      <c r="G14" s="37"/>
      <c r="H14" s="37"/>
      <c r="I14" s="115" t="s">
        <v>35</v>
      </c>
      <c r="J14" s="106" t="s">
        <v>36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37</v>
      </c>
      <c r="F15" s="37"/>
      <c r="G15" s="37"/>
      <c r="H15" s="37"/>
      <c r="I15" s="115" t="s">
        <v>38</v>
      </c>
      <c r="J15" s="106" t="s">
        <v>36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39</v>
      </c>
      <c r="E17" s="37"/>
      <c r="F17" s="37"/>
      <c r="G17" s="37"/>
      <c r="H17" s="37"/>
      <c r="I17" s="115" t="s">
        <v>35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4" t="str">
        <f>'Rekapitulace stavby'!E14</f>
        <v>Vyplň údaj</v>
      </c>
      <c r="F18" s="395"/>
      <c r="G18" s="395"/>
      <c r="H18" s="395"/>
      <c r="I18" s="115" t="s">
        <v>38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41</v>
      </c>
      <c r="E20" s="37"/>
      <c r="F20" s="37"/>
      <c r="G20" s="37"/>
      <c r="H20" s="37"/>
      <c r="I20" s="115" t="s">
        <v>35</v>
      </c>
      <c r="J20" s="106" t="s">
        <v>36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42</v>
      </c>
      <c r="F21" s="37"/>
      <c r="G21" s="37"/>
      <c r="H21" s="37"/>
      <c r="I21" s="115" t="s">
        <v>38</v>
      </c>
      <c r="J21" s="106" t="s">
        <v>36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43</v>
      </c>
      <c r="E23" s="37"/>
      <c r="F23" s="37"/>
      <c r="G23" s="37"/>
      <c r="H23" s="37"/>
      <c r="I23" s="115" t="s">
        <v>35</v>
      </c>
      <c r="J23" s="106" t="str">
        <f>IF('Rekapitulace stavby'!AN19="","",'Rekapitulace stavby'!AN19)</f>
        <v/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tr">
        <f>IF('Rekapitulace stavby'!E20="","",'Rekapitulace stavby'!E20)</f>
        <v xml:space="preserve"> </v>
      </c>
      <c r="F24" s="37"/>
      <c r="G24" s="37"/>
      <c r="H24" s="37"/>
      <c r="I24" s="115" t="s">
        <v>38</v>
      </c>
      <c r="J24" s="106" t="str">
        <f>IF('Rekapitulace stavby'!AN20="","",'Rekapitulace stavby'!AN20)</f>
        <v/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20"/>
      <c r="B27" s="121"/>
      <c r="C27" s="120"/>
      <c r="D27" s="120"/>
      <c r="E27" s="396" t="s">
        <v>134</v>
      </c>
      <c r="F27" s="396"/>
      <c r="G27" s="396"/>
      <c r="H27" s="39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3"/>
      <c r="E29" s="123"/>
      <c r="F29" s="123"/>
      <c r="G29" s="123"/>
      <c r="H29" s="123"/>
      <c r="I29" s="123"/>
      <c r="J29" s="123"/>
      <c r="K29" s="123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4" t="s">
        <v>48</v>
      </c>
      <c r="E30" s="37"/>
      <c r="F30" s="37"/>
      <c r="G30" s="37"/>
      <c r="H30" s="37"/>
      <c r="I30" s="37"/>
      <c r="J30" s="125">
        <f>ROUND(J85,2)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6" t="s">
        <v>50</v>
      </c>
      <c r="G32" s="37"/>
      <c r="H32" s="37"/>
      <c r="I32" s="126" t="s">
        <v>49</v>
      </c>
      <c r="J32" s="126" t="s">
        <v>51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7" t="s">
        <v>52</v>
      </c>
      <c r="E33" s="115" t="s">
        <v>53</v>
      </c>
      <c r="F33" s="128">
        <f>ROUND((SUM(BE85:BE328)),2)</f>
        <v>0</v>
      </c>
      <c r="G33" s="37"/>
      <c r="H33" s="37"/>
      <c r="I33" s="129">
        <v>0.21</v>
      </c>
      <c r="J33" s="128">
        <f>ROUND(((SUM(BE85:BE328))*I33),2)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54</v>
      </c>
      <c r="F34" s="128">
        <f>ROUND((SUM(BF85:BF328)),2)</f>
        <v>0</v>
      </c>
      <c r="G34" s="37"/>
      <c r="H34" s="37"/>
      <c r="I34" s="129">
        <v>0.15</v>
      </c>
      <c r="J34" s="128">
        <f>ROUND(((SUM(BF85:BF328))*I34),2)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55</v>
      </c>
      <c r="F35" s="128">
        <f>ROUND((SUM(BG85:BG328)),2)</f>
        <v>0</v>
      </c>
      <c r="G35" s="37"/>
      <c r="H35" s="37"/>
      <c r="I35" s="129">
        <v>0.21</v>
      </c>
      <c r="J35" s="128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56</v>
      </c>
      <c r="F36" s="128">
        <f>ROUND((SUM(BH85:BH328)),2)</f>
        <v>0</v>
      </c>
      <c r="G36" s="37"/>
      <c r="H36" s="37"/>
      <c r="I36" s="129">
        <v>0.15</v>
      </c>
      <c r="J36" s="128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57</v>
      </c>
      <c r="F37" s="128">
        <f>ROUND((SUM(BI85:BI328)),2)</f>
        <v>0</v>
      </c>
      <c r="G37" s="37"/>
      <c r="H37" s="37"/>
      <c r="I37" s="129">
        <v>0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30"/>
      <c r="D39" s="131" t="s">
        <v>58</v>
      </c>
      <c r="E39" s="132"/>
      <c r="F39" s="132"/>
      <c r="G39" s="133" t="s">
        <v>59</v>
      </c>
      <c r="H39" s="134" t="s">
        <v>60</v>
      </c>
      <c r="I39" s="132"/>
      <c r="J39" s="135">
        <f>SUM(J30:J37)</f>
        <v>0</v>
      </c>
      <c r="K39" s="136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135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7" t="str">
        <f>E7</f>
        <v>Realizace opatření KoPÚ k.ú. Měrovice nad Hanou</v>
      </c>
      <c r="F48" s="398"/>
      <c r="G48" s="398"/>
      <c r="H48" s="398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131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1" t="str">
        <f>E9</f>
        <v>SO 04.1 - Doprovodná liniová zeleň IP17</v>
      </c>
      <c r="F50" s="399"/>
      <c r="G50" s="399"/>
      <c r="H50" s="39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24</v>
      </c>
      <c r="D52" s="39"/>
      <c r="E52" s="39"/>
      <c r="F52" s="29" t="str">
        <f>F12</f>
        <v>Měrovice nad Hanou</v>
      </c>
      <c r="G52" s="39"/>
      <c r="H52" s="39"/>
      <c r="I52" s="31" t="s">
        <v>26</v>
      </c>
      <c r="J52" s="62" t="str">
        <f>IF(J12="","",J12)</f>
        <v>17. 5. 2022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1" t="s">
        <v>34</v>
      </c>
      <c r="D54" s="39"/>
      <c r="E54" s="39"/>
      <c r="F54" s="29" t="str">
        <f>E15</f>
        <v>ČR-Státní pozemkový úřad,Krajský poz.úřad</v>
      </c>
      <c r="G54" s="39"/>
      <c r="H54" s="39"/>
      <c r="I54" s="31" t="s">
        <v>41</v>
      </c>
      <c r="J54" s="35" t="str">
        <f>E21</f>
        <v>AGPOL  s.r.o.,Jungmanova 153/12,Olomouc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39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1" t="s">
        <v>136</v>
      </c>
      <c r="D57" s="142"/>
      <c r="E57" s="142"/>
      <c r="F57" s="142"/>
      <c r="G57" s="142"/>
      <c r="H57" s="142"/>
      <c r="I57" s="142"/>
      <c r="J57" s="143" t="s">
        <v>137</v>
      </c>
      <c r="K57" s="142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4" t="s">
        <v>80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138</v>
      </c>
    </row>
    <row r="60" spans="2:12" s="9" customFormat="1" ht="24.95" customHeight="1">
      <c r="B60" s="145"/>
      <c r="C60" s="146"/>
      <c r="D60" s="147" t="s">
        <v>139</v>
      </c>
      <c r="E60" s="148"/>
      <c r="F60" s="148"/>
      <c r="G60" s="148"/>
      <c r="H60" s="148"/>
      <c r="I60" s="148"/>
      <c r="J60" s="149">
        <f>J86</f>
        <v>0</v>
      </c>
      <c r="K60" s="146"/>
      <c r="L60" s="150"/>
    </row>
    <row r="61" spans="2:12" s="10" customFormat="1" ht="19.9" customHeight="1">
      <c r="B61" s="151"/>
      <c r="C61" s="100"/>
      <c r="D61" s="152" t="s">
        <v>140</v>
      </c>
      <c r="E61" s="153"/>
      <c r="F61" s="153"/>
      <c r="G61" s="153"/>
      <c r="H61" s="153"/>
      <c r="I61" s="153"/>
      <c r="J61" s="154">
        <f>J87</f>
        <v>0</v>
      </c>
      <c r="K61" s="100"/>
      <c r="L61" s="155"/>
    </row>
    <row r="62" spans="2:12" s="10" customFormat="1" ht="19.9" customHeight="1">
      <c r="B62" s="151"/>
      <c r="C62" s="100"/>
      <c r="D62" s="152" t="s">
        <v>639</v>
      </c>
      <c r="E62" s="153"/>
      <c r="F62" s="153"/>
      <c r="G62" s="153"/>
      <c r="H62" s="153"/>
      <c r="I62" s="153"/>
      <c r="J62" s="154">
        <f>J286</f>
        <v>0</v>
      </c>
      <c r="K62" s="100"/>
      <c r="L62" s="155"/>
    </row>
    <row r="63" spans="2:12" s="10" customFormat="1" ht="19.9" customHeight="1">
      <c r="B63" s="151"/>
      <c r="C63" s="100"/>
      <c r="D63" s="152" t="s">
        <v>640</v>
      </c>
      <c r="E63" s="153"/>
      <c r="F63" s="153"/>
      <c r="G63" s="153"/>
      <c r="H63" s="153"/>
      <c r="I63" s="153"/>
      <c r="J63" s="154">
        <f>J291</f>
        <v>0</v>
      </c>
      <c r="K63" s="100"/>
      <c r="L63" s="155"/>
    </row>
    <row r="64" spans="2:12" s="10" customFormat="1" ht="19.9" customHeight="1">
      <c r="B64" s="151"/>
      <c r="C64" s="100"/>
      <c r="D64" s="152" t="s">
        <v>147</v>
      </c>
      <c r="E64" s="153"/>
      <c r="F64" s="153"/>
      <c r="G64" s="153"/>
      <c r="H64" s="153"/>
      <c r="I64" s="153"/>
      <c r="J64" s="154">
        <f>J295</f>
        <v>0</v>
      </c>
      <c r="K64" s="100"/>
      <c r="L64" s="155"/>
    </row>
    <row r="65" spans="2:12" s="9" customFormat="1" ht="24.95" customHeight="1">
      <c r="B65" s="145"/>
      <c r="C65" s="146"/>
      <c r="D65" s="147" t="s">
        <v>641</v>
      </c>
      <c r="E65" s="148"/>
      <c r="F65" s="148"/>
      <c r="G65" s="148"/>
      <c r="H65" s="148"/>
      <c r="I65" s="148"/>
      <c r="J65" s="149">
        <f>J308</f>
        <v>0</v>
      </c>
      <c r="K65" s="146"/>
      <c r="L65" s="150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5" t="s">
        <v>149</v>
      </c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97" t="str">
        <f>E7</f>
        <v>Realizace opatření KoPÚ k.ú. Měrovice nad Hanou</v>
      </c>
      <c r="F75" s="398"/>
      <c r="G75" s="398"/>
      <c r="H75" s="398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131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51" t="str">
        <f>E9</f>
        <v>SO 04.1 - Doprovodná liniová zeleň IP17</v>
      </c>
      <c r="F77" s="399"/>
      <c r="G77" s="399"/>
      <c r="H77" s="39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24</v>
      </c>
      <c r="D79" s="39"/>
      <c r="E79" s="39"/>
      <c r="F79" s="29" t="str">
        <f>F12</f>
        <v>Měrovice nad Hanou</v>
      </c>
      <c r="G79" s="39"/>
      <c r="H79" s="39"/>
      <c r="I79" s="31" t="s">
        <v>26</v>
      </c>
      <c r="J79" s="62" t="str">
        <f>IF(J12="","",J12)</f>
        <v>17. 5. 2022</v>
      </c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40.15" customHeight="1">
      <c r="A81" s="37"/>
      <c r="B81" s="38"/>
      <c r="C81" s="31" t="s">
        <v>34</v>
      </c>
      <c r="D81" s="39"/>
      <c r="E81" s="39"/>
      <c r="F81" s="29" t="str">
        <f>E15</f>
        <v>ČR-Státní pozemkový úřad,Krajský poz.úřad</v>
      </c>
      <c r="G81" s="39"/>
      <c r="H81" s="39"/>
      <c r="I81" s="31" t="s">
        <v>41</v>
      </c>
      <c r="J81" s="35" t="str">
        <f>E21</f>
        <v>AGPOL  s.r.o.,Jungmanova 153/12,Olomouc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2" customHeight="1">
      <c r="A82" s="37"/>
      <c r="B82" s="38"/>
      <c r="C82" s="31" t="s">
        <v>39</v>
      </c>
      <c r="D82" s="39"/>
      <c r="E82" s="39"/>
      <c r="F82" s="29" t="str">
        <f>IF(E18="","",E18)</f>
        <v>Vyplň údaj</v>
      </c>
      <c r="G82" s="39"/>
      <c r="H82" s="39"/>
      <c r="I82" s="31" t="s">
        <v>43</v>
      </c>
      <c r="J82" s="35" t="str">
        <f>E24</f>
        <v xml:space="preserve"> </v>
      </c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56"/>
      <c r="B84" s="157"/>
      <c r="C84" s="158" t="s">
        <v>150</v>
      </c>
      <c r="D84" s="159" t="s">
        <v>67</v>
      </c>
      <c r="E84" s="159" t="s">
        <v>63</v>
      </c>
      <c r="F84" s="159" t="s">
        <v>64</v>
      </c>
      <c r="G84" s="159" t="s">
        <v>151</v>
      </c>
      <c r="H84" s="159" t="s">
        <v>152</v>
      </c>
      <c r="I84" s="159" t="s">
        <v>153</v>
      </c>
      <c r="J84" s="159" t="s">
        <v>137</v>
      </c>
      <c r="K84" s="160" t="s">
        <v>154</v>
      </c>
      <c r="L84" s="161"/>
      <c r="M84" s="71" t="s">
        <v>36</v>
      </c>
      <c r="N84" s="72" t="s">
        <v>52</v>
      </c>
      <c r="O84" s="72" t="s">
        <v>155</v>
      </c>
      <c r="P84" s="72" t="s">
        <v>156</v>
      </c>
      <c r="Q84" s="72" t="s">
        <v>157</v>
      </c>
      <c r="R84" s="72" t="s">
        <v>158</v>
      </c>
      <c r="S84" s="72" t="s">
        <v>159</v>
      </c>
      <c r="T84" s="73" t="s">
        <v>160</v>
      </c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63" s="2" customFormat="1" ht="22.9" customHeight="1">
      <c r="A85" s="37"/>
      <c r="B85" s="38"/>
      <c r="C85" s="78" t="s">
        <v>161</v>
      </c>
      <c r="D85" s="39"/>
      <c r="E85" s="39"/>
      <c r="F85" s="39"/>
      <c r="G85" s="39"/>
      <c r="H85" s="39"/>
      <c r="I85" s="39"/>
      <c r="J85" s="162">
        <f>BK85</f>
        <v>0</v>
      </c>
      <c r="K85" s="39"/>
      <c r="L85" s="42"/>
      <c r="M85" s="74"/>
      <c r="N85" s="163"/>
      <c r="O85" s="75"/>
      <c r="P85" s="164">
        <f>P86+P308</f>
        <v>0</v>
      </c>
      <c r="Q85" s="75"/>
      <c r="R85" s="164">
        <f>R86+R308</f>
        <v>1.03842982</v>
      </c>
      <c r="S85" s="75"/>
      <c r="T85" s="165">
        <f>T86+T308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9" t="s">
        <v>81</v>
      </c>
      <c r="AU85" s="19" t="s">
        <v>138</v>
      </c>
      <c r="BK85" s="166">
        <f>BK86+BK308</f>
        <v>0</v>
      </c>
    </row>
    <row r="86" spans="2:63" s="12" customFormat="1" ht="25.9" customHeight="1">
      <c r="B86" s="167"/>
      <c r="C86" s="168"/>
      <c r="D86" s="169" t="s">
        <v>81</v>
      </c>
      <c r="E86" s="170" t="s">
        <v>162</v>
      </c>
      <c r="F86" s="170" t="s">
        <v>163</v>
      </c>
      <c r="G86" s="168"/>
      <c r="H86" s="168"/>
      <c r="I86" s="171"/>
      <c r="J86" s="172">
        <f>BK86</f>
        <v>0</v>
      </c>
      <c r="K86" s="168"/>
      <c r="L86" s="173"/>
      <c r="M86" s="174"/>
      <c r="N86" s="175"/>
      <c r="O86" s="175"/>
      <c r="P86" s="176">
        <f>P87+P286+P291+P295</f>
        <v>0</v>
      </c>
      <c r="Q86" s="175"/>
      <c r="R86" s="176">
        <f>R87+R286+R291+R295</f>
        <v>0.98912</v>
      </c>
      <c r="S86" s="175"/>
      <c r="T86" s="177">
        <f>T87+T286+T291+T295</f>
        <v>0</v>
      </c>
      <c r="AR86" s="178" t="s">
        <v>23</v>
      </c>
      <c r="AT86" s="179" t="s">
        <v>81</v>
      </c>
      <c r="AU86" s="179" t="s">
        <v>82</v>
      </c>
      <c r="AY86" s="178" t="s">
        <v>164</v>
      </c>
      <c r="BK86" s="180">
        <f>BK87+BK286+BK291+BK295</f>
        <v>0</v>
      </c>
    </row>
    <row r="87" spans="2:63" s="12" customFormat="1" ht="22.9" customHeight="1">
      <c r="B87" s="167"/>
      <c r="C87" s="168"/>
      <c r="D87" s="169" t="s">
        <v>81</v>
      </c>
      <c r="E87" s="181" t="s">
        <v>23</v>
      </c>
      <c r="F87" s="181" t="s">
        <v>165</v>
      </c>
      <c r="G87" s="168"/>
      <c r="H87" s="168"/>
      <c r="I87" s="171"/>
      <c r="J87" s="182">
        <f>BK87</f>
        <v>0</v>
      </c>
      <c r="K87" s="168"/>
      <c r="L87" s="173"/>
      <c r="M87" s="174"/>
      <c r="N87" s="175"/>
      <c r="O87" s="175"/>
      <c r="P87" s="176">
        <f>SUM(P88:P285)</f>
        <v>0</v>
      </c>
      <c r="Q87" s="175"/>
      <c r="R87" s="176">
        <f>SUM(R88:R285)</f>
        <v>0.98912</v>
      </c>
      <c r="S87" s="175"/>
      <c r="T87" s="177">
        <f>SUM(T88:T285)</f>
        <v>0</v>
      </c>
      <c r="AR87" s="178" t="s">
        <v>23</v>
      </c>
      <c r="AT87" s="179" t="s">
        <v>81</v>
      </c>
      <c r="AU87" s="179" t="s">
        <v>23</v>
      </c>
      <c r="AY87" s="178" t="s">
        <v>164</v>
      </c>
      <c r="BK87" s="180">
        <f>SUM(BK88:BK285)</f>
        <v>0</v>
      </c>
    </row>
    <row r="88" spans="1:65" s="2" customFormat="1" ht="24.2" customHeight="1">
      <c r="A88" s="37"/>
      <c r="B88" s="38"/>
      <c r="C88" s="183" t="s">
        <v>23</v>
      </c>
      <c r="D88" s="183" t="s">
        <v>166</v>
      </c>
      <c r="E88" s="184" t="s">
        <v>642</v>
      </c>
      <c r="F88" s="185" t="s">
        <v>643</v>
      </c>
      <c r="G88" s="186" t="s">
        <v>169</v>
      </c>
      <c r="H88" s="187">
        <v>1750</v>
      </c>
      <c r="I88" s="188"/>
      <c r="J88" s="189">
        <f>ROUND(I88*H88,2)</f>
        <v>0</v>
      </c>
      <c r="K88" s="185" t="s">
        <v>186</v>
      </c>
      <c r="L88" s="42"/>
      <c r="M88" s="190" t="s">
        <v>36</v>
      </c>
      <c r="N88" s="191" t="s">
        <v>53</v>
      </c>
      <c r="O88" s="67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4" t="s">
        <v>170</v>
      </c>
      <c r="AT88" s="194" t="s">
        <v>166</v>
      </c>
      <c r="AU88" s="194" t="s">
        <v>92</v>
      </c>
      <c r="AY88" s="19" t="s">
        <v>164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19" t="s">
        <v>23</v>
      </c>
      <c r="BK88" s="195">
        <f>ROUND(I88*H88,2)</f>
        <v>0</v>
      </c>
      <c r="BL88" s="19" t="s">
        <v>170</v>
      </c>
      <c r="BM88" s="194" t="s">
        <v>644</v>
      </c>
    </row>
    <row r="89" spans="1:47" s="2" customFormat="1" ht="19.5">
      <c r="A89" s="37"/>
      <c r="B89" s="38"/>
      <c r="C89" s="39"/>
      <c r="D89" s="196" t="s">
        <v>172</v>
      </c>
      <c r="E89" s="39"/>
      <c r="F89" s="197" t="s">
        <v>645</v>
      </c>
      <c r="G89" s="39"/>
      <c r="H89" s="39"/>
      <c r="I89" s="198"/>
      <c r="J89" s="39"/>
      <c r="K89" s="39"/>
      <c r="L89" s="42"/>
      <c r="M89" s="199"/>
      <c r="N89" s="200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172</v>
      </c>
      <c r="AU89" s="19" t="s">
        <v>92</v>
      </c>
    </row>
    <row r="90" spans="1:47" s="2" customFormat="1" ht="11.25">
      <c r="A90" s="37"/>
      <c r="B90" s="38"/>
      <c r="C90" s="39"/>
      <c r="D90" s="233" t="s">
        <v>189</v>
      </c>
      <c r="E90" s="39"/>
      <c r="F90" s="234" t="s">
        <v>646</v>
      </c>
      <c r="G90" s="39"/>
      <c r="H90" s="39"/>
      <c r="I90" s="198"/>
      <c r="J90" s="39"/>
      <c r="K90" s="39"/>
      <c r="L90" s="42"/>
      <c r="M90" s="199"/>
      <c r="N90" s="200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189</v>
      </c>
      <c r="AU90" s="19" t="s">
        <v>92</v>
      </c>
    </row>
    <row r="91" spans="2:51" s="13" customFormat="1" ht="11.25">
      <c r="B91" s="201"/>
      <c r="C91" s="202"/>
      <c r="D91" s="196" t="s">
        <v>173</v>
      </c>
      <c r="E91" s="203" t="s">
        <v>36</v>
      </c>
      <c r="F91" s="204" t="s">
        <v>647</v>
      </c>
      <c r="G91" s="202"/>
      <c r="H91" s="203" t="s">
        <v>36</v>
      </c>
      <c r="I91" s="205"/>
      <c r="J91" s="202"/>
      <c r="K91" s="202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173</v>
      </c>
      <c r="AU91" s="210" t="s">
        <v>92</v>
      </c>
      <c r="AV91" s="13" t="s">
        <v>23</v>
      </c>
      <c r="AW91" s="13" t="s">
        <v>45</v>
      </c>
      <c r="AX91" s="13" t="s">
        <v>82</v>
      </c>
      <c r="AY91" s="210" t="s">
        <v>164</v>
      </c>
    </row>
    <row r="92" spans="2:51" s="14" customFormat="1" ht="11.25">
      <c r="B92" s="211"/>
      <c r="C92" s="212"/>
      <c r="D92" s="196" t="s">
        <v>173</v>
      </c>
      <c r="E92" s="213" t="s">
        <v>36</v>
      </c>
      <c r="F92" s="214" t="s">
        <v>648</v>
      </c>
      <c r="G92" s="212"/>
      <c r="H92" s="215">
        <v>1750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173</v>
      </c>
      <c r="AU92" s="221" t="s">
        <v>92</v>
      </c>
      <c r="AV92" s="14" t="s">
        <v>92</v>
      </c>
      <c r="AW92" s="14" t="s">
        <v>45</v>
      </c>
      <c r="AX92" s="14" t="s">
        <v>23</v>
      </c>
      <c r="AY92" s="221" t="s">
        <v>164</v>
      </c>
    </row>
    <row r="93" spans="1:65" s="2" customFormat="1" ht="21.75" customHeight="1">
      <c r="A93" s="37"/>
      <c r="B93" s="38"/>
      <c r="C93" s="183" t="s">
        <v>92</v>
      </c>
      <c r="D93" s="183" t="s">
        <v>166</v>
      </c>
      <c r="E93" s="184" t="s">
        <v>649</v>
      </c>
      <c r="F93" s="185" t="s">
        <v>650</v>
      </c>
      <c r="G93" s="186" t="s">
        <v>169</v>
      </c>
      <c r="H93" s="187">
        <v>5930</v>
      </c>
      <c r="I93" s="188"/>
      <c r="J93" s="189">
        <f>ROUND(I93*H93,2)</f>
        <v>0</v>
      </c>
      <c r="K93" s="185" t="s">
        <v>186</v>
      </c>
      <c r="L93" s="42"/>
      <c r="M93" s="190" t="s">
        <v>36</v>
      </c>
      <c r="N93" s="191" t="s">
        <v>53</v>
      </c>
      <c r="O93" s="67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4" t="s">
        <v>170</v>
      </c>
      <c r="AT93" s="194" t="s">
        <v>166</v>
      </c>
      <c r="AU93" s="194" t="s">
        <v>92</v>
      </c>
      <c r="AY93" s="19" t="s">
        <v>164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19" t="s">
        <v>23</v>
      </c>
      <c r="BK93" s="195">
        <f>ROUND(I93*H93,2)</f>
        <v>0</v>
      </c>
      <c r="BL93" s="19" t="s">
        <v>170</v>
      </c>
      <c r="BM93" s="194" t="s">
        <v>651</v>
      </c>
    </row>
    <row r="94" spans="1:47" s="2" customFormat="1" ht="11.25">
      <c r="A94" s="37"/>
      <c r="B94" s="38"/>
      <c r="C94" s="39"/>
      <c r="D94" s="196" t="s">
        <v>172</v>
      </c>
      <c r="E94" s="39"/>
      <c r="F94" s="197" t="s">
        <v>652</v>
      </c>
      <c r="G94" s="39"/>
      <c r="H94" s="39"/>
      <c r="I94" s="198"/>
      <c r="J94" s="39"/>
      <c r="K94" s="39"/>
      <c r="L94" s="42"/>
      <c r="M94" s="199"/>
      <c r="N94" s="200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172</v>
      </c>
      <c r="AU94" s="19" t="s">
        <v>92</v>
      </c>
    </row>
    <row r="95" spans="1:47" s="2" customFormat="1" ht="11.25">
      <c r="A95" s="37"/>
      <c r="B95" s="38"/>
      <c r="C95" s="39"/>
      <c r="D95" s="233" t="s">
        <v>189</v>
      </c>
      <c r="E95" s="39"/>
      <c r="F95" s="234" t="s">
        <v>653</v>
      </c>
      <c r="G95" s="39"/>
      <c r="H95" s="39"/>
      <c r="I95" s="198"/>
      <c r="J95" s="39"/>
      <c r="K95" s="39"/>
      <c r="L95" s="42"/>
      <c r="M95" s="199"/>
      <c r="N95" s="200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9" t="s">
        <v>189</v>
      </c>
      <c r="AU95" s="19" t="s">
        <v>92</v>
      </c>
    </row>
    <row r="96" spans="2:51" s="13" customFormat="1" ht="11.25">
      <c r="B96" s="201"/>
      <c r="C96" s="202"/>
      <c r="D96" s="196" t="s">
        <v>173</v>
      </c>
      <c r="E96" s="203" t="s">
        <v>36</v>
      </c>
      <c r="F96" s="204" t="s">
        <v>647</v>
      </c>
      <c r="G96" s="202"/>
      <c r="H96" s="203" t="s">
        <v>36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173</v>
      </c>
      <c r="AU96" s="210" t="s">
        <v>92</v>
      </c>
      <c r="AV96" s="13" t="s">
        <v>23</v>
      </c>
      <c r="AW96" s="13" t="s">
        <v>45</v>
      </c>
      <c r="AX96" s="13" t="s">
        <v>82</v>
      </c>
      <c r="AY96" s="210" t="s">
        <v>164</v>
      </c>
    </row>
    <row r="97" spans="2:51" s="14" customFormat="1" ht="11.25">
      <c r="B97" s="211"/>
      <c r="C97" s="212"/>
      <c r="D97" s="196" t="s">
        <v>173</v>
      </c>
      <c r="E97" s="213" t="s">
        <v>36</v>
      </c>
      <c r="F97" s="214" t="s">
        <v>654</v>
      </c>
      <c r="G97" s="212"/>
      <c r="H97" s="215">
        <v>5930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173</v>
      </c>
      <c r="AU97" s="221" t="s">
        <v>92</v>
      </c>
      <c r="AV97" s="14" t="s">
        <v>92</v>
      </c>
      <c r="AW97" s="14" t="s">
        <v>45</v>
      </c>
      <c r="AX97" s="14" t="s">
        <v>23</v>
      </c>
      <c r="AY97" s="221" t="s">
        <v>164</v>
      </c>
    </row>
    <row r="98" spans="1:65" s="2" customFormat="1" ht="16.5" customHeight="1">
      <c r="A98" s="37"/>
      <c r="B98" s="38"/>
      <c r="C98" s="183" t="s">
        <v>182</v>
      </c>
      <c r="D98" s="183" t="s">
        <v>166</v>
      </c>
      <c r="E98" s="184" t="s">
        <v>655</v>
      </c>
      <c r="F98" s="185" t="s">
        <v>656</v>
      </c>
      <c r="G98" s="186" t="s">
        <v>499</v>
      </c>
      <c r="H98" s="187">
        <v>7</v>
      </c>
      <c r="I98" s="188"/>
      <c r="J98" s="189">
        <f>ROUND(I98*H98,2)</f>
        <v>0</v>
      </c>
      <c r="K98" s="185" t="s">
        <v>186</v>
      </c>
      <c r="L98" s="42"/>
      <c r="M98" s="190" t="s">
        <v>36</v>
      </c>
      <c r="N98" s="191" t="s">
        <v>53</v>
      </c>
      <c r="O98" s="67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4" t="s">
        <v>170</v>
      </c>
      <c r="AT98" s="194" t="s">
        <v>166</v>
      </c>
      <c r="AU98" s="194" t="s">
        <v>92</v>
      </c>
      <c r="AY98" s="19" t="s">
        <v>164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19" t="s">
        <v>23</v>
      </c>
      <c r="BK98" s="195">
        <f>ROUND(I98*H98,2)</f>
        <v>0</v>
      </c>
      <c r="BL98" s="19" t="s">
        <v>170</v>
      </c>
      <c r="BM98" s="194" t="s">
        <v>657</v>
      </c>
    </row>
    <row r="99" spans="1:47" s="2" customFormat="1" ht="11.25">
      <c r="A99" s="37"/>
      <c r="B99" s="38"/>
      <c r="C99" s="39"/>
      <c r="D99" s="196" t="s">
        <v>172</v>
      </c>
      <c r="E99" s="39"/>
      <c r="F99" s="197" t="s">
        <v>658</v>
      </c>
      <c r="G99" s="39"/>
      <c r="H99" s="39"/>
      <c r="I99" s="198"/>
      <c r="J99" s="39"/>
      <c r="K99" s="39"/>
      <c r="L99" s="42"/>
      <c r="M99" s="199"/>
      <c r="N99" s="200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9" t="s">
        <v>172</v>
      </c>
      <c r="AU99" s="19" t="s">
        <v>92</v>
      </c>
    </row>
    <row r="100" spans="1:47" s="2" customFormat="1" ht="11.25">
      <c r="A100" s="37"/>
      <c r="B100" s="38"/>
      <c r="C100" s="39"/>
      <c r="D100" s="233" t="s">
        <v>189</v>
      </c>
      <c r="E100" s="39"/>
      <c r="F100" s="234" t="s">
        <v>659</v>
      </c>
      <c r="G100" s="39"/>
      <c r="H100" s="39"/>
      <c r="I100" s="198"/>
      <c r="J100" s="39"/>
      <c r="K100" s="39"/>
      <c r="L100" s="42"/>
      <c r="M100" s="199"/>
      <c r="N100" s="200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189</v>
      </c>
      <c r="AU100" s="19" t="s">
        <v>92</v>
      </c>
    </row>
    <row r="101" spans="2:51" s="13" customFormat="1" ht="11.25">
      <c r="B101" s="201"/>
      <c r="C101" s="202"/>
      <c r="D101" s="196" t="s">
        <v>173</v>
      </c>
      <c r="E101" s="203" t="s">
        <v>36</v>
      </c>
      <c r="F101" s="204" t="s">
        <v>660</v>
      </c>
      <c r="G101" s="202"/>
      <c r="H101" s="203" t="s">
        <v>36</v>
      </c>
      <c r="I101" s="205"/>
      <c r="J101" s="202"/>
      <c r="K101" s="202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173</v>
      </c>
      <c r="AU101" s="210" t="s">
        <v>92</v>
      </c>
      <c r="AV101" s="13" t="s">
        <v>23</v>
      </c>
      <c r="AW101" s="13" t="s">
        <v>45</v>
      </c>
      <c r="AX101" s="13" t="s">
        <v>82</v>
      </c>
      <c r="AY101" s="210" t="s">
        <v>164</v>
      </c>
    </row>
    <row r="102" spans="2:51" s="14" customFormat="1" ht="11.25">
      <c r="B102" s="211"/>
      <c r="C102" s="212"/>
      <c r="D102" s="196" t="s">
        <v>173</v>
      </c>
      <c r="E102" s="213" t="s">
        <v>36</v>
      </c>
      <c r="F102" s="214" t="s">
        <v>661</v>
      </c>
      <c r="G102" s="212"/>
      <c r="H102" s="215">
        <v>7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173</v>
      </c>
      <c r="AU102" s="221" t="s">
        <v>92</v>
      </c>
      <c r="AV102" s="14" t="s">
        <v>92</v>
      </c>
      <c r="AW102" s="14" t="s">
        <v>45</v>
      </c>
      <c r="AX102" s="14" t="s">
        <v>82</v>
      </c>
      <c r="AY102" s="221" t="s">
        <v>164</v>
      </c>
    </row>
    <row r="103" spans="2:51" s="15" customFormat="1" ht="11.25">
      <c r="B103" s="222"/>
      <c r="C103" s="223"/>
      <c r="D103" s="196" t="s">
        <v>173</v>
      </c>
      <c r="E103" s="224" t="s">
        <v>36</v>
      </c>
      <c r="F103" s="225" t="s">
        <v>181</v>
      </c>
      <c r="G103" s="223"/>
      <c r="H103" s="226">
        <v>7</v>
      </c>
      <c r="I103" s="227"/>
      <c r="J103" s="223"/>
      <c r="K103" s="223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173</v>
      </c>
      <c r="AU103" s="232" t="s">
        <v>92</v>
      </c>
      <c r="AV103" s="15" t="s">
        <v>170</v>
      </c>
      <c r="AW103" s="15" t="s">
        <v>45</v>
      </c>
      <c r="AX103" s="15" t="s">
        <v>23</v>
      </c>
      <c r="AY103" s="232" t="s">
        <v>164</v>
      </c>
    </row>
    <row r="104" spans="1:65" s="2" customFormat="1" ht="16.5" customHeight="1">
      <c r="A104" s="37"/>
      <c r="B104" s="38"/>
      <c r="C104" s="183" t="s">
        <v>170</v>
      </c>
      <c r="D104" s="183" t="s">
        <v>166</v>
      </c>
      <c r="E104" s="184" t="s">
        <v>662</v>
      </c>
      <c r="F104" s="185" t="s">
        <v>663</v>
      </c>
      <c r="G104" s="186" t="s">
        <v>499</v>
      </c>
      <c r="H104" s="187">
        <v>2</v>
      </c>
      <c r="I104" s="188"/>
      <c r="J104" s="189">
        <f>ROUND(I104*H104,2)</f>
        <v>0</v>
      </c>
      <c r="K104" s="185" t="s">
        <v>186</v>
      </c>
      <c r="L104" s="42"/>
      <c r="M104" s="190" t="s">
        <v>36</v>
      </c>
      <c r="N104" s="191" t="s">
        <v>53</v>
      </c>
      <c r="O104" s="67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4" t="s">
        <v>170</v>
      </c>
      <c r="AT104" s="194" t="s">
        <v>166</v>
      </c>
      <c r="AU104" s="194" t="s">
        <v>92</v>
      </c>
      <c r="AY104" s="19" t="s">
        <v>164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19" t="s">
        <v>23</v>
      </c>
      <c r="BK104" s="195">
        <f>ROUND(I104*H104,2)</f>
        <v>0</v>
      </c>
      <c r="BL104" s="19" t="s">
        <v>170</v>
      </c>
      <c r="BM104" s="194" t="s">
        <v>664</v>
      </c>
    </row>
    <row r="105" spans="1:47" s="2" customFormat="1" ht="11.25">
      <c r="A105" s="37"/>
      <c r="B105" s="38"/>
      <c r="C105" s="39"/>
      <c r="D105" s="196" t="s">
        <v>172</v>
      </c>
      <c r="E105" s="39"/>
      <c r="F105" s="197" t="s">
        <v>665</v>
      </c>
      <c r="G105" s="39"/>
      <c r="H105" s="39"/>
      <c r="I105" s="198"/>
      <c r="J105" s="39"/>
      <c r="K105" s="39"/>
      <c r="L105" s="42"/>
      <c r="M105" s="199"/>
      <c r="N105" s="200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9" t="s">
        <v>172</v>
      </c>
      <c r="AU105" s="19" t="s">
        <v>92</v>
      </c>
    </row>
    <row r="106" spans="1:47" s="2" customFormat="1" ht="11.25">
      <c r="A106" s="37"/>
      <c r="B106" s="38"/>
      <c r="C106" s="39"/>
      <c r="D106" s="233" t="s">
        <v>189</v>
      </c>
      <c r="E106" s="39"/>
      <c r="F106" s="234" t="s">
        <v>666</v>
      </c>
      <c r="G106" s="39"/>
      <c r="H106" s="39"/>
      <c r="I106" s="198"/>
      <c r="J106" s="39"/>
      <c r="K106" s="39"/>
      <c r="L106" s="42"/>
      <c r="M106" s="199"/>
      <c r="N106" s="200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9" t="s">
        <v>189</v>
      </c>
      <c r="AU106" s="19" t="s">
        <v>92</v>
      </c>
    </row>
    <row r="107" spans="2:51" s="13" customFormat="1" ht="11.25">
      <c r="B107" s="201"/>
      <c r="C107" s="202"/>
      <c r="D107" s="196" t="s">
        <v>173</v>
      </c>
      <c r="E107" s="203" t="s">
        <v>36</v>
      </c>
      <c r="F107" s="204" t="s">
        <v>660</v>
      </c>
      <c r="G107" s="202"/>
      <c r="H107" s="203" t="s">
        <v>36</v>
      </c>
      <c r="I107" s="205"/>
      <c r="J107" s="202"/>
      <c r="K107" s="202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173</v>
      </c>
      <c r="AU107" s="210" t="s">
        <v>92</v>
      </c>
      <c r="AV107" s="13" t="s">
        <v>23</v>
      </c>
      <c r="AW107" s="13" t="s">
        <v>45</v>
      </c>
      <c r="AX107" s="13" t="s">
        <v>82</v>
      </c>
      <c r="AY107" s="210" t="s">
        <v>164</v>
      </c>
    </row>
    <row r="108" spans="2:51" s="14" customFormat="1" ht="11.25">
      <c r="B108" s="211"/>
      <c r="C108" s="212"/>
      <c r="D108" s="196" t="s">
        <v>173</v>
      </c>
      <c r="E108" s="213" t="s">
        <v>36</v>
      </c>
      <c r="F108" s="214" t="s">
        <v>92</v>
      </c>
      <c r="G108" s="212"/>
      <c r="H108" s="215">
        <v>2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173</v>
      </c>
      <c r="AU108" s="221" t="s">
        <v>92</v>
      </c>
      <c r="AV108" s="14" t="s">
        <v>92</v>
      </c>
      <c r="AW108" s="14" t="s">
        <v>45</v>
      </c>
      <c r="AX108" s="14" t="s">
        <v>82</v>
      </c>
      <c r="AY108" s="221" t="s">
        <v>164</v>
      </c>
    </row>
    <row r="109" spans="2:51" s="15" customFormat="1" ht="11.25">
      <c r="B109" s="222"/>
      <c r="C109" s="223"/>
      <c r="D109" s="196" t="s">
        <v>173</v>
      </c>
      <c r="E109" s="224" t="s">
        <v>36</v>
      </c>
      <c r="F109" s="225" t="s">
        <v>181</v>
      </c>
      <c r="G109" s="223"/>
      <c r="H109" s="226">
        <v>2</v>
      </c>
      <c r="I109" s="227"/>
      <c r="J109" s="223"/>
      <c r="K109" s="223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173</v>
      </c>
      <c r="AU109" s="232" t="s">
        <v>92</v>
      </c>
      <c r="AV109" s="15" t="s">
        <v>170</v>
      </c>
      <c r="AW109" s="15" t="s">
        <v>45</v>
      </c>
      <c r="AX109" s="15" t="s">
        <v>23</v>
      </c>
      <c r="AY109" s="232" t="s">
        <v>164</v>
      </c>
    </row>
    <row r="110" spans="1:65" s="2" customFormat="1" ht="16.5" customHeight="1">
      <c r="A110" s="37"/>
      <c r="B110" s="38"/>
      <c r="C110" s="183" t="s">
        <v>204</v>
      </c>
      <c r="D110" s="183" t="s">
        <v>166</v>
      </c>
      <c r="E110" s="184" t="s">
        <v>667</v>
      </c>
      <c r="F110" s="185" t="s">
        <v>668</v>
      </c>
      <c r="G110" s="186" t="s">
        <v>499</v>
      </c>
      <c r="H110" s="187">
        <v>2</v>
      </c>
      <c r="I110" s="188"/>
      <c r="J110" s="189">
        <f>ROUND(I110*H110,2)</f>
        <v>0</v>
      </c>
      <c r="K110" s="185" t="s">
        <v>186</v>
      </c>
      <c r="L110" s="42"/>
      <c r="M110" s="190" t="s">
        <v>36</v>
      </c>
      <c r="N110" s="191" t="s">
        <v>53</v>
      </c>
      <c r="O110" s="67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4" t="s">
        <v>170</v>
      </c>
      <c r="AT110" s="194" t="s">
        <v>166</v>
      </c>
      <c r="AU110" s="194" t="s">
        <v>92</v>
      </c>
      <c r="AY110" s="19" t="s">
        <v>164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9" t="s">
        <v>23</v>
      </c>
      <c r="BK110" s="195">
        <f>ROUND(I110*H110,2)</f>
        <v>0</v>
      </c>
      <c r="BL110" s="19" t="s">
        <v>170</v>
      </c>
      <c r="BM110" s="194" t="s">
        <v>669</v>
      </c>
    </row>
    <row r="111" spans="1:47" s="2" customFormat="1" ht="11.25">
      <c r="A111" s="37"/>
      <c r="B111" s="38"/>
      <c r="C111" s="39"/>
      <c r="D111" s="196" t="s">
        <v>172</v>
      </c>
      <c r="E111" s="39"/>
      <c r="F111" s="197" t="s">
        <v>670</v>
      </c>
      <c r="G111" s="39"/>
      <c r="H111" s="39"/>
      <c r="I111" s="198"/>
      <c r="J111" s="39"/>
      <c r="K111" s="39"/>
      <c r="L111" s="42"/>
      <c r="M111" s="199"/>
      <c r="N111" s="200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9" t="s">
        <v>172</v>
      </c>
      <c r="AU111" s="19" t="s">
        <v>92</v>
      </c>
    </row>
    <row r="112" spans="1:47" s="2" customFormat="1" ht="11.25">
      <c r="A112" s="37"/>
      <c r="B112" s="38"/>
      <c r="C112" s="39"/>
      <c r="D112" s="233" t="s">
        <v>189</v>
      </c>
      <c r="E112" s="39"/>
      <c r="F112" s="234" t="s">
        <v>671</v>
      </c>
      <c r="G112" s="39"/>
      <c r="H112" s="39"/>
      <c r="I112" s="198"/>
      <c r="J112" s="39"/>
      <c r="K112" s="39"/>
      <c r="L112" s="42"/>
      <c r="M112" s="199"/>
      <c r="N112" s="200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189</v>
      </c>
      <c r="AU112" s="19" t="s">
        <v>92</v>
      </c>
    </row>
    <row r="113" spans="2:51" s="13" customFormat="1" ht="11.25">
      <c r="B113" s="201"/>
      <c r="C113" s="202"/>
      <c r="D113" s="196" t="s">
        <v>173</v>
      </c>
      <c r="E113" s="203" t="s">
        <v>36</v>
      </c>
      <c r="F113" s="204" t="s">
        <v>672</v>
      </c>
      <c r="G113" s="202"/>
      <c r="H113" s="203" t="s">
        <v>36</v>
      </c>
      <c r="I113" s="205"/>
      <c r="J113" s="202"/>
      <c r="K113" s="202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173</v>
      </c>
      <c r="AU113" s="210" t="s">
        <v>92</v>
      </c>
      <c r="AV113" s="13" t="s">
        <v>23</v>
      </c>
      <c r="AW113" s="13" t="s">
        <v>45</v>
      </c>
      <c r="AX113" s="13" t="s">
        <v>82</v>
      </c>
      <c r="AY113" s="210" t="s">
        <v>164</v>
      </c>
    </row>
    <row r="114" spans="2:51" s="13" customFormat="1" ht="11.25">
      <c r="B114" s="201"/>
      <c r="C114" s="202"/>
      <c r="D114" s="196" t="s">
        <v>173</v>
      </c>
      <c r="E114" s="203" t="s">
        <v>36</v>
      </c>
      <c r="F114" s="204" t="s">
        <v>673</v>
      </c>
      <c r="G114" s="202"/>
      <c r="H114" s="203" t="s">
        <v>36</v>
      </c>
      <c r="I114" s="205"/>
      <c r="J114" s="202"/>
      <c r="K114" s="202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173</v>
      </c>
      <c r="AU114" s="210" t="s">
        <v>92</v>
      </c>
      <c r="AV114" s="13" t="s">
        <v>23</v>
      </c>
      <c r="AW114" s="13" t="s">
        <v>45</v>
      </c>
      <c r="AX114" s="13" t="s">
        <v>82</v>
      </c>
      <c r="AY114" s="210" t="s">
        <v>164</v>
      </c>
    </row>
    <row r="115" spans="2:51" s="14" customFormat="1" ht="11.25">
      <c r="B115" s="211"/>
      <c r="C115" s="212"/>
      <c r="D115" s="196" t="s">
        <v>173</v>
      </c>
      <c r="E115" s="213" t="s">
        <v>36</v>
      </c>
      <c r="F115" s="214" t="s">
        <v>92</v>
      </c>
      <c r="G115" s="212"/>
      <c r="H115" s="215">
        <v>2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173</v>
      </c>
      <c r="AU115" s="221" t="s">
        <v>92</v>
      </c>
      <c r="AV115" s="14" t="s">
        <v>92</v>
      </c>
      <c r="AW115" s="14" t="s">
        <v>45</v>
      </c>
      <c r="AX115" s="14" t="s">
        <v>82</v>
      </c>
      <c r="AY115" s="221" t="s">
        <v>164</v>
      </c>
    </row>
    <row r="116" spans="2:51" s="15" customFormat="1" ht="11.25">
      <c r="B116" s="222"/>
      <c r="C116" s="223"/>
      <c r="D116" s="196" t="s">
        <v>173</v>
      </c>
      <c r="E116" s="224" t="s">
        <v>36</v>
      </c>
      <c r="F116" s="225" t="s">
        <v>181</v>
      </c>
      <c r="G116" s="223"/>
      <c r="H116" s="226">
        <v>2</v>
      </c>
      <c r="I116" s="227"/>
      <c r="J116" s="223"/>
      <c r="K116" s="223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173</v>
      </c>
      <c r="AU116" s="232" t="s">
        <v>92</v>
      </c>
      <c r="AV116" s="15" t="s">
        <v>170</v>
      </c>
      <c r="AW116" s="15" t="s">
        <v>45</v>
      </c>
      <c r="AX116" s="15" t="s">
        <v>23</v>
      </c>
      <c r="AY116" s="232" t="s">
        <v>164</v>
      </c>
    </row>
    <row r="117" spans="1:65" s="2" customFormat="1" ht="16.5" customHeight="1">
      <c r="A117" s="37"/>
      <c r="B117" s="38"/>
      <c r="C117" s="183" t="s">
        <v>217</v>
      </c>
      <c r="D117" s="183" t="s">
        <v>166</v>
      </c>
      <c r="E117" s="184" t="s">
        <v>674</v>
      </c>
      <c r="F117" s="185" t="s">
        <v>675</v>
      </c>
      <c r="G117" s="186" t="s">
        <v>499</v>
      </c>
      <c r="H117" s="187">
        <v>7</v>
      </c>
      <c r="I117" s="188"/>
      <c r="J117" s="189">
        <f>ROUND(I117*H117,2)</f>
        <v>0</v>
      </c>
      <c r="K117" s="185" t="s">
        <v>186</v>
      </c>
      <c r="L117" s="42"/>
      <c r="M117" s="190" t="s">
        <v>36</v>
      </c>
      <c r="N117" s="191" t="s">
        <v>53</v>
      </c>
      <c r="O117" s="67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4" t="s">
        <v>170</v>
      </c>
      <c r="AT117" s="194" t="s">
        <v>166</v>
      </c>
      <c r="AU117" s="194" t="s">
        <v>92</v>
      </c>
      <c r="AY117" s="19" t="s">
        <v>164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9" t="s">
        <v>23</v>
      </c>
      <c r="BK117" s="195">
        <f>ROUND(I117*H117,2)</f>
        <v>0</v>
      </c>
      <c r="BL117" s="19" t="s">
        <v>170</v>
      </c>
      <c r="BM117" s="194" t="s">
        <v>676</v>
      </c>
    </row>
    <row r="118" spans="1:47" s="2" customFormat="1" ht="19.5">
      <c r="A118" s="37"/>
      <c r="B118" s="38"/>
      <c r="C118" s="39"/>
      <c r="D118" s="196" t="s">
        <v>172</v>
      </c>
      <c r="E118" s="39"/>
      <c r="F118" s="197" t="s">
        <v>677</v>
      </c>
      <c r="G118" s="39"/>
      <c r="H118" s="39"/>
      <c r="I118" s="198"/>
      <c r="J118" s="39"/>
      <c r="K118" s="39"/>
      <c r="L118" s="42"/>
      <c r="M118" s="199"/>
      <c r="N118" s="200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9" t="s">
        <v>172</v>
      </c>
      <c r="AU118" s="19" t="s">
        <v>92</v>
      </c>
    </row>
    <row r="119" spans="1:47" s="2" customFormat="1" ht="11.25">
      <c r="A119" s="37"/>
      <c r="B119" s="38"/>
      <c r="C119" s="39"/>
      <c r="D119" s="233" t="s">
        <v>189</v>
      </c>
      <c r="E119" s="39"/>
      <c r="F119" s="234" t="s">
        <v>678</v>
      </c>
      <c r="G119" s="39"/>
      <c r="H119" s="39"/>
      <c r="I119" s="198"/>
      <c r="J119" s="39"/>
      <c r="K119" s="39"/>
      <c r="L119" s="42"/>
      <c r="M119" s="199"/>
      <c r="N119" s="200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9" t="s">
        <v>189</v>
      </c>
      <c r="AU119" s="19" t="s">
        <v>92</v>
      </c>
    </row>
    <row r="120" spans="2:51" s="13" customFormat="1" ht="11.25">
      <c r="B120" s="201"/>
      <c r="C120" s="202"/>
      <c r="D120" s="196" t="s">
        <v>173</v>
      </c>
      <c r="E120" s="203" t="s">
        <v>36</v>
      </c>
      <c r="F120" s="204" t="s">
        <v>672</v>
      </c>
      <c r="G120" s="202"/>
      <c r="H120" s="203" t="s">
        <v>36</v>
      </c>
      <c r="I120" s="205"/>
      <c r="J120" s="202"/>
      <c r="K120" s="202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173</v>
      </c>
      <c r="AU120" s="210" t="s">
        <v>92</v>
      </c>
      <c r="AV120" s="13" t="s">
        <v>23</v>
      </c>
      <c r="AW120" s="13" t="s">
        <v>45</v>
      </c>
      <c r="AX120" s="13" t="s">
        <v>82</v>
      </c>
      <c r="AY120" s="210" t="s">
        <v>164</v>
      </c>
    </row>
    <row r="121" spans="2:51" s="14" customFormat="1" ht="11.25">
      <c r="B121" s="211"/>
      <c r="C121" s="212"/>
      <c r="D121" s="196" t="s">
        <v>173</v>
      </c>
      <c r="E121" s="213" t="s">
        <v>36</v>
      </c>
      <c r="F121" s="214" t="s">
        <v>661</v>
      </c>
      <c r="G121" s="212"/>
      <c r="H121" s="215">
        <v>7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173</v>
      </c>
      <c r="AU121" s="221" t="s">
        <v>92</v>
      </c>
      <c r="AV121" s="14" t="s">
        <v>92</v>
      </c>
      <c r="AW121" s="14" t="s">
        <v>45</v>
      </c>
      <c r="AX121" s="14" t="s">
        <v>82</v>
      </c>
      <c r="AY121" s="221" t="s">
        <v>164</v>
      </c>
    </row>
    <row r="122" spans="2:51" s="15" customFormat="1" ht="11.25">
      <c r="B122" s="222"/>
      <c r="C122" s="223"/>
      <c r="D122" s="196" t="s">
        <v>173</v>
      </c>
      <c r="E122" s="224" t="s">
        <v>36</v>
      </c>
      <c r="F122" s="225" t="s">
        <v>181</v>
      </c>
      <c r="G122" s="223"/>
      <c r="H122" s="226">
        <v>7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173</v>
      </c>
      <c r="AU122" s="232" t="s">
        <v>92</v>
      </c>
      <c r="AV122" s="15" t="s">
        <v>170</v>
      </c>
      <c r="AW122" s="15" t="s">
        <v>45</v>
      </c>
      <c r="AX122" s="15" t="s">
        <v>23</v>
      </c>
      <c r="AY122" s="232" t="s">
        <v>164</v>
      </c>
    </row>
    <row r="123" spans="1:65" s="2" customFormat="1" ht="16.5" customHeight="1">
      <c r="A123" s="37"/>
      <c r="B123" s="38"/>
      <c r="C123" s="183" t="s">
        <v>229</v>
      </c>
      <c r="D123" s="183" t="s">
        <v>166</v>
      </c>
      <c r="E123" s="184" t="s">
        <v>679</v>
      </c>
      <c r="F123" s="185" t="s">
        <v>680</v>
      </c>
      <c r="G123" s="186" t="s">
        <v>499</v>
      </c>
      <c r="H123" s="187">
        <v>2</v>
      </c>
      <c r="I123" s="188"/>
      <c r="J123" s="189">
        <f>ROUND(I123*H123,2)</f>
        <v>0</v>
      </c>
      <c r="K123" s="185" t="s">
        <v>186</v>
      </c>
      <c r="L123" s="42"/>
      <c r="M123" s="190" t="s">
        <v>36</v>
      </c>
      <c r="N123" s="191" t="s">
        <v>53</v>
      </c>
      <c r="O123" s="67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4" t="s">
        <v>170</v>
      </c>
      <c r="AT123" s="194" t="s">
        <v>166</v>
      </c>
      <c r="AU123" s="194" t="s">
        <v>92</v>
      </c>
      <c r="AY123" s="19" t="s">
        <v>164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9" t="s">
        <v>23</v>
      </c>
      <c r="BK123" s="195">
        <f>ROUND(I123*H123,2)</f>
        <v>0</v>
      </c>
      <c r="BL123" s="19" t="s">
        <v>170</v>
      </c>
      <c r="BM123" s="194" t="s">
        <v>681</v>
      </c>
    </row>
    <row r="124" spans="1:47" s="2" customFormat="1" ht="19.5">
      <c r="A124" s="37"/>
      <c r="B124" s="38"/>
      <c r="C124" s="39"/>
      <c r="D124" s="196" t="s">
        <v>172</v>
      </c>
      <c r="E124" s="39"/>
      <c r="F124" s="197" t="s">
        <v>682</v>
      </c>
      <c r="G124" s="39"/>
      <c r="H124" s="39"/>
      <c r="I124" s="198"/>
      <c r="J124" s="39"/>
      <c r="K124" s="39"/>
      <c r="L124" s="42"/>
      <c r="M124" s="199"/>
      <c r="N124" s="200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9" t="s">
        <v>172</v>
      </c>
      <c r="AU124" s="19" t="s">
        <v>92</v>
      </c>
    </row>
    <row r="125" spans="1:47" s="2" customFormat="1" ht="11.25">
      <c r="A125" s="37"/>
      <c r="B125" s="38"/>
      <c r="C125" s="39"/>
      <c r="D125" s="233" t="s">
        <v>189</v>
      </c>
      <c r="E125" s="39"/>
      <c r="F125" s="234" t="s">
        <v>683</v>
      </c>
      <c r="G125" s="39"/>
      <c r="H125" s="39"/>
      <c r="I125" s="198"/>
      <c r="J125" s="39"/>
      <c r="K125" s="39"/>
      <c r="L125" s="42"/>
      <c r="M125" s="199"/>
      <c r="N125" s="200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9" t="s">
        <v>189</v>
      </c>
      <c r="AU125" s="19" t="s">
        <v>92</v>
      </c>
    </row>
    <row r="126" spans="2:51" s="13" customFormat="1" ht="11.25">
      <c r="B126" s="201"/>
      <c r="C126" s="202"/>
      <c r="D126" s="196" t="s">
        <v>173</v>
      </c>
      <c r="E126" s="203" t="s">
        <v>36</v>
      </c>
      <c r="F126" s="204" t="s">
        <v>672</v>
      </c>
      <c r="G126" s="202"/>
      <c r="H126" s="203" t="s">
        <v>36</v>
      </c>
      <c r="I126" s="205"/>
      <c r="J126" s="202"/>
      <c r="K126" s="202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173</v>
      </c>
      <c r="AU126" s="210" t="s">
        <v>92</v>
      </c>
      <c r="AV126" s="13" t="s">
        <v>23</v>
      </c>
      <c r="AW126" s="13" t="s">
        <v>45</v>
      </c>
      <c r="AX126" s="13" t="s">
        <v>82</v>
      </c>
      <c r="AY126" s="210" t="s">
        <v>164</v>
      </c>
    </row>
    <row r="127" spans="2:51" s="14" customFormat="1" ht="11.25">
      <c r="B127" s="211"/>
      <c r="C127" s="212"/>
      <c r="D127" s="196" t="s">
        <v>173</v>
      </c>
      <c r="E127" s="213" t="s">
        <v>36</v>
      </c>
      <c r="F127" s="214" t="s">
        <v>92</v>
      </c>
      <c r="G127" s="212"/>
      <c r="H127" s="215">
        <v>2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173</v>
      </c>
      <c r="AU127" s="221" t="s">
        <v>92</v>
      </c>
      <c r="AV127" s="14" t="s">
        <v>92</v>
      </c>
      <c r="AW127" s="14" t="s">
        <v>45</v>
      </c>
      <c r="AX127" s="14" t="s">
        <v>82</v>
      </c>
      <c r="AY127" s="221" t="s">
        <v>164</v>
      </c>
    </row>
    <row r="128" spans="2:51" s="15" customFormat="1" ht="11.25">
      <c r="B128" s="222"/>
      <c r="C128" s="223"/>
      <c r="D128" s="196" t="s">
        <v>173</v>
      </c>
      <c r="E128" s="224" t="s">
        <v>36</v>
      </c>
      <c r="F128" s="225" t="s">
        <v>181</v>
      </c>
      <c r="G128" s="223"/>
      <c r="H128" s="226">
        <v>2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173</v>
      </c>
      <c r="AU128" s="232" t="s">
        <v>92</v>
      </c>
      <c r="AV128" s="15" t="s">
        <v>170</v>
      </c>
      <c r="AW128" s="15" t="s">
        <v>45</v>
      </c>
      <c r="AX128" s="15" t="s">
        <v>23</v>
      </c>
      <c r="AY128" s="232" t="s">
        <v>164</v>
      </c>
    </row>
    <row r="129" spans="1:65" s="2" customFormat="1" ht="16.5" customHeight="1">
      <c r="A129" s="37"/>
      <c r="B129" s="38"/>
      <c r="C129" s="183" t="s">
        <v>238</v>
      </c>
      <c r="D129" s="183" t="s">
        <v>166</v>
      </c>
      <c r="E129" s="184" t="s">
        <v>684</v>
      </c>
      <c r="F129" s="185" t="s">
        <v>685</v>
      </c>
      <c r="G129" s="186" t="s">
        <v>499</v>
      </c>
      <c r="H129" s="187">
        <v>2</v>
      </c>
      <c r="I129" s="188"/>
      <c r="J129" s="189">
        <f>ROUND(I129*H129,2)</f>
        <v>0</v>
      </c>
      <c r="K129" s="185" t="s">
        <v>186</v>
      </c>
      <c r="L129" s="42"/>
      <c r="M129" s="190" t="s">
        <v>36</v>
      </c>
      <c r="N129" s="191" t="s">
        <v>53</v>
      </c>
      <c r="O129" s="67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4" t="s">
        <v>170</v>
      </c>
      <c r="AT129" s="194" t="s">
        <v>166</v>
      </c>
      <c r="AU129" s="194" t="s">
        <v>92</v>
      </c>
      <c r="AY129" s="19" t="s">
        <v>164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9" t="s">
        <v>23</v>
      </c>
      <c r="BK129" s="195">
        <f>ROUND(I129*H129,2)</f>
        <v>0</v>
      </c>
      <c r="BL129" s="19" t="s">
        <v>170</v>
      </c>
      <c r="BM129" s="194" t="s">
        <v>686</v>
      </c>
    </row>
    <row r="130" spans="1:47" s="2" customFormat="1" ht="19.5">
      <c r="A130" s="37"/>
      <c r="B130" s="38"/>
      <c r="C130" s="39"/>
      <c r="D130" s="196" t="s">
        <v>172</v>
      </c>
      <c r="E130" s="39"/>
      <c r="F130" s="197" t="s">
        <v>687</v>
      </c>
      <c r="G130" s="39"/>
      <c r="H130" s="39"/>
      <c r="I130" s="198"/>
      <c r="J130" s="39"/>
      <c r="K130" s="39"/>
      <c r="L130" s="42"/>
      <c r="M130" s="199"/>
      <c r="N130" s="200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9" t="s">
        <v>172</v>
      </c>
      <c r="AU130" s="19" t="s">
        <v>92</v>
      </c>
    </row>
    <row r="131" spans="1:47" s="2" customFormat="1" ht="11.25">
      <c r="A131" s="37"/>
      <c r="B131" s="38"/>
      <c r="C131" s="39"/>
      <c r="D131" s="233" t="s">
        <v>189</v>
      </c>
      <c r="E131" s="39"/>
      <c r="F131" s="234" t="s">
        <v>688</v>
      </c>
      <c r="G131" s="39"/>
      <c r="H131" s="39"/>
      <c r="I131" s="198"/>
      <c r="J131" s="39"/>
      <c r="K131" s="39"/>
      <c r="L131" s="42"/>
      <c r="M131" s="199"/>
      <c r="N131" s="200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9" t="s">
        <v>189</v>
      </c>
      <c r="AU131" s="19" t="s">
        <v>92</v>
      </c>
    </row>
    <row r="132" spans="2:51" s="13" customFormat="1" ht="11.25">
      <c r="B132" s="201"/>
      <c r="C132" s="202"/>
      <c r="D132" s="196" t="s">
        <v>173</v>
      </c>
      <c r="E132" s="203" t="s">
        <v>36</v>
      </c>
      <c r="F132" s="204" t="s">
        <v>672</v>
      </c>
      <c r="G132" s="202"/>
      <c r="H132" s="203" t="s">
        <v>36</v>
      </c>
      <c r="I132" s="205"/>
      <c r="J132" s="202"/>
      <c r="K132" s="202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173</v>
      </c>
      <c r="AU132" s="210" t="s">
        <v>92</v>
      </c>
      <c r="AV132" s="13" t="s">
        <v>23</v>
      </c>
      <c r="AW132" s="13" t="s">
        <v>45</v>
      </c>
      <c r="AX132" s="13" t="s">
        <v>82</v>
      </c>
      <c r="AY132" s="210" t="s">
        <v>164</v>
      </c>
    </row>
    <row r="133" spans="2:51" s="14" customFormat="1" ht="11.25">
      <c r="B133" s="211"/>
      <c r="C133" s="212"/>
      <c r="D133" s="196" t="s">
        <v>173</v>
      </c>
      <c r="E133" s="213" t="s">
        <v>36</v>
      </c>
      <c r="F133" s="214" t="s">
        <v>92</v>
      </c>
      <c r="G133" s="212"/>
      <c r="H133" s="215">
        <v>2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173</v>
      </c>
      <c r="AU133" s="221" t="s">
        <v>92</v>
      </c>
      <c r="AV133" s="14" t="s">
        <v>92</v>
      </c>
      <c r="AW133" s="14" t="s">
        <v>45</v>
      </c>
      <c r="AX133" s="14" t="s">
        <v>82</v>
      </c>
      <c r="AY133" s="221" t="s">
        <v>164</v>
      </c>
    </row>
    <row r="134" spans="2:51" s="15" customFormat="1" ht="11.25">
      <c r="B134" s="222"/>
      <c r="C134" s="223"/>
      <c r="D134" s="196" t="s">
        <v>173</v>
      </c>
      <c r="E134" s="224" t="s">
        <v>36</v>
      </c>
      <c r="F134" s="225" t="s">
        <v>181</v>
      </c>
      <c r="G134" s="223"/>
      <c r="H134" s="226">
        <v>2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173</v>
      </c>
      <c r="AU134" s="232" t="s">
        <v>92</v>
      </c>
      <c r="AV134" s="15" t="s">
        <v>170</v>
      </c>
      <c r="AW134" s="15" t="s">
        <v>45</v>
      </c>
      <c r="AX134" s="15" t="s">
        <v>23</v>
      </c>
      <c r="AY134" s="232" t="s">
        <v>164</v>
      </c>
    </row>
    <row r="135" spans="1:65" s="2" customFormat="1" ht="16.5" customHeight="1">
      <c r="A135" s="37"/>
      <c r="B135" s="38"/>
      <c r="C135" s="183" t="s">
        <v>247</v>
      </c>
      <c r="D135" s="183" t="s">
        <v>166</v>
      </c>
      <c r="E135" s="184" t="s">
        <v>689</v>
      </c>
      <c r="F135" s="185" t="s">
        <v>690</v>
      </c>
      <c r="G135" s="186" t="s">
        <v>169</v>
      </c>
      <c r="H135" s="187">
        <v>1750</v>
      </c>
      <c r="I135" s="188"/>
      <c r="J135" s="189">
        <f>ROUND(I135*H135,2)</f>
        <v>0</v>
      </c>
      <c r="K135" s="185" t="s">
        <v>36</v>
      </c>
      <c r="L135" s="42"/>
      <c r="M135" s="190" t="s">
        <v>36</v>
      </c>
      <c r="N135" s="191" t="s">
        <v>53</v>
      </c>
      <c r="O135" s="67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4" t="s">
        <v>170</v>
      </c>
      <c r="AT135" s="194" t="s">
        <v>166</v>
      </c>
      <c r="AU135" s="194" t="s">
        <v>92</v>
      </c>
      <c r="AY135" s="19" t="s">
        <v>164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9" t="s">
        <v>23</v>
      </c>
      <c r="BK135" s="195">
        <f>ROUND(I135*H135,2)</f>
        <v>0</v>
      </c>
      <c r="BL135" s="19" t="s">
        <v>170</v>
      </c>
      <c r="BM135" s="194" t="s">
        <v>691</v>
      </c>
    </row>
    <row r="136" spans="1:47" s="2" customFormat="1" ht="11.25">
      <c r="A136" s="37"/>
      <c r="B136" s="38"/>
      <c r="C136" s="39"/>
      <c r="D136" s="196" t="s">
        <v>172</v>
      </c>
      <c r="E136" s="39"/>
      <c r="F136" s="197" t="s">
        <v>692</v>
      </c>
      <c r="G136" s="39"/>
      <c r="H136" s="39"/>
      <c r="I136" s="198"/>
      <c r="J136" s="39"/>
      <c r="K136" s="39"/>
      <c r="L136" s="42"/>
      <c r="M136" s="199"/>
      <c r="N136" s="200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9" t="s">
        <v>172</v>
      </c>
      <c r="AU136" s="19" t="s">
        <v>92</v>
      </c>
    </row>
    <row r="137" spans="2:51" s="13" customFormat="1" ht="11.25">
      <c r="B137" s="201"/>
      <c r="C137" s="202"/>
      <c r="D137" s="196" t="s">
        <v>173</v>
      </c>
      <c r="E137" s="203" t="s">
        <v>36</v>
      </c>
      <c r="F137" s="204" t="s">
        <v>647</v>
      </c>
      <c r="G137" s="202"/>
      <c r="H137" s="203" t="s">
        <v>36</v>
      </c>
      <c r="I137" s="205"/>
      <c r="J137" s="202"/>
      <c r="K137" s="202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173</v>
      </c>
      <c r="AU137" s="210" t="s">
        <v>92</v>
      </c>
      <c r="AV137" s="13" t="s">
        <v>23</v>
      </c>
      <c r="AW137" s="13" t="s">
        <v>45</v>
      </c>
      <c r="AX137" s="13" t="s">
        <v>82</v>
      </c>
      <c r="AY137" s="210" t="s">
        <v>164</v>
      </c>
    </row>
    <row r="138" spans="2:51" s="13" customFormat="1" ht="11.25">
      <c r="B138" s="201"/>
      <c r="C138" s="202"/>
      <c r="D138" s="196" t="s">
        <v>173</v>
      </c>
      <c r="E138" s="203" t="s">
        <v>36</v>
      </c>
      <c r="F138" s="204" t="s">
        <v>693</v>
      </c>
      <c r="G138" s="202"/>
      <c r="H138" s="203" t="s">
        <v>36</v>
      </c>
      <c r="I138" s="205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173</v>
      </c>
      <c r="AU138" s="210" t="s">
        <v>92</v>
      </c>
      <c r="AV138" s="13" t="s">
        <v>23</v>
      </c>
      <c r="AW138" s="13" t="s">
        <v>45</v>
      </c>
      <c r="AX138" s="13" t="s">
        <v>82</v>
      </c>
      <c r="AY138" s="210" t="s">
        <v>164</v>
      </c>
    </row>
    <row r="139" spans="2:51" s="14" customFormat="1" ht="11.25">
      <c r="B139" s="211"/>
      <c r="C139" s="212"/>
      <c r="D139" s="196" t="s">
        <v>173</v>
      </c>
      <c r="E139" s="213" t="s">
        <v>36</v>
      </c>
      <c r="F139" s="214" t="s">
        <v>648</v>
      </c>
      <c r="G139" s="212"/>
      <c r="H139" s="215">
        <v>1750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173</v>
      </c>
      <c r="AU139" s="221" t="s">
        <v>92</v>
      </c>
      <c r="AV139" s="14" t="s">
        <v>92</v>
      </c>
      <c r="AW139" s="14" t="s">
        <v>45</v>
      </c>
      <c r="AX139" s="14" t="s">
        <v>82</v>
      </c>
      <c r="AY139" s="221" t="s">
        <v>164</v>
      </c>
    </row>
    <row r="140" spans="2:51" s="15" customFormat="1" ht="11.25">
      <c r="B140" s="222"/>
      <c r="C140" s="223"/>
      <c r="D140" s="196" t="s">
        <v>173</v>
      </c>
      <c r="E140" s="224" t="s">
        <v>36</v>
      </c>
      <c r="F140" s="225" t="s">
        <v>181</v>
      </c>
      <c r="G140" s="223"/>
      <c r="H140" s="226">
        <v>1750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173</v>
      </c>
      <c r="AU140" s="232" t="s">
        <v>92</v>
      </c>
      <c r="AV140" s="15" t="s">
        <v>170</v>
      </c>
      <c r="AW140" s="15" t="s">
        <v>45</v>
      </c>
      <c r="AX140" s="15" t="s">
        <v>23</v>
      </c>
      <c r="AY140" s="232" t="s">
        <v>164</v>
      </c>
    </row>
    <row r="141" spans="1:65" s="2" customFormat="1" ht="21.75" customHeight="1">
      <c r="A141" s="37"/>
      <c r="B141" s="38"/>
      <c r="C141" s="183" t="s">
        <v>28</v>
      </c>
      <c r="D141" s="183" t="s">
        <v>166</v>
      </c>
      <c r="E141" s="184" t="s">
        <v>694</v>
      </c>
      <c r="F141" s="185" t="s">
        <v>695</v>
      </c>
      <c r="G141" s="186" t="s">
        <v>499</v>
      </c>
      <c r="H141" s="187">
        <v>133</v>
      </c>
      <c r="I141" s="188"/>
      <c r="J141" s="189">
        <f>ROUND(I141*H141,2)</f>
        <v>0</v>
      </c>
      <c r="K141" s="185" t="s">
        <v>186</v>
      </c>
      <c r="L141" s="42"/>
      <c r="M141" s="190" t="s">
        <v>36</v>
      </c>
      <c r="N141" s="191" t="s">
        <v>53</v>
      </c>
      <c r="O141" s="67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4" t="s">
        <v>170</v>
      </c>
      <c r="AT141" s="194" t="s">
        <v>166</v>
      </c>
      <c r="AU141" s="194" t="s">
        <v>92</v>
      </c>
      <c r="AY141" s="19" t="s">
        <v>164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9" t="s">
        <v>23</v>
      </c>
      <c r="BK141" s="195">
        <f>ROUND(I141*H141,2)</f>
        <v>0</v>
      </c>
      <c r="BL141" s="19" t="s">
        <v>170</v>
      </c>
      <c r="BM141" s="194" t="s">
        <v>696</v>
      </c>
    </row>
    <row r="142" spans="1:47" s="2" customFormat="1" ht="19.5">
      <c r="A142" s="37"/>
      <c r="B142" s="38"/>
      <c r="C142" s="39"/>
      <c r="D142" s="196" t="s">
        <v>172</v>
      </c>
      <c r="E142" s="39"/>
      <c r="F142" s="197" t="s">
        <v>697</v>
      </c>
      <c r="G142" s="39"/>
      <c r="H142" s="39"/>
      <c r="I142" s="198"/>
      <c r="J142" s="39"/>
      <c r="K142" s="39"/>
      <c r="L142" s="42"/>
      <c r="M142" s="199"/>
      <c r="N142" s="200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9" t="s">
        <v>172</v>
      </c>
      <c r="AU142" s="19" t="s">
        <v>92</v>
      </c>
    </row>
    <row r="143" spans="1:47" s="2" customFormat="1" ht="11.25">
      <c r="A143" s="37"/>
      <c r="B143" s="38"/>
      <c r="C143" s="39"/>
      <c r="D143" s="233" t="s">
        <v>189</v>
      </c>
      <c r="E143" s="39"/>
      <c r="F143" s="234" t="s">
        <v>698</v>
      </c>
      <c r="G143" s="39"/>
      <c r="H143" s="39"/>
      <c r="I143" s="198"/>
      <c r="J143" s="39"/>
      <c r="K143" s="39"/>
      <c r="L143" s="42"/>
      <c r="M143" s="199"/>
      <c r="N143" s="200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9" t="s">
        <v>189</v>
      </c>
      <c r="AU143" s="19" t="s">
        <v>92</v>
      </c>
    </row>
    <row r="144" spans="2:51" s="13" customFormat="1" ht="11.25">
      <c r="B144" s="201"/>
      <c r="C144" s="202"/>
      <c r="D144" s="196" t="s">
        <v>173</v>
      </c>
      <c r="E144" s="203" t="s">
        <v>36</v>
      </c>
      <c r="F144" s="204" t="s">
        <v>672</v>
      </c>
      <c r="G144" s="202"/>
      <c r="H144" s="203" t="s">
        <v>36</v>
      </c>
      <c r="I144" s="205"/>
      <c r="J144" s="202"/>
      <c r="K144" s="202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173</v>
      </c>
      <c r="AU144" s="210" t="s">
        <v>92</v>
      </c>
      <c r="AV144" s="13" t="s">
        <v>23</v>
      </c>
      <c r="AW144" s="13" t="s">
        <v>45</v>
      </c>
      <c r="AX144" s="13" t="s">
        <v>82</v>
      </c>
      <c r="AY144" s="210" t="s">
        <v>164</v>
      </c>
    </row>
    <row r="145" spans="2:51" s="14" customFormat="1" ht="11.25">
      <c r="B145" s="211"/>
      <c r="C145" s="212"/>
      <c r="D145" s="196" t="s">
        <v>173</v>
      </c>
      <c r="E145" s="213" t="s">
        <v>36</v>
      </c>
      <c r="F145" s="214" t="s">
        <v>699</v>
      </c>
      <c r="G145" s="212"/>
      <c r="H145" s="215">
        <v>133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173</v>
      </c>
      <c r="AU145" s="221" t="s">
        <v>92</v>
      </c>
      <c r="AV145" s="14" t="s">
        <v>92</v>
      </c>
      <c r="AW145" s="14" t="s">
        <v>45</v>
      </c>
      <c r="AX145" s="14" t="s">
        <v>82</v>
      </c>
      <c r="AY145" s="221" t="s">
        <v>164</v>
      </c>
    </row>
    <row r="146" spans="2:51" s="15" customFormat="1" ht="11.25">
      <c r="B146" s="222"/>
      <c r="C146" s="223"/>
      <c r="D146" s="196" t="s">
        <v>173</v>
      </c>
      <c r="E146" s="224" t="s">
        <v>36</v>
      </c>
      <c r="F146" s="225" t="s">
        <v>181</v>
      </c>
      <c r="G146" s="223"/>
      <c r="H146" s="226">
        <v>133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173</v>
      </c>
      <c r="AU146" s="232" t="s">
        <v>92</v>
      </c>
      <c r="AV146" s="15" t="s">
        <v>170</v>
      </c>
      <c r="AW146" s="15" t="s">
        <v>45</v>
      </c>
      <c r="AX146" s="15" t="s">
        <v>23</v>
      </c>
      <c r="AY146" s="232" t="s">
        <v>164</v>
      </c>
    </row>
    <row r="147" spans="1:65" s="2" customFormat="1" ht="21.75" customHeight="1">
      <c r="A147" s="37"/>
      <c r="B147" s="38"/>
      <c r="C147" s="183" t="s">
        <v>114</v>
      </c>
      <c r="D147" s="183" t="s">
        <v>166</v>
      </c>
      <c r="E147" s="184" t="s">
        <v>700</v>
      </c>
      <c r="F147" s="185" t="s">
        <v>701</v>
      </c>
      <c r="G147" s="186" t="s">
        <v>499</v>
      </c>
      <c r="H147" s="187">
        <v>38</v>
      </c>
      <c r="I147" s="188"/>
      <c r="J147" s="189">
        <f>ROUND(I147*H147,2)</f>
        <v>0</v>
      </c>
      <c r="K147" s="185" t="s">
        <v>186</v>
      </c>
      <c r="L147" s="42"/>
      <c r="M147" s="190" t="s">
        <v>36</v>
      </c>
      <c r="N147" s="191" t="s">
        <v>53</v>
      </c>
      <c r="O147" s="67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4" t="s">
        <v>170</v>
      </c>
      <c r="AT147" s="194" t="s">
        <v>166</v>
      </c>
      <c r="AU147" s="194" t="s">
        <v>92</v>
      </c>
      <c r="AY147" s="19" t="s">
        <v>164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9" t="s">
        <v>23</v>
      </c>
      <c r="BK147" s="195">
        <f>ROUND(I147*H147,2)</f>
        <v>0</v>
      </c>
      <c r="BL147" s="19" t="s">
        <v>170</v>
      </c>
      <c r="BM147" s="194" t="s">
        <v>702</v>
      </c>
    </row>
    <row r="148" spans="1:47" s="2" customFormat="1" ht="19.5">
      <c r="A148" s="37"/>
      <c r="B148" s="38"/>
      <c r="C148" s="39"/>
      <c r="D148" s="196" t="s">
        <v>172</v>
      </c>
      <c r="E148" s="39"/>
      <c r="F148" s="197" t="s">
        <v>703</v>
      </c>
      <c r="G148" s="39"/>
      <c r="H148" s="39"/>
      <c r="I148" s="198"/>
      <c r="J148" s="39"/>
      <c r="K148" s="39"/>
      <c r="L148" s="42"/>
      <c r="M148" s="199"/>
      <c r="N148" s="200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172</v>
      </c>
      <c r="AU148" s="19" t="s">
        <v>92</v>
      </c>
    </row>
    <row r="149" spans="1:47" s="2" customFormat="1" ht="11.25">
      <c r="A149" s="37"/>
      <c r="B149" s="38"/>
      <c r="C149" s="39"/>
      <c r="D149" s="233" t="s">
        <v>189</v>
      </c>
      <c r="E149" s="39"/>
      <c r="F149" s="234" t="s">
        <v>704</v>
      </c>
      <c r="G149" s="39"/>
      <c r="H149" s="39"/>
      <c r="I149" s="198"/>
      <c r="J149" s="39"/>
      <c r="K149" s="39"/>
      <c r="L149" s="42"/>
      <c r="M149" s="199"/>
      <c r="N149" s="200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9" t="s">
        <v>189</v>
      </c>
      <c r="AU149" s="19" t="s">
        <v>92</v>
      </c>
    </row>
    <row r="150" spans="2:51" s="13" customFormat="1" ht="11.25">
      <c r="B150" s="201"/>
      <c r="C150" s="202"/>
      <c r="D150" s="196" t="s">
        <v>173</v>
      </c>
      <c r="E150" s="203" t="s">
        <v>36</v>
      </c>
      <c r="F150" s="204" t="s">
        <v>672</v>
      </c>
      <c r="G150" s="202"/>
      <c r="H150" s="203" t="s">
        <v>36</v>
      </c>
      <c r="I150" s="205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173</v>
      </c>
      <c r="AU150" s="210" t="s">
        <v>92</v>
      </c>
      <c r="AV150" s="13" t="s">
        <v>23</v>
      </c>
      <c r="AW150" s="13" t="s">
        <v>45</v>
      </c>
      <c r="AX150" s="13" t="s">
        <v>82</v>
      </c>
      <c r="AY150" s="210" t="s">
        <v>164</v>
      </c>
    </row>
    <row r="151" spans="2:51" s="14" customFormat="1" ht="11.25">
      <c r="B151" s="211"/>
      <c r="C151" s="212"/>
      <c r="D151" s="196" t="s">
        <v>173</v>
      </c>
      <c r="E151" s="213" t="s">
        <v>36</v>
      </c>
      <c r="F151" s="214" t="s">
        <v>705</v>
      </c>
      <c r="G151" s="212"/>
      <c r="H151" s="215">
        <v>38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173</v>
      </c>
      <c r="AU151" s="221" t="s">
        <v>92</v>
      </c>
      <c r="AV151" s="14" t="s">
        <v>92</v>
      </c>
      <c r="AW151" s="14" t="s">
        <v>45</v>
      </c>
      <c r="AX151" s="14" t="s">
        <v>82</v>
      </c>
      <c r="AY151" s="221" t="s">
        <v>164</v>
      </c>
    </row>
    <row r="152" spans="2:51" s="15" customFormat="1" ht="11.25">
      <c r="B152" s="222"/>
      <c r="C152" s="223"/>
      <c r="D152" s="196" t="s">
        <v>173</v>
      </c>
      <c r="E152" s="224" t="s">
        <v>36</v>
      </c>
      <c r="F152" s="225" t="s">
        <v>181</v>
      </c>
      <c r="G152" s="223"/>
      <c r="H152" s="226">
        <v>38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173</v>
      </c>
      <c r="AU152" s="232" t="s">
        <v>92</v>
      </c>
      <c r="AV152" s="15" t="s">
        <v>170</v>
      </c>
      <c r="AW152" s="15" t="s">
        <v>45</v>
      </c>
      <c r="AX152" s="15" t="s">
        <v>23</v>
      </c>
      <c r="AY152" s="232" t="s">
        <v>164</v>
      </c>
    </row>
    <row r="153" spans="1:65" s="2" customFormat="1" ht="16.5" customHeight="1">
      <c r="A153" s="37"/>
      <c r="B153" s="38"/>
      <c r="C153" s="183" t="s">
        <v>273</v>
      </c>
      <c r="D153" s="183" t="s">
        <v>166</v>
      </c>
      <c r="E153" s="184" t="s">
        <v>706</v>
      </c>
      <c r="F153" s="185" t="s">
        <v>707</v>
      </c>
      <c r="G153" s="186" t="s">
        <v>499</v>
      </c>
      <c r="H153" s="187">
        <v>38</v>
      </c>
      <c r="I153" s="188"/>
      <c r="J153" s="189">
        <f>ROUND(I153*H153,2)</f>
        <v>0</v>
      </c>
      <c r="K153" s="185" t="s">
        <v>186</v>
      </c>
      <c r="L153" s="42"/>
      <c r="M153" s="190" t="s">
        <v>36</v>
      </c>
      <c r="N153" s="191" t="s">
        <v>53</v>
      </c>
      <c r="O153" s="67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4" t="s">
        <v>170</v>
      </c>
      <c r="AT153" s="194" t="s">
        <v>166</v>
      </c>
      <c r="AU153" s="194" t="s">
        <v>92</v>
      </c>
      <c r="AY153" s="19" t="s">
        <v>164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9" t="s">
        <v>23</v>
      </c>
      <c r="BK153" s="195">
        <f>ROUND(I153*H153,2)</f>
        <v>0</v>
      </c>
      <c r="BL153" s="19" t="s">
        <v>170</v>
      </c>
      <c r="BM153" s="194" t="s">
        <v>708</v>
      </c>
    </row>
    <row r="154" spans="1:47" s="2" customFormat="1" ht="19.5">
      <c r="A154" s="37"/>
      <c r="B154" s="38"/>
      <c r="C154" s="39"/>
      <c r="D154" s="196" t="s">
        <v>172</v>
      </c>
      <c r="E154" s="39"/>
      <c r="F154" s="197" t="s">
        <v>709</v>
      </c>
      <c r="G154" s="39"/>
      <c r="H154" s="39"/>
      <c r="I154" s="198"/>
      <c r="J154" s="39"/>
      <c r="K154" s="39"/>
      <c r="L154" s="42"/>
      <c r="M154" s="199"/>
      <c r="N154" s="200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172</v>
      </c>
      <c r="AU154" s="19" t="s">
        <v>92</v>
      </c>
    </row>
    <row r="155" spans="1:47" s="2" customFormat="1" ht="11.25">
      <c r="A155" s="37"/>
      <c r="B155" s="38"/>
      <c r="C155" s="39"/>
      <c r="D155" s="233" t="s">
        <v>189</v>
      </c>
      <c r="E155" s="39"/>
      <c r="F155" s="234" t="s">
        <v>710</v>
      </c>
      <c r="G155" s="39"/>
      <c r="H155" s="39"/>
      <c r="I155" s="198"/>
      <c r="J155" s="39"/>
      <c r="K155" s="39"/>
      <c r="L155" s="42"/>
      <c r="M155" s="199"/>
      <c r="N155" s="200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9" t="s">
        <v>189</v>
      </c>
      <c r="AU155" s="19" t="s">
        <v>92</v>
      </c>
    </row>
    <row r="156" spans="2:51" s="13" customFormat="1" ht="11.25">
      <c r="B156" s="201"/>
      <c r="C156" s="202"/>
      <c r="D156" s="196" t="s">
        <v>173</v>
      </c>
      <c r="E156" s="203" t="s">
        <v>36</v>
      </c>
      <c r="F156" s="204" t="s">
        <v>672</v>
      </c>
      <c r="G156" s="202"/>
      <c r="H156" s="203" t="s">
        <v>36</v>
      </c>
      <c r="I156" s="205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173</v>
      </c>
      <c r="AU156" s="210" t="s">
        <v>92</v>
      </c>
      <c r="AV156" s="13" t="s">
        <v>23</v>
      </c>
      <c r="AW156" s="13" t="s">
        <v>45</v>
      </c>
      <c r="AX156" s="13" t="s">
        <v>82</v>
      </c>
      <c r="AY156" s="210" t="s">
        <v>164</v>
      </c>
    </row>
    <row r="157" spans="2:51" s="14" customFormat="1" ht="11.25">
      <c r="B157" s="211"/>
      <c r="C157" s="212"/>
      <c r="D157" s="196" t="s">
        <v>173</v>
      </c>
      <c r="E157" s="213" t="s">
        <v>36</v>
      </c>
      <c r="F157" s="214" t="s">
        <v>705</v>
      </c>
      <c r="G157" s="212"/>
      <c r="H157" s="215">
        <v>38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173</v>
      </c>
      <c r="AU157" s="221" t="s">
        <v>92</v>
      </c>
      <c r="AV157" s="14" t="s">
        <v>92</v>
      </c>
      <c r="AW157" s="14" t="s">
        <v>45</v>
      </c>
      <c r="AX157" s="14" t="s">
        <v>82</v>
      </c>
      <c r="AY157" s="221" t="s">
        <v>164</v>
      </c>
    </row>
    <row r="158" spans="2:51" s="15" customFormat="1" ht="11.25">
      <c r="B158" s="222"/>
      <c r="C158" s="223"/>
      <c r="D158" s="196" t="s">
        <v>173</v>
      </c>
      <c r="E158" s="224" t="s">
        <v>36</v>
      </c>
      <c r="F158" s="225" t="s">
        <v>181</v>
      </c>
      <c r="G158" s="223"/>
      <c r="H158" s="226">
        <v>38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173</v>
      </c>
      <c r="AU158" s="232" t="s">
        <v>92</v>
      </c>
      <c r="AV158" s="15" t="s">
        <v>170</v>
      </c>
      <c r="AW158" s="15" t="s">
        <v>45</v>
      </c>
      <c r="AX158" s="15" t="s">
        <v>23</v>
      </c>
      <c r="AY158" s="232" t="s">
        <v>164</v>
      </c>
    </row>
    <row r="159" spans="1:65" s="2" customFormat="1" ht="16.5" customHeight="1">
      <c r="A159" s="37"/>
      <c r="B159" s="38"/>
      <c r="C159" s="183" t="s">
        <v>281</v>
      </c>
      <c r="D159" s="183" t="s">
        <v>166</v>
      </c>
      <c r="E159" s="184" t="s">
        <v>711</v>
      </c>
      <c r="F159" s="185" t="s">
        <v>712</v>
      </c>
      <c r="G159" s="186" t="s">
        <v>499</v>
      </c>
      <c r="H159" s="187">
        <v>2</v>
      </c>
      <c r="I159" s="188"/>
      <c r="J159" s="189">
        <f>ROUND(I159*H159,2)</f>
        <v>0</v>
      </c>
      <c r="K159" s="185" t="s">
        <v>186</v>
      </c>
      <c r="L159" s="42"/>
      <c r="M159" s="190" t="s">
        <v>36</v>
      </c>
      <c r="N159" s="191" t="s">
        <v>53</v>
      </c>
      <c r="O159" s="67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4" t="s">
        <v>170</v>
      </c>
      <c r="AT159" s="194" t="s">
        <v>166</v>
      </c>
      <c r="AU159" s="194" t="s">
        <v>92</v>
      </c>
      <c r="AY159" s="19" t="s">
        <v>164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9" t="s">
        <v>23</v>
      </c>
      <c r="BK159" s="195">
        <f>ROUND(I159*H159,2)</f>
        <v>0</v>
      </c>
      <c r="BL159" s="19" t="s">
        <v>170</v>
      </c>
      <c r="BM159" s="194" t="s">
        <v>713</v>
      </c>
    </row>
    <row r="160" spans="1:47" s="2" customFormat="1" ht="19.5">
      <c r="A160" s="37"/>
      <c r="B160" s="38"/>
      <c r="C160" s="39"/>
      <c r="D160" s="196" t="s">
        <v>172</v>
      </c>
      <c r="E160" s="39"/>
      <c r="F160" s="197" t="s">
        <v>714</v>
      </c>
      <c r="G160" s="39"/>
      <c r="H160" s="39"/>
      <c r="I160" s="198"/>
      <c r="J160" s="39"/>
      <c r="K160" s="39"/>
      <c r="L160" s="42"/>
      <c r="M160" s="199"/>
      <c r="N160" s="200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172</v>
      </c>
      <c r="AU160" s="19" t="s">
        <v>92</v>
      </c>
    </row>
    <row r="161" spans="1:47" s="2" customFormat="1" ht="11.25">
      <c r="A161" s="37"/>
      <c r="B161" s="38"/>
      <c r="C161" s="39"/>
      <c r="D161" s="233" t="s">
        <v>189</v>
      </c>
      <c r="E161" s="39"/>
      <c r="F161" s="234" t="s">
        <v>715</v>
      </c>
      <c r="G161" s="39"/>
      <c r="H161" s="39"/>
      <c r="I161" s="198"/>
      <c r="J161" s="39"/>
      <c r="K161" s="39"/>
      <c r="L161" s="42"/>
      <c r="M161" s="199"/>
      <c r="N161" s="200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9" t="s">
        <v>189</v>
      </c>
      <c r="AU161" s="19" t="s">
        <v>92</v>
      </c>
    </row>
    <row r="162" spans="2:51" s="13" customFormat="1" ht="11.25">
      <c r="B162" s="201"/>
      <c r="C162" s="202"/>
      <c r="D162" s="196" t="s">
        <v>173</v>
      </c>
      <c r="E162" s="203" t="s">
        <v>36</v>
      </c>
      <c r="F162" s="204" t="s">
        <v>672</v>
      </c>
      <c r="G162" s="202"/>
      <c r="H162" s="203" t="s">
        <v>36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173</v>
      </c>
      <c r="AU162" s="210" t="s">
        <v>92</v>
      </c>
      <c r="AV162" s="13" t="s">
        <v>23</v>
      </c>
      <c r="AW162" s="13" t="s">
        <v>45</v>
      </c>
      <c r="AX162" s="13" t="s">
        <v>82</v>
      </c>
      <c r="AY162" s="210" t="s">
        <v>164</v>
      </c>
    </row>
    <row r="163" spans="2:51" s="14" customFormat="1" ht="11.25">
      <c r="B163" s="211"/>
      <c r="C163" s="212"/>
      <c r="D163" s="196" t="s">
        <v>173</v>
      </c>
      <c r="E163" s="213" t="s">
        <v>36</v>
      </c>
      <c r="F163" s="214" t="s">
        <v>92</v>
      </c>
      <c r="G163" s="212"/>
      <c r="H163" s="215">
        <v>2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173</v>
      </c>
      <c r="AU163" s="221" t="s">
        <v>92</v>
      </c>
      <c r="AV163" s="14" t="s">
        <v>92</v>
      </c>
      <c r="AW163" s="14" t="s">
        <v>45</v>
      </c>
      <c r="AX163" s="14" t="s">
        <v>82</v>
      </c>
      <c r="AY163" s="221" t="s">
        <v>164</v>
      </c>
    </row>
    <row r="164" spans="2:51" s="15" customFormat="1" ht="11.25">
      <c r="B164" s="222"/>
      <c r="C164" s="223"/>
      <c r="D164" s="196" t="s">
        <v>173</v>
      </c>
      <c r="E164" s="224" t="s">
        <v>36</v>
      </c>
      <c r="F164" s="225" t="s">
        <v>181</v>
      </c>
      <c r="G164" s="223"/>
      <c r="H164" s="226">
        <v>2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173</v>
      </c>
      <c r="AU164" s="232" t="s">
        <v>92</v>
      </c>
      <c r="AV164" s="15" t="s">
        <v>170</v>
      </c>
      <c r="AW164" s="15" t="s">
        <v>45</v>
      </c>
      <c r="AX164" s="15" t="s">
        <v>23</v>
      </c>
      <c r="AY164" s="232" t="s">
        <v>164</v>
      </c>
    </row>
    <row r="165" spans="1:65" s="2" customFormat="1" ht="21.75" customHeight="1">
      <c r="A165" s="37"/>
      <c r="B165" s="38"/>
      <c r="C165" s="183" t="s">
        <v>289</v>
      </c>
      <c r="D165" s="183" t="s">
        <v>166</v>
      </c>
      <c r="E165" s="184" t="s">
        <v>716</v>
      </c>
      <c r="F165" s="185" t="s">
        <v>717</v>
      </c>
      <c r="G165" s="186" t="s">
        <v>499</v>
      </c>
      <c r="H165" s="187">
        <v>36</v>
      </c>
      <c r="I165" s="188"/>
      <c r="J165" s="189">
        <f>ROUND(I165*H165,2)</f>
        <v>0</v>
      </c>
      <c r="K165" s="185" t="s">
        <v>186</v>
      </c>
      <c r="L165" s="42"/>
      <c r="M165" s="190" t="s">
        <v>36</v>
      </c>
      <c r="N165" s="191" t="s">
        <v>53</v>
      </c>
      <c r="O165" s="67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4" t="s">
        <v>170</v>
      </c>
      <c r="AT165" s="194" t="s">
        <v>166</v>
      </c>
      <c r="AU165" s="194" t="s">
        <v>92</v>
      </c>
      <c r="AY165" s="19" t="s">
        <v>164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9" t="s">
        <v>23</v>
      </c>
      <c r="BK165" s="195">
        <f>ROUND(I165*H165,2)</f>
        <v>0</v>
      </c>
      <c r="BL165" s="19" t="s">
        <v>170</v>
      </c>
      <c r="BM165" s="194" t="s">
        <v>718</v>
      </c>
    </row>
    <row r="166" spans="1:47" s="2" customFormat="1" ht="19.5">
      <c r="A166" s="37"/>
      <c r="B166" s="38"/>
      <c r="C166" s="39"/>
      <c r="D166" s="196" t="s">
        <v>172</v>
      </c>
      <c r="E166" s="39"/>
      <c r="F166" s="197" t="s">
        <v>719</v>
      </c>
      <c r="G166" s="39"/>
      <c r="H166" s="39"/>
      <c r="I166" s="198"/>
      <c r="J166" s="39"/>
      <c r="K166" s="39"/>
      <c r="L166" s="42"/>
      <c r="M166" s="199"/>
      <c r="N166" s="200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9" t="s">
        <v>172</v>
      </c>
      <c r="AU166" s="19" t="s">
        <v>92</v>
      </c>
    </row>
    <row r="167" spans="1:47" s="2" customFormat="1" ht="11.25">
      <c r="A167" s="37"/>
      <c r="B167" s="38"/>
      <c r="C167" s="39"/>
      <c r="D167" s="233" t="s">
        <v>189</v>
      </c>
      <c r="E167" s="39"/>
      <c r="F167" s="234" t="s">
        <v>720</v>
      </c>
      <c r="G167" s="39"/>
      <c r="H167" s="39"/>
      <c r="I167" s="198"/>
      <c r="J167" s="39"/>
      <c r="K167" s="39"/>
      <c r="L167" s="42"/>
      <c r="M167" s="199"/>
      <c r="N167" s="200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9" t="s">
        <v>189</v>
      </c>
      <c r="AU167" s="19" t="s">
        <v>92</v>
      </c>
    </row>
    <row r="168" spans="2:51" s="13" customFormat="1" ht="11.25">
      <c r="B168" s="201"/>
      <c r="C168" s="202"/>
      <c r="D168" s="196" t="s">
        <v>173</v>
      </c>
      <c r="E168" s="203" t="s">
        <v>36</v>
      </c>
      <c r="F168" s="204" t="s">
        <v>721</v>
      </c>
      <c r="G168" s="202"/>
      <c r="H168" s="203" t="s">
        <v>36</v>
      </c>
      <c r="I168" s="205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173</v>
      </c>
      <c r="AU168" s="210" t="s">
        <v>92</v>
      </c>
      <c r="AV168" s="13" t="s">
        <v>23</v>
      </c>
      <c r="AW168" s="13" t="s">
        <v>45</v>
      </c>
      <c r="AX168" s="13" t="s">
        <v>82</v>
      </c>
      <c r="AY168" s="210" t="s">
        <v>164</v>
      </c>
    </row>
    <row r="169" spans="2:51" s="13" customFormat="1" ht="11.25">
      <c r="B169" s="201"/>
      <c r="C169" s="202"/>
      <c r="D169" s="196" t="s">
        <v>173</v>
      </c>
      <c r="E169" s="203" t="s">
        <v>36</v>
      </c>
      <c r="F169" s="204" t="s">
        <v>722</v>
      </c>
      <c r="G169" s="202"/>
      <c r="H169" s="203" t="s">
        <v>36</v>
      </c>
      <c r="I169" s="205"/>
      <c r="J169" s="202"/>
      <c r="K169" s="202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173</v>
      </c>
      <c r="AU169" s="210" t="s">
        <v>92</v>
      </c>
      <c r="AV169" s="13" t="s">
        <v>23</v>
      </c>
      <c r="AW169" s="13" t="s">
        <v>45</v>
      </c>
      <c r="AX169" s="13" t="s">
        <v>82</v>
      </c>
      <c r="AY169" s="210" t="s">
        <v>164</v>
      </c>
    </row>
    <row r="170" spans="2:51" s="14" customFormat="1" ht="11.25">
      <c r="B170" s="211"/>
      <c r="C170" s="212"/>
      <c r="D170" s="196" t="s">
        <v>173</v>
      </c>
      <c r="E170" s="213" t="s">
        <v>36</v>
      </c>
      <c r="F170" s="214" t="s">
        <v>455</v>
      </c>
      <c r="G170" s="212"/>
      <c r="H170" s="215">
        <v>36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173</v>
      </c>
      <c r="AU170" s="221" t="s">
        <v>92</v>
      </c>
      <c r="AV170" s="14" t="s">
        <v>92</v>
      </c>
      <c r="AW170" s="14" t="s">
        <v>45</v>
      </c>
      <c r="AX170" s="14" t="s">
        <v>82</v>
      </c>
      <c r="AY170" s="221" t="s">
        <v>164</v>
      </c>
    </row>
    <row r="171" spans="2:51" s="15" customFormat="1" ht="11.25">
      <c r="B171" s="222"/>
      <c r="C171" s="223"/>
      <c r="D171" s="196" t="s">
        <v>173</v>
      </c>
      <c r="E171" s="224" t="s">
        <v>36</v>
      </c>
      <c r="F171" s="225" t="s">
        <v>181</v>
      </c>
      <c r="G171" s="223"/>
      <c r="H171" s="226">
        <v>36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173</v>
      </c>
      <c r="AU171" s="232" t="s">
        <v>92</v>
      </c>
      <c r="AV171" s="15" t="s">
        <v>170</v>
      </c>
      <c r="AW171" s="15" t="s">
        <v>45</v>
      </c>
      <c r="AX171" s="15" t="s">
        <v>23</v>
      </c>
      <c r="AY171" s="232" t="s">
        <v>164</v>
      </c>
    </row>
    <row r="172" spans="1:65" s="2" customFormat="1" ht="21.75" customHeight="1">
      <c r="A172" s="37"/>
      <c r="B172" s="38"/>
      <c r="C172" s="183" t="s">
        <v>8</v>
      </c>
      <c r="D172" s="183" t="s">
        <v>166</v>
      </c>
      <c r="E172" s="184" t="s">
        <v>723</v>
      </c>
      <c r="F172" s="185" t="s">
        <v>724</v>
      </c>
      <c r="G172" s="186" t="s">
        <v>499</v>
      </c>
      <c r="H172" s="187">
        <v>8</v>
      </c>
      <c r="I172" s="188"/>
      <c r="J172" s="189">
        <f>ROUND(I172*H172,2)</f>
        <v>0</v>
      </c>
      <c r="K172" s="185" t="s">
        <v>186</v>
      </c>
      <c r="L172" s="42"/>
      <c r="M172" s="190" t="s">
        <v>36</v>
      </c>
      <c r="N172" s="191" t="s">
        <v>53</v>
      </c>
      <c r="O172" s="67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4" t="s">
        <v>170</v>
      </c>
      <c r="AT172" s="194" t="s">
        <v>166</v>
      </c>
      <c r="AU172" s="194" t="s">
        <v>92</v>
      </c>
      <c r="AY172" s="19" t="s">
        <v>164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9" t="s">
        <v>23</v>
      </c>
      <c r="BK172" s="195">
        <f>ROUND(I172*H172,2)</f>
        <v>0</v>
      </c>
      <c r="BL172" s="19" t="s">
        <v>170</v>
      </c>
      <c r="BM172" s="194" t="s">
        <v>725</v>
      </c>
    </row>
    <row r="173" spans="1:47" s="2" customFormat="1" ht="19.5">
      <c r="A173" s="37"/>
      <c r="B173" s="38"/>
      <c r="C173" s="39"/>
      <c r="D173" s="196" t="s">
        <v>172</v>
      </c>
      <c r="E173" s="39"/>
      <c r="F173" s="197" t="s">
        <v>726</v>
      </c>
      <c r="G173" s="39"/>
      <c r="H173" s="39"/>
      <c r="I173" s="198"/>
      <c r="J173" s="39"/>
      <c r="K173" s="39"/>
      <c r="L173" s="42"/>
      <c r="M173" s="199"/>
      <c r="N173" s="200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9" t="s">
        <v>172</v>
      </c>
      <c r="AU173" s="19" t="s">
        <v>92</v>
      </c>
    </row>
    <row r="174" spans="1:47" s="2" customFormat="1" ht="11.25">
      <c r="A174" s="37"/>
      <c r="B174" s="38"/>
      <c r="C174" s="39"/>
      <c r="D174" s="233" t="s">
        <v>189</v>
      </c>
      <c r="E174" s="39"/>
      <c r="F174" s="234" t="s">
        <v>727</v>
      </c>
      <c r="G174" s="39"/>
      <c r="H174" s="39"/>
      <c r="I174" s="198"/>
      <c r="J174" s="39"/>
      <c r="K174" s="39"/>
      <c r="L174" s="42"/>
      <c r="M174" s="199"/>
      <c r="N174" s="200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9" t="s">
        <v>189</v>
      </c>
      <c r="AU174" s="19" t="s">
        <v>92</v>
      </c>
    </row>
    <row r="175" spans="2:51" s="13" customFormat="1" ht="11.25">
      <c r="B175" s="201"/>
      <c r="C175" s="202"/>
      <c r="D175" s="196" t="s">
        <v>173</v>
      </c>
      <c r="E175" s="203" t="s">
        <v>36</v>
      </c>
      <c r="F175" s="204" t="s">
        <v>647</v>
      </c>
      <c r="G175" s="202"/>
      <c r="H175" s="203" t="s">
        <v>36</v>
      </c>
      <c r="I175" s="205"/>
      <c r="J175" s="202"/>
      <c r="K175" s="202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173</v>
      </c>
      <c r="AU175" s="210" t="s">
        <v>92</v>
      </c>
      <c r="AV175" s="13" t="s">
        <v>23</v>
      </c>
      <c r="AW175" s="13" t="s">
        <v>45</v>
      </c>
      <c r="AX175" s="13" t="s">
        <v>82</v>
      </c>
      <c r="AY175" s="210" t="s">
        <v>164</v>
      </c>
    </row>
    <row r="176" spans="2:51" s="14" customFormat="1" ht="11.25">
      <c r="B176" s="211"/>
      <c r="C176" s="212"/>
      <c r="D176" s="196" t="s">
        <v>173</v>
      </c>
      <c r="E176" s="213" t="s">
        <v>36</v>
      </c>
      <c r="F176" s="214" t="s">
        <v>238</v>
      </c>
      <c r="G176" s="212"/>
      <c r="H176" s="215">
        <v>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173</v>
      </c>
      <c r="AU176" s="221" t="s">
        <v>92</v>
      </c>
      <c r="AV176" s="14" t="s">
        <v>92</v>
      </c>
      <c r="AW176" s="14" t="s">
        <v>45</v>
      </c>
      <c r="AX176" s="14" t="s">
        <v>23</v>
      </c>
      <c r="AY176" s="221" t="s">
        <v>164</v>
      </c>
    </row>
    <row r="177" spans="1:65" s="2" customFormat="1" ht="16.5" customHeight="1">
      <c r="A177" s="37"/>
      <c r="B177" s="38"/>
      <c r="C177" s="183" t="s">
        <v>302</v>
      </c>
      <c r="D177" s="183" t="s">
        <v>166</v>
      </c>
      <c r="E177" s="184" t="s">
        <v>728</v>
      </c>
      <c r="F177" s="185" t="s">
        <v>729</v>
      </c>
      <c r="G177" s="186" t="s">
        <v>499</v>
      </c>
      <c r="H177" s="187">
        <v>44</v>
      </c>
      <c r="I177" s="188"/>
      <c r="J177" s="189">
        <f>ROUND(I177*H177,2)</f>
        <v>0</v>
      </c>
      <c r="K177" s="185" t="s">
        <v>186</v>
      </c>
      <c r="L177" s="42"/>
      <c r="M177" s="190" t="s">
        <v>36</v>
      </c>
      <c r="N177" s="191" t="s">
        <v>53</v>
      </c>
      <c r="O177" s="67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4" t="s">
        <v>170</v>
      </c>
      <c r="AT177" s="194" t="s">
        <v>166</v>
      </c>
      <c r="AU177" s="194" t="s">
        <v>92</v>
      </c>
      <c r="AY177" s="19" t="s">
        <v>164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9" t="s">
        <v>23</v>
      </c>
      <c r="BK177" s="195">
        <f>ROUND(I177*H177,2)</f>
        <v>0</v>
      </c>
      <c r="BL177" s="19" t="s">
        <v>170</v>
      </c>
      <c r="BM177" s="194" t="s">
        <v>730</v>
      </c>
    </row>
    <row r="178" spans="1:47" s="2" customFormat="1" ht="11.25">
      <c r="A178" s="37"/>
      <c r="B178" s="38"/>
      <c r="C178" s="39"/>
      <c r="D178" s="196" t="s">
        <v>172</v>
      </c>
      <c r="E178" s="39"/>
      <c r="F178" s="197" t="s">
        <v>731</v>
      </c>
      <c r="G178" s="39"/>
      <c r="H178" s="39"/>
      <c r="I178" s="198"/>
      <c r="J178" s="39"/>
      <c r="K178" s="39"/>
      <c r="L178" s="42"/>
      <c r="M178" s="199"/>
      <c r="N178" s="200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172</v>
      </c>
      <c r="AU178" s="19" t="s">
        <v>92</v>
      </c>
    </row>
    <row r="179" spans="1:47" s="2" customFormat="1" ht="11.25">
      <c r="A179" s="37"/>
      <c r="B179" s="38"/>
      <c r="C179" s="39"/>
      <c r="D179" s="233" t="s">
        <v>189</v>
      </c>
      <c r="E179" s="39"/>
      <c r="F179" s="234" t="s">
        <v>732</v>
      </c>
      <c r="G179" s="39"/>
      <c r="H179" s="39"/>
      <c r="I179" s="198"/>
      <c r="J179" s="39"/>
      <c r="K179" s="39"/>
      <c r="L179" s="42"/>
      <c r="M179" s="199"/>
      <c r="N179" s="200"/>
      <c r="O179" s="67"/>
      <c r="P179" s="67"/>
      <c r="Q179" s="67"/>
      <c r="R179" s="67"/>
      <c r="S179" s="67"/>
      <c r="T179" s="68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9" t="s">
        <v>189</v>
      </c>
      <c r="AU179" s="19" t="s">
        <v>92</v>
      </c>
    </row>
    <row r="180" spans="2:51" s="13" customFormat="1" ht="11.25">
      <c r="B180" s="201"/>
      <c r="C180" s="202"/>
      <c r="D180" s="196" t="s">
        <v>173</v>
      </c>
      <c r="E180" s="203" t="s">
        <v>36</v>
      </c>
      <c r="F180" s="204" t="s">
        <v>647</v>
      </c>
      <c r="G180" s="202"/>
      <c r="H180" s="203" t="s">
        <v>36</v>
      </c>
      <c r="I180" s="205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173</v>
      </c>
      <c r="AU180" s="210" t="s">
        <v>92</v>
      </c>
      <c r="AV180" s="13" t="s">
        <v>23</v>
      </c>
      <c r="AW180" s="13" t="s">
        <v>45</v>
      </c>
      <c r="AX180" s="13" t="s">
        <v>82</v>
      </c>
      <c r="AY180" s="210" t="s">
        <v>164</v>
      </c>
    </row>
    <row r="181" spans="2:51" s="14" customFormat="1" ht="11.25">
      <c r="B181" s="211"/>
      <c r="C181" s="212"/>
      <c r="D181" s="196" t="s">
        <v>173</v>
      </c>
      <c r="E181" s="213" t="s">
        <v>36</v>
      </c>
      <c r="F181" s="214" t="s">
        <v>238</v>
      </c>
      <c r="G181" s="212"/>
      <c r="H181" s="215">
        <v>8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173</v>
      </c>
      <c r="AU181" s="221" t="s">
        <v>92</v>
      </c>
      <c r="AV181" s="14" t="s">
        <v>92</v>
      </c>
      <c r="AW181" s="14" t="s">
        <v>45</v>
      </c>
      <c r="AX181" s="14" t="s">
        <v>82</v>
      </c>
      <c r="AY181" s="221" t="s">
        <v>164</v>
      </c>
    </row>
    <row r="182" spans="2:51" s="13" customFormat="1" ht="11.25">
      <c r="B182" s="201"/>
      <c r="C182" s="202"/>
      <c r="D182" s="196" t="s">
        <v>173</v>
      </c>
      <c r="E182" s="203" t="s">
        <v>36</v>
      </c>
      <c r="F182" s="204" t="s">
        <v>733</v>
      </c>
      <c r="G182" s="202"/>
      <c r="H182" s="203" t="s">
        <v>36</v>
      </c>
      <c r="I182" s="205"/>
      <c r="J182" s="202"/>
      <c r="K182" s="202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173</v>
      </c>
      <c r="AU182" s="210" t="s">
        <v>92</v>
      </c>
      <c r="AV182" s="13" t="s">
        <v>23</v>
      </c>
      <c r="AW182" s="13" t="s">
        <v>45</v>
      </c>
      <c r="AX182" s="13" t="s">
        <v>82</v>
      </c>
      <c r="AY182" s="210" t="s">
        <v>164</v>
      </c>
    </row>
    <row r="183" spans="2:51" s="14" customFormat="1" ht="11.25">
      <c r="B183" s="211"/>
      <c r="C183" s="212"/>
      <c r="D183" s="196" t="s">
        <v>173</v>
      </c>
      <c r="E183" s="213" t="s">
        <v>36</v>
      </c>
      <c r="F183" s="214" t="s">
        <v>455</v>
      </c>
      <c r="G183" s="212"/>
      <c r="H183" s="215">
        <v>36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173</v>
      </c>
      <c r="AU183" s="221" t="s">
        <v>92</v>
      </c>
      <c r="AV183" s="14" t="s">
        <v>92</v>
      </c>
      <c r="AW183" s="14" t="s">
        <v>45</v>
      </c>
      <c r="AX183" s="14" t="s">
        <v>82</v>
      </c>
      <c r="AY183" s="221" t="s">
        <v>164</v>
      </c>
    </row>
    <row r="184" spans="2:51" s="15" customFormat="1" ht="11.25">
      <c r="B184" s="222"/>
      <c r="C184" s="223"/>
      <c r="D184" s="196" t="s">
        <v>173</v>
      </c>
      <c r="E184" s="224" t="s">
        <v>36</v>
      </c>
      <c r="F184" s="225" t="s">
        <v>181</v>
      </c>
      <c r="G184" s="223"/>
      <c r="H184" s="226">
        <v>44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173</v>
      </c>
      <c r="AU184" s="232" t="s">
        <v>92</v>
      </c>
      <c r="AV184" s="15" t="s">
        <v>170</v>
      </c>
      <c r="AW184" s="15" t="s">
        <v>45</v>
      </c>
      <c r="AX184" s="15" t="s">
        <v>23</v>
      </c>
      <c r="AY184" s="232" t="s">
        <v>164</v>
      </c>
    </row>
    <row r="185" spans="1:65" s="2" customFormat="1" ht="16.5" customHeight="1">
      <c r="A185" s="37"/>
      <c r="B185" s="38"/>
      <c r="C185" s="246" t="s">
        <v>310</v>
      </c>
      <c r="D185" s="246" t="s">
        <v>303</v>
      </c>
      <c r="E185" s="247" t="s">
        <v>734</v>
      </c>
      <c r="F185" s="248" t="s">
        <v>735</v>
      </c>
      <c r="G185" s="249" t="s">
        <v>525</v>
      </c>
      <c r="H185" s="250">
        <v>2</v>
      </c>
      <c r="I185" s="251"/>
      <c r="J185" s="252">
        <f>ROUND(I185*H185,2)</f>
        <v>0</v>
      </c>
      <c r="K185" s="248" t="s">
        <v>36</v>
      </c>
      <c r="L185" s="253"/>
      <c r="M185" s="254" t="s">
        <v>36</v>
      </c>
      <c r="N185" s="255" t="s">
        <v>53</v>
      </c>
      <c r="O185" s="67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4" t="s">
        <v>238</v>
      </c>
      <c r="AT185" s="194" t="s">
        <v>303</v>
      </c>
      <c r="AU185" s="194" t="s">
        <v>92</v>
      </c>
      <c r="AY185" s="19" t="s">
        <v>164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9" t="s">
        <v>23</v>
      </c>
      <c r="BK185" s="195">
        <f>ROUND(I185*H185,2)</f>
        <v>0</v>
      </c>
      <c r="BL185" s="19" t="s">
        <v>170</v>
      </c>
      <c r="BM185" s="194" t="s">
        <v>736</v>
      </c>
    </row>
    <row r="186" spans="1:47" s="2" customFormat="1" ht="11.25">
      <c r="A186" s="37"/>
      <c r="B186" s="38"/>
      <c r="C186" s="39"/>
      <c r="D186" s="196" t="s">
        <v>172</v>
      </c>
      <c r="E186" s="39"/>
      <c r="F186" s="197" t="s">
        <v>735</v>
      </c>
      <c r="G186" s="39"/>
      <c r="H186" s="39"/>
      <c r="I186" s="198"/>
      <c r="J186" s="39"/>
      <c r="K186" s="39"/>
      <c r="L186" s="42"/>
      <c r="M186" s="199"/>
      <c r="N186" s="200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9" t="s">
        <v>172</v>
      </c>
      <c r="AU186" s="19" t="s">
        <v>92</v>
      </c>
    </row>
    <row r="187" spans="2:51" s="13" customFormat="1" ht="11.25">
      <c r="B187" s="201"/>
      <c r="C187" s="202"/>
      <c r="D187" s="196" t="s">
        <v>173</v>
      </c>
      <c r="E187" s="203" t="s">
        <v>36</v>
      </c>
      <c r="F187" s="204" t="s">
        <v>647</v>
      </c>
      <c r="G187" s="202"/>
      <c r="H187" s="203" t="s">
        <v>36</v>
      </c>
      <c r="I187" s="205"/>
      <c r="J187" s="202"/>
      <c r="K187" s="202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173</v>
      </c>
      <c r="AU187" s="210" t="s">
        <v>92</v>
      </c>
      <c r="AV187" s="13" t="s">
        <v>23</v>
      </c>
      <c r="AW187" s="13" t="s">
        <v>45</v>
      </c>
      <c r="AX187" s="13" t="s">
        <v>82</v>
      </c>
      <c r="AY187" s="210" t="s">
        <v>164</v>
      </c>
    </row>
    <row r="188" spans="2:51" s="14" customFormat="1" ht="11.25">
      <c r="B188" s="211"/>
      <c r="C188" s="212"/>
      <c r="D188" s="196" t="s">
        <v>173</v>
      </c>
      <c r="E188" s="213" t="s">
        <v>36</v>
      </c>
      <c r="F188" s="214" t="s">
        <v>92</v>
      </c>
      <c r="G188" s="212"/>
      <c r="H188" s="215">
        <v>2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173</v>
      </c>
      <c r="AU188" s="221" t="s">
        <v>92</v>
      </c>
      <c r="AV188" s="14" t="s">
        <v>92</v>
      </c>
      <c r="AW188" s="14" t="s">
        <v>45</v>
      </c>
      <c r="AX188" s="14" t="s">
        <v>23</v>
      </c>
      <c r="AY188" s="221" t="s">
        <v>164</v>
      </c>
    </row>
    <row r="189" spans="1:65" s="2" customFormat="1" ht="16.5" customHeight="1">
      <c r="A189" s="37"/>
      <c r="B189" s="38"/>
      <c r="C189" s="246" t="s">
        <v>318</v>
      </c>
      <c r="D189" s="246" t="s">
        <v>303</v>
      </c>
      <c r="E189" s="247" t="s">
        <v>737</v>
      </c>
      <c r="F189" s="248" t="s">
        <v>738</v>
      </c>
      <c r="G189" s="249" t="s">
        <v>525</v>
      </c>
      <c r="H189" s="250">
        <v>9</v>
      </c>
      <c r="I189" s="251"/>
      <c r="J189" s="252">
        <f>ROUND(I189*H189,2)</f>
        <v>0</v>
      </c>
      <c r="K189" s="248" t="s">
        <v>36</v>
      </c>
      <c r="L189" s="253"/>
      <c r="M189" s="254" t="s">
        <v>36</v>
      </c>
      <c r="N189" s="255" t="s">
        <v>53</v>
      </c>
      <c r="O189" s="67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4" t="s">
        <v>238</v>
      </c>
      <c r="AT189" s="194" t="s">
        <v>303</v>
      </c>
      <c r="AU189" s="194" t="s">
        <v>92</v>
      </c>
      <c r="AY189" s="19" t="s">
        <v>164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9" t="s">
        <v>23</v>
      </c>
      <c r="BK189" s="195">
        <f>ROUND(I189*H189,2)</f>
        <v>0</v>
      </c>
      <c r="BL189" s="19" t="s">
        <v>170</v>
      </c>
      <c r="BM189" s="194" t="s">
        <v>739</v>
      </c>
    </row>
    <row r="190" spans="1:47" s="2" customFormat="1" ht="11.25">
      <c r="A190" s="37"/>
      <c r="B190" s="38"/>
      <c r="C190" s="39"/>
      <c r="D190" s="196" t="s">
        <v>172</v>
      </c>
      <c r="E190" s="39"/>
      <c r="F190" s="197" t="s">
        <v>738</v>
      </c>
      <c r="G190" s="39"/>
      <c r="H190" s="39"/>
      <c r="I190" s="198"/>
      <c r="J190" s="39"/>
      <c r="K190" s="39"/>
      <c r="L190" s="42"/>
      <c r="M190" s="199"/>
      <c r="N190" s="200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172</v>
      </c>
      <c r="AU190" s="19" t="s">
        <v>92</v>
      </c>
    </row>
    <row r="191" spans="2:51" s="13" customFormat="1" ht="11.25">
      <c r="B191" s="201"/>
      <c r="C191" s="202"/>
      <c r="D191" s="196" t="s">
        <v>173</v>
      </c>
      <c r="E191" s="203" t="s">
        <v>36</v>
      </c>
      <c r="F191" s="204" t="s">
        <v>647</v>
      </c>
      <c r="G191" s="202"/>
      <c r="H191" s="203" t="s">
        <v>36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173</v>
      </c>
      <c r="AU191" s="210" t="s">
        <v>92</v>
      </c>
      <c r="AV191" s="13" t="s">
        <v>23</v>
      </c>
      <c r="AW191" s="13" t="s">
        <v>45</v>
      </c>
      <c r="AX191" s="13" t="s">
        <v>82</v>
      </c>
      <c r="AY191" s="210" t="s">
        <v>164</v>
      </c>
    </row>
    <row r="192" spans="2:51" s="14" customFormat="1" ht="11.25">
      <c r="B192" s="211"/>
      <c r="C192" s="212"/>
      <c r="D192" s="196" t="s">
        <v>173</v>
      </c>
      <c r="E192" s="213" t="s">
        <v>36</v>
      </c>
      <c r="F192" s="214" t="s">
        <v>247</v>
      </c>
      <c r="G192" s="212"/>
      <c r="H192" s="215">
        <v>9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173</v>
      </c>
      <c r="AU192" s="221" t="s">
        <v>92</v>
      </c>
      <c r="AV192" s="14" t="s">
        <v>92</v>
      </c>
      <c r="AW192" s="14" t="s">
        <v>45</v>
      </c>
      <c r="AX192" s="14" t="s">
        <v>23</v>
      </c>
      <c r="AY192" s="221" t="s">
        <v>164</v>
      </c>
    </row>
    <row r="193" spans="1:65" s="2" customFormat="1" ht="16.5" customHeight="1">
      <c r="A193" s="37"/>
      <c r="B193" s="38"/>
      <c r="C193" s="246" t="s">
        <v>324</v>
      </c>
      <c r="D193" s="246" t="s">
        <v>303</v>
      </c>
      <c r="E193" s="247" t="s">
        <v>740</v>
      </c>
      <c r="F193" s="248" t="s">
        <v>741</v>
      </c>
      <c r="G193" s="249" t="s">
        <v>525</v>
      </c>
      <c r="H193" s="250">
        <v>2</v>
      </c>
      <c r="I193" s="251"/>
      <c r="J193" s="252">
        <f>ROUND(I193*H193,2)</f>
        <v>0</v>
      </c>
      <c r="K193" s="248" t="s">
        <v>36</v>
      </c>
      <c r="L193" s="253"/>
      <c r="M193" s="254" t="s">
        <v>36</v>
      </c>
      <c r="N193" s="255" t="s">
        <v>53</v>
      </c>
      <c r="O193" s="67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4" t="s">
        <v>238</v>
      </c>
      <c r="AT193" s="194" t="s">
        <v>303</v>
      </c>
      <c r="AU193" s="194" t="s">
        <v>92</v>
      </c>
      <c r="AY193" s="19" t="s">
        <v>164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9" t="s">
        <v>23</v>
      </c>
      <c r="BK193" s="195">
        <f>ROUND(I193*H193,2)</f>
        <v>0</v>
      </c>
      <c r="BL193" s="19" t="s">
        <v>170</v>
      </c>
      <c r="BM193" s="194" t="s">
        <v>742</v>
      </c>
    </row>
    <row r="194" spans="1:47" s="2" customFormat="1" ht="11.25">
      <c r="A194" s="37"/>
      <c r="B194" s="38"/>
      <c r="C194" s="39"/>
      <c r="D194" s="196" t="s">
        <v>172</v>
      </c>
      <c r="E194" s="39"/>
      <c r="F194" s="197" t="s">
        <v>741</v>
      </c>
      <c r="G194" s="39"/>
      <c r="H194" s="39"/>
      <c r="I194" s="198"/>
      <c r="J194" s="39"/>
      <c r="K194" s="39"/>
      <c r="L194" s="42"/>
      <c r="M194" s="199"/>
      <c r="N194" s="200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9" t="s">
        <v>172</v>
      </c>
      <c r="AU194" s="19" t="s">
        <v>92</v>
      </c>
    </row>
    <row r="195" spans="2:51" s="13" customFormat="1" ht="11.25">
      <c r="B195" s="201"/>
      <c r="C195" s="202"/>
      <c r="D195" s="196" t="s">
        <v>173</v>
      </c>
      <c r="E195" s="203" t="s">
        <v>36</v>
      </c>
      <c r="F195" s="204" t="s">
        <v>647</v>
      </c>
      <c r="G195" s="202"/>
      <c r="H195" s="203" t="s">
        <v>36</v>
      </c>
      <c r="I195" s="205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173</v>
      </c>
      <c r="AU195" s="210" t="s">
        <v>92</v>
      </c>
      <c r="AV195" s="13" t="s">
        <v>23</v>
      </c>
      <c r="AW195" s="13" t="s">
        <v>45</v>
      </c>
      <c r="AX195" s="13" t="s">
        <v>82</v>
      </c>
      <c r="AY195" s="210" t="s">
        <v>164</v>
      </c>
    </row>
    <row r="196" spans="2:51" s="14" customFormat="1" ht="11.25">
      <c r="B196" s="211"/>
      <c r="C196" s="212"/>
      <c r="D196" s="196" t="s">
        <v>173</v>
      </c>
      <c r="E196" s="213" t="s">
        <v>36</v>
      </c>
      <c r="F196" s="214" t="s">
        <v>92</v>
      </c>
      <c r="G196" s="212"/>
      <c r="H196" s="215">
        <v>2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173</v>
      </c>
      <c r="AU196" s="221" t="s">
        <v>92</v>
      </c>
      <c r="AV196" s="14" t="s">
        <v>92</v>
      </c>
      <c r="AW196" s="14" t="s">
        <v>45</v>
      </c>
      <c r="AX196" s="14" t="s">
        <v>23</v>
      </c>
      <c r="AY196" s="221" t="s">
        <v>164</v>
      </c>
    </row>
    <row r="197" spans="1:65" s="2" customFormat="1" ht="16.5" customHeight="1">
      <c r="A197" s="37"/>
      <c r="B197" s="38"/>
      <c r="C197" s="246" t="s">
        <v>332</v>
      </c>
      <c r="D197" s="246" t="s">
        <v>303</v>
      </c>
      <c r="E197" s="247" t="s">
        <v>743</v>
      </c>
      <c r="F197" s="248" t="s">
        <v>744</v>
      </c>
      <c r="G197" s="249" t="s">
        <v>525</v>
      </c>
      <c r="H197" s="250">
        <v>9</v>
      </c>
      <c r="I197" s="251"/>
      <c r="J197" s="252">
        <f>ROUND(I197*H197,2)</f>
        <v>0</v>
      </c>
      <c r="K197" s="248" t="s">
        <v>36</v>
      </c>
      <c r="L197" s="253"/>
      <c r="M197" s="254" t="s">
        <v>36</v>
      </c>
      <c r="N197" s="255" t="s">
        <v>53</v>
      </c>
      <c r="O197" s="67"/>
      <c r="P197" s="192">
        <f>O197*H197</f>
        <v>0</v>
      </c>
      <c r="Q197" s="192">
        <v>0</v>
      </c>
      <c r="R197" s="192">
        <f>Q197*H197</f>
        <v>0</v>
      </c>
      <c r="S197" s="192">
        <v>0</v>
      </c>
      <c r="T197" s="19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4" t="s">
        <v>238</v>
      </c>
      <c r="AT197" s="194" t="s">
        <v>303</v>
      </c>
      <c r="AU197" s="194" t="s">
        <v>92</v>
      </c>
      <c r="AY197" s="19" t="s">
        <v>164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19" t="s">
        <v>23</v>
      </c>
      <c r="BK197" s="195">
        <f>ROUND(I197*H197,2)</f>
        <v>0</v>
      </c>
      <c r="BL197" s="19" t="s">
        <v>170</v>
      </c>
      <c r="BM197" s="194" t="s">
        <v>745</v>
      </c>
    </row>
    <row r="198" spans="1:47" s="2" customFormat="1" ht="11.25">
      <c r="A198" s="37"/>
      <c r="B198" s="38"/>
      <c r="C198" s="39"/>
      <c r="D198" s="196" t="s">
        <v>172</v>
      </c>
      <c r="E198" s="39"/>
      <c r="F198" s="197" t="s">
        <v>744</v>
      </c>
      <c r="G198" s="39"/>
      <c r="H198" s="39"/>
      <c r="I198" s="198"/>
      <c r="J198" s="39"/>
      <c r="K198" s="39"/>
      <c r="L198" s="42"/>
      <c r="M198" s="199"/>
      <c r="N198" s="200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9" t="s">
        <v>172</v>
      </c>
      <c r="AU198" s="19" t="s">
        <v>92</v>
      </c>
    </row>
    <row r="199" spans="2:51" s="13" customFormat="1" ht="11.25">
      <c r="B199" s="201"/>
      <c r="C199" s="202"/>
      <c r="D199" s="196" t="s">
        <v>173</v>
      </c>
      <c r="E199" s="203" t="s">
        <v>36</v>
      </c>
      <c r="F199" s="204" t="s">
        <v>647</v>
      </c>
      <c r="G199" s="202"/>
      <c r="H199" s="203" t="s">
        <v>36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173</v>
      </c>
      <c r="AU199" s="210" t="s">
        <v>92</v>
      </c>
      <c r="AV199" s="13" t="s">
        <v>23</v>
      </c>
      <c r="AW199" s="13" t="s">
        <v>45</v>
      </c>
      <c r="AX199" s="13" t="s">
        <v>82</v>
      </c>
      <c r="AY199" s="210" t="s">
        <v>164</v>
      </c>
    </row>
    <row r="200" spans="2:51" s="14" customFormat="1" ht="11.25">
      <c r="B200" s="211"/>
      <c r="C200" s="212"/>
      <c r="D200" s="196" t="s">
        <v>173</v>
      </c>
      <c r="E200" s="213" t="s">
        <v>36</v>
      </c>
      <c r="F200" s="214" t="s">
        <v>247</v>
      </c>
      <c r="G200" s="212"/>
      <c r="H200" s="215">
        <v>9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173</v>
      </c>
      <c r="AU200" s="221" t="s">
        <v>92</v>
      </c>
      <c r="AV200" s="14" t="s">
        <v>92</v>
      </c>
      <c r="AW200" s="14" t="s">
        <v>45</v>
      </c>
      <c r="AX200" s="14" t="s">
        <v>23</v>
      </c>
      <c r="AY200" s="221" t="s">
        <v>164</v>
      </c>
    </row>
    <row r="201" spans="1:65" s="2" customFormat="1" ht="16.5" customHeight="1">
      <c r="A201" s="37"/>
      <c r="B201" s="38"/>
      <c r="C201" s="246" t="s">
        <v>7</v>
      </c>
      <c r="D201" s="246" t="s">
        <v>303</v>
      </c>
      <c r="E201" s="247" t="s">
        <v>746</v>
      </c>
      <c r="F201" s="248" t="s">
        <v>747</v>
      </c>
      <c r="G201" s="249" t="s">
        <v>525</v>
      </c>
      <c r="H201" s="250">
        <v>2</v>
      </c>
      <c r="I201" s="251"/>
      <c r="J201" s="252">
        <f>ROUND(I201*H201,2)</f>
        <v>0</v>
      </c>
      <c r="K201" s="248" t="s">
        <v>36</v>
      </c>
      <c r="L201" s="253"/>
      <c r="M201" s="254" t="s">
        <v>36</v>
      </c>
      <c r="N201" s="255" t="s">
        <v>53</v>
      </c>
      <c r="O201" s="67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4" t="s">
        <v>238</v>
      </c>
      <c r="AT201" s="194" t="s">
        <v>303</v>
      </c>
      <c r="AU201" s="194" t="s">
        <v>92</v>
      </c>
      <c r="AY201" s="19" t="s">
        <v>164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19" t="s">
        <v>23</v>
      </c>
      <c r="BK201" s="195">
        <f>ROUND(I201*H201,2)</f>
        <v>0</v>
      </c>
      <c r="BL201" s="19" t="s">
        <v>170</v>
      </c>
      <c r="BM201" s="194" t="s">
        <v>748</v>
      </c>
    </row>
    <row r="202" spans="1:47" s="2" customFormat="1" ht="11.25">
      <c r="A202" s="37"/>
      <c r="B202" s="38"/>
      <c r="C202" s="39"/>
      <c r="D202" s="196" t="s">
        <v>172</v>
      </c>
      <c r="E202" s="39"/>
      <c r="F202" s="197" t="s">
        <v>747</v>
      </c>
      <c r="G202" s="39"/>
      <c r="H202" s="39"/>
      <c r="I202" s="198"/>
      <c r="J202" s="39"/>
      <c r="K202" s="39"/>
      <c r="L202" s="42"/>
      <c r="M202" s="199"/>
      <c r="N202" s="200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172</v>
      </c>
      <c r="AU202" s="19" t="s">
        <v>92</v>
      </c>
    </row>
    <row r="203" spans="2:51" s="13" customFormat="1" ht="11.25">
      <c r="B203" s="201"/>
      <c r="C203" s="202"/>
      <c r="D203" s="196" t="s">
        <v>173</v>
      </c>
      <c r="E203" s="203" t="s">
        <v>36</v>
      </c>
      <c r="F203" s="204" t="s">
        <v>647</v>
      </c>
      <c r="G203" s="202"/>
      <c r="H203" s="203" t="s">
        <v>36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173</v>
      </c>
      <c r="AU203" s="210" t="s">
        <v>92</v>
      </c>
      <c r="AV203" s="13" t="s">
        <v>23</v>
      </c>
      <c r="AW203" s="13" t="s">
        <v>45</v>
      </c>
      <c r="AX203" s="13" t="s">
        <v>82</v>
      </c>
      <c r="AY203" s="210" t="s">
        <v>164</v>
      </c>
    </row>
    <row r="204" spans="2:51" s="14" customFormat="1" ht="11.25">
      <c r="B204" s="211"/>
      <c r="C204" s="212"/>
      <c r="D204" s="196" t="s">
        <v>173</v>
      </c>
      <c r="E204" s="213" t="s">
        <v>36</v>
      </c>
      <c r="F204" s="214" t="s">
        <v>92</v>
      </c>
      <c r="G204" s="212"/>
      <c r="H204" s="215">
        <v>2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173</v>
      </c>
      <c r="AU204" s="221" t="s">
        <v>92</v>
      </c>
      <c r="AV204" s="14" t="s">
        <v>92</v>
      </c>
      <c r="AW204" s="14" t="s">
        <v>45</v>
      </c>
      <c r="AX204" s="14" t="s">
        <v>23</v>
      </c>
      <c r="AY204" s="221" t="s">
        <v>164</v>
      </c>
    </row>
    <row r="205" spans="1:65" s="2" customFormat="1" ht="16.5" customHeight="1">
      <c r="A205" s="37"/>
      <c r="B205" s="38"/>
      <c r="C205" s="246" t="s">
        <v>120</v>
      </c>
      <c r="D205" s="246" t="s">
        <v>303</v>
      </c>
      <c r="E205" s="247" t="s">
        <v>749</v>
      </c>
      <c r="F205" s="248" t="s">
        <v>750</v>
      </c>
      <c r="G205" s="249" t="s">
        <v>525</v>
      </c>
      <c r="H205" s="250">
        <v>9</v>
      </c>
      <c r="I205" s="251"/>
      <c r="J205" s="252">
        <f>ROUND(I205*H205,2)</f>
        <v>0</v>
      </c>
      <c r="K205" s="248" t="s">
        <v>36</v>
      </c>
      <c r="L205" s="253"/>
      <c r="M205" s="254" t="s">
        <v>36</v>
      </c>
      <c r="N205" s="255" t="s">
        <v>53</v>
      </c>
      <c r="O205" s="67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4" t="s">
        <v>238</v>
      </c>
      <c r="AT205" s="194" t="s">
        <v>303</v>
      </c>
      <c r="AU205" s="194" t="s">
        <v>92</v>
      </c>
      <c r="AY205" s="19" t="s">
        <v>164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9" t="s">
        <v>23</v>
      </c>
      <c r="BK205" s="195">
        <f>ROUND(I205*H205,2)</f>
        <v>0</v>
      </c>
      <c r="BL205" s="19" t="s">
        <v>170</v>
      </c>
      <c r="BM205" s="194" t="s">
        <v>751</v>
      </c>
    </row>
    <row r="206" spans="1:47" s="2" customFormat="1" ht="11.25">
      <c r="A206" s="37"/>
      <c r="B206" s="38"/>
      <c r="C206" s="39"/>
      <c r="D206" s="196" t="s">
        <v>172</v>
      </c>
      <c r="E206" s="39"/>
      <c r="F206" s="197" t="s">
        <v>750</v>
      </c>
      <c r="G206" s="39"/>
      <c r="H206" s="39"/>
      <c r="I206" s="198"/>
      <c r="J206" s="39"/>
      <c r="K206" s="39"/>
      <c r="L206" s="42"/>
      <c r="M206" s="199"/>
      <c r="N206" s="200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9" t="s">
        <v>172</v>
      </c>
      <c r="AU206" s="19" t="s">
        <v>92</v>
      </c>
    </row>
    <row r="207" spans="2:51" s="13" customFormat="1" ht="11.25">
      <c r="B207" s="201"/>
      <c r="C207" s="202"/>
      <c r="D207" s="196" t="s">
        <v>173</v>
      </c>
      <c r="E207" s="203" t="s">
        <v>36</v>
      </c>
      <c r="F207" s="204" t="s">
        <v>647</v>
      </c>
      <c r="G207" s="202"/>
      <c r="H207" s="203" t="s">
        <v>36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173</v>
      </c>
      <c r="AU207" s="210" t="s">
        <v>92</v>
      </c>
      <c r="AV207" s="13" t="s">
        <v>23</v>
      </c>
      <c r="AW207" s="13" t="s">
        <v>45</v>
      </c>
      <c r="AX207" s="13" t="s">
        <v>82</v>
      </c>
      <c r="AY207" s="210" t="s">
        <v>164</v>
      </c>
    </row>
    <row r="208" spans="2:51" s="14" customFormat="1" ht="11.25">
      <c r="B208" s="211"/>
      <c r="C208" s="212"/>
      <c r="D208" s="196" t="s">
        <v>173</v>
      </c>
      <c r="E208" s="213" t="s">
        <v>36</v>
      </c>
      <c r="F208" s="214" t="s">
        <v>247</v>
      </c>
      <c r="G208" s="212"/>
      <c r="H208" s="215">
        <v>9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173</v>
      </c>
      <c r="AU208" s="221" t="s">
        <v>92</v>
      </c>
      <c r="AV208" s="14" t="s">
        <v>92</v>
      </c>
      <c r="AW208" s="14" t="s">
        <v>45</v>
      </c>
      <c r="AX208" s="14" t="s">
        <v>23</v>
      </c>
      <c r="AY208" s="221" t="s">
        <v>164</v>
      </c>
    </row>
    <row r="209" spans="1:65" s="2" customFormat="1" ht="16.5" customHeight="1">
      <c r="A209" s="37"/>
      <c r="B209" s="38"/>
      <c r="C209" s="246" t="s">
        <v>355</v>
      </c>
      <c r="D209" s="246" t="s">
        <v>303</v>
      </c>
      <c r="E209" s="247" t="s">
        <v>752</v>
      </c>
      <c r="F209" s="248" t="s">
        <v>753</v>
      </c>
      <c r="G209" s="249" t="s">
        <v>525</v>
      </c>
      <c r="H209" s="250">
        <v>2</v>
      </c>
      <c r="I209" s="251"/>
      <c r="J209" s="252">
        <f>ROUND(I209*H209,2)</f>
        <v>0</v>
      </c>
      <c r="K209" s="248" t="s">
        <v>36</v>
      </c>
      <c r="L209" s="253"/>
      <c r="M209" s="254" t="s">
        <v>36</v>
      </c>
      <c r="N209" s="255" t="s">
        <v>53</v>
      </c>
      <c r="O209" s="67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4" t="s">
        <v>238</v>
      </c>
      <c r="AT209" s="194" t="s">
        <v>303</v>
      </c>
      <c r="AU209" s="194" t="s">
        <v>92</v>
      </c>
      <c r="AY209" s="19" t="s">
        <v>164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9" t="s">
        <v>23</v>
      </c>
      <c r="BK209" s="195">
        <f>ROUND(I209*H209,2)</f>
        <v>0</v>
      </c>
      <c r="BL209" s="19" t="s">
        <v>170</v>
      </c>
      <c r="BM209" s="194" t="s">
        <v>754</v>
      </c>
    </row>
    <row r="210" spans="1:47" s="2" customFormat="1" ht="11.25">
      <c r="A210" s="37"/>
      <c r="B210" s="38"/>
      <c r="C210" s="39"/>
      <c r="D210" s="196" t="s">
        <v>172</v>
      </c>
      <c r="E210" s="39"/>
      <c r="F210" s="197" t="s">
        <v>753</v>
      </c>
      <c r="G210" s="39"/>
      <c r="H210" s="39"/>
      <c r="I210" s="198"/>
      <c r="J210" s="39"/>
      <c r="K210" s="39"/>
      <c r="L210" s="42"/>
      <c r="M210" s="199"/>
      <c r="N210" s="200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172</v>
      </c>
      <c r="AU210" s="19" t="s">
        <v>92</v>
      </c>
    </row>
    <row r="211" spans="2:51" s="13" customFormat="1" ht="11.25">
      <c r="B211" s="201"/>
      <c r="C211" s="202"/>
      <c r="D211" s="196" t="s">
        <v>173</v>
      </c>
      <c r="E211" s="203" t="s">
        <v>36</v>
      </c>
      <c r="F211" s="204" t="s">
        <v>647</v>
      </c>
      <c r="G211" s="202"/>
      <c r="H211" s="203" t="s">
        <v>36</v>
      </c>
      <c r="I211" s="205"/>
      <c r="J211" s="202"/>
      <c r="K211" s="202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173</v>
      </c>
      <c r="AU211" s="210" t="s">
        <v>92</v>
      </c>
      <c r="AV211" s="13" t="s">
        <v>23</v>
      </c>
      <c r="AW211" s="13" t="s">
        <v>45</v>
      </c>
      <c r="AX211" s="13" t="s">
        <v>82</v>
      </c>
      <c r="AY211" s="210" t="s">
        <v>164</v>
      </c>
    </row>
    <row r="212" spans="2:51" s="14" customFormat="1" ht="11.25">
      <c r="B212" s="211"/>
      <c r="C212" s="212"/>
      <c r="D212" s="196" t="s">
        <v>173</v>
      </c>
      <c r="E212" s="213" t="s">
        <v>36</v>
      </c>
      <c r="F212" s="214" t="s">
        <v>92</v>
      </c>
      <c r="G212" s="212"/>
      <c r="H212" s="215">
        <v>2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173</v>
      </c>
      <c r="AU212" s="221" t="s">
        <v>92</v>
      </c>
      <c r="AV212" s="14" t="s">
        <v>92</v>
      </c>
      <c r="AW212" s="14" t="s">
        <v>45</v>
      </c>
      <c r="AX212" s="14" t="s">
        <v>23</v>
      </c>
      <c r="AY212" s="221" t="s">
        <v>164</v>
      </c>
    </row>
    <row r="213" spans="1:65" s="2" customFormat="1" ht="16.5" customHeight="1">
      <c r="A213" s="37"/>
      <c r="B213" s="38"/>
      <c r="C213" s="246" t="s">
        <v>361</v>
      </c>
      <c r="D213" s="246" t="s">
        <v>303</v>
      </c>
      <c r="E213" s="247" t="s">
        <v>755</v>
      </c>
      <c r="F213" s="248" t="s">
        <v>756</v>
      </c>
      <c r="G213" s="249" t="s">
        <v>525</v>
      </c>
      <c r="H213" s="250">
        <v>9</v>
      </c>
      <c r="I213" s="251"/>
      <c r="J213" s="252">
        <f>ROUND(I213*H213,2)</f>
        <v>0</v>
      </c>
      <c r="K213" s="248" t="s">
        <v>36</v>
      </c>
      <c r="L213" s="253"/>
      <c r="M213" s="254" t="s">
        <v>36</v>
      </c>
      <c r="N213" s="255" t="s">
        <v>53</v>
      </c>
      <c r="O213" s="67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4" t="s">
        <v>238</v>
      </c>
      <c r="AT213" s="194" t="s">
        <v>303</v>
      </c>
      <c r="AU213" s="194" t="s">
        <v>92</v>
      </c>
      <c r="AY213" s="19" t="s">
        <v>164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9" t="s">
        <v>23</v>
      </c>
      <c r="BK213" s="195">
        <f>ROUND(I213*H213,2)</f>
        <v>0</v>
      </c>
      <c r="BL213" s="19" t="s">
        <v>170</v>
      </c>
      <c r="BM213" s="194" t="s">
        <v>757</v>
      </c>
    </row>
    <row r="214" spans="1:47" s="2" customFormat="1" ht="11.25">
      <c r="A214" s="37"/>
      <c r="B214" s="38"/>
      <c r="C214" s="39"/>
      <c r="D214" s="196" t="s">
        <v>172</v>
      </c>
      <c r="E214" s="39"/>
      <c r="F214" s="197" t="s">
        <v>756</v>
      </c>
      <c r="G214" s="39"/>
      <c r="H214" s="39"/>
      <c r="I214" s="198"/>
      <c r="J214" s="39"/>
      <c r="K214" s="39"/>
      <c r="L214" s="42"/>
      <c r="M214" s="199"/>
      <c r="N214" s="200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9" t="s">
        <v>172</v>
      </c>
      <c r="AU214" s="19" t="s">
        <v>92</v>
      </c>
    </row>
    <row r="215" spans="2:51" s="13" customFormat="1" ht="11.25">
      <c r="B215" s="201"/>
      <c r="C215" s="202"/>
      <c r="D215" s="196" t="s">
        <v>173</v>
      </c>
      <c r="E215" s="203" t="s">
        <v>36</v>
      </c>
      <c r="F215" s="204" t="s">
        <v>647</v>
      </c>
      <c r="G215" s="202"/>
      <c r="H215" s="203" t="s">
        <v>36</v>
      </c>
      <c r="I215" s="205"/>
      <c r="J215" s="202"/>
      <c r="K215" s="202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173</v>
      </c>
      <c r="AU215" s="210" t="s">
        <v>92</v>
      </c>
      <c r="AV215" s="13" t="s">
        <v>23</v>
      </c>
      <c r="AW215" s="13" t="s">
        <v>45</v>
      </c>
      <c r="AX215" s="13" t="s">
        <v>82</v>
      </c>
      <c r="AY215" s="210" t="s">
        <v>164</v>
      </c>
    </row>
    <row r="216" spans="2:51" s="14" customFormat="1" ht="11.25">
      <c r="B216" s="211"/>
      <c r="C216" s="212"/>
      <c r="D216" s="196" t="s">
        <v>173</v>
      </c>
      <c r="E216" s="213" t="s">
        <v>36</v>
      </c>
      <c r="F216" s="214" t="s">
        <v>247</v>
      </c>
      <c r="G216" s="212"/>
      <c r="H216" s="215">
        <v>9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173</v>
      </c>
      <c r="AU216" s="221" t="s">
        <v>92</v>
      </c>
      <c r="AV216" s="14" t="s">
        <v>92</v>
      </c>
      <c r="AW216" s="14" t="s">
        <v>45</v>
      </c>
      <c r="AX216" s="14" t="s">
        <v>23</v>
      </c>
      <c r="AY216" s="221" t="s">
        <v>164</v>
      </c>
    </row>
    <row r="217" spans="1:65" s="2" customFormat="1" ht="16.5" customHeight="1">
      <c r="A217" s="37"/>
      <c r="B217" s="38"/>
      <c r="C217" s="183" t="s">
        <v>370</v>
      </c>
      <c r="D217" s="183" t="s">
        <v>166</v>
      </c>
      <c r="E217" s="184" t="s">
        <v>758</v>
      </c>
      <c r="F217" s="185" t="s">
        <v>759</v>
      </c>
      <c r="G217" s="186" t="s">
        <v>499</v>
      </c>
      <c r="H217" s="187">
        <v>8</v>
      </c>
      <c r="I217" s="188"/>
      <c r="J217" s="189">
        <f>ROUND(I217*H217,2)</f>
        <v>0</v>
      </c>
      <c r="K217" s="185" t="s">
        <v>186</v>
      </c>
      <c r="L217" s="42"/>
      <c r="M217" s="190" t="s">
        <v>36</v>
      </c>
      <c r="N217" s="191" t="s">
        <v>53</v>
      </c>
      <c r="O217" s="67"/>
      <c r="P217" s="192">
        <f>O217*H217</f>
        <v>0</v>
      </c>
      <c r="Q217" s="192">
        <v>6E-05</v>
      </c>
      <c r="R217" s="192">
        <f>Q217*H217</f>
        <v>0.00048</v>
      </c>
      <c r="S217" s="192">
        <v>0</v>
      </c>
      <c r="T217" s="19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4" t="s">
        <v>170</v>
      </c>
      <c r="AT217" s="194" t="s">
        <v>166</v>
      </c>
      <c r="AU217" s="194" t="s">
        <v>92</v>
      </c>
      <c r="AY217" s="19" t="s">
        <v>164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9" t="s">
        <v>23</v>
      </c>
      <c r="BK217" s="195">
        <f>ROUND(I217*H217,2)</f>
        <v>0</v>
      </c>
      <c r="BL217" s="19" t="s">
        <v>170</v>
      </c>
      <c r="BM217" s="194" t="s">
        <v>760</v>
      </c>
    </row>
    <row r="218" spans="1:47" s="2" customFormat="1" ht="11.25">
      <c r="A218" s="37"/>
      <c r="B218" s="38"/>
      <c r="C218" s="39"/>
      <c r="D218" s="196" t="s">
        <v>172</v>
      </c>
      <c r="E218" s="39"/>
      <c r="F218" s="197" t="s">
        <v>761</v>
      </c>
      <c r="G218" s="39"/>
      <c r="H218" s="39"/>
      <c r="I218" s="198"/>
      <c r="J218" s="39"/>
      <c r="K218" s="39"/>
      <c r="L218" s="42"/>
      <c r="M218" s="199"/>
      <c r="N218" s="200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9" t="s">
        <v>172</v>
      </c>
      <c r="AU218" s="19" t="s">
        <v>92</v>
      </c>
    </row>
    <row r="219" spans="1:47" s="2" customFormat="1" ht="11.25">
      <c r="A219" s="37"/>
      <c r="B219" s="38"/>
      <c r="C219" s="39"/>
      <c r="D219" s="233" t="s">
        <v>189</v>
      </c>
      <c r="E219" s="39"/>
      <c r="F219" s="234" t="s">
        <v>762</v>
      </c>
      <c r="G219" s="39"/>
      <c r="H219" s="39"/>
      <c r="I219" s="198"/>
      <c r="J219" s="39"/>
      <c r="K219" s="39"/>
      <c r="L219" s="42"/>
      <c r="M219" s="199"/>
      <c r="N219" s="200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9" t="s">
        <v>189</v>
      </c>
      <c r="AU219" s="19" t="s">
        <v>92</v>
      </c>
    </row>
    <row r="220" spans="2:51" s="13" customFormat="1" ht="11.25">
      <c r="B220" s="201"/>
      <c r="C220" s="202"/>
      <c r="D220" s="196" t="s">
        <v>173</v>
      </c>
      <c r="E220" s="203" t="s">
        <v>36</v>
      </c>
      <c r="F220" s="204" t="s">
        <v>763</v>
      </c>
      <c r="G220" s="202"/>
      <c r="H220" s="203" t="s">
        <v>36</v>
      </c>
      <c r="I220" s="205"/>
      <c r="J220" s="202"/>
      <c r="K220" s="202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173</v>
      </c>
      <c r="AU220" s="210" t="s">
        <v>92</v>
      </c>
      <c r="AV220" s="13" t="s">
        <v>23</v>
      </c>
      <c r="AW220" s="13" t="s">
        <v>45</v>
      </c>
      <c r="AX220" s="13" t="s">
        <v>82</v>
      </c>
      <c r="AY220" s="210" t="s">
        <v>164</v>
      </c>
    </row>
    <row r="221" spans="2:51" s="14" customFormat="1" ht="11.25">
      <c r="B221" s="211"/>
      <c r="C221" s="212"/>
      <c r="D221" s="196" t="s">
        <v>173</v>
      </c>
      <c r="E221" s="213" t="s">
        <v>36</v>
      </c>
      <c r="F221" s="214" t="s">
        <v>238</v>
      </c>
      <c r="G221" s="212"/>
      <c r="H221" s="215">
        <v>8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173</v>
      </c>
      <c r="AU221" s="221" t="s">
        <v>92</v>
      </c>
      <c r="AV221" s="14" t="s">
        <v>92</v>
      </c>
      <c r="AW221" s="14" t="s">
        <v>45</v>
      </c>
      <c r="AX221" s="14" t="s">
        <v>23</v>
      </c>
      <c r="AY221" s="221" t="s">
        <v>164</v>
      </c>
    </row>
    <row r="222" spans="1:65" s="2" customFormat="1" ht="16.5" customHeight="1">
      <c r="A222" s="37"/>
      <c r="B222" s="38"/>
      <c r="C222" s="246" t="s">
        <v>378</v>
      </c>
      <c r="D222" s="246" t="s">
        <v>303</v>
      </c>
      <c r="E222" s="247" t="s">
        <v>764</v>
      </c>
      <c r="F222" s="248" t="s">
        <v>765</v>
      </c>
      <c r="G222" s="249" t="s">
        <v>499</v>
      </c>
      <c r="H222" s="250">
        <v>24</v>
      </c>
      <c r="I222" s="251"/>
      <c r="J222" s="252">
        <f>ROUND(I222*H222,2)</f>
        <v>0</v>
      </c>
      <c r="K222" s="248" t="s">
        <v>36</v>
      </c>
      <c r="L222" s="253"/>
      <c r="M222" s="254" t="s">
        <v>36</v>
      </c>
      <c r="N222" s="255" t="s">
        <v>53</v>
      </c>
      <c r="O222" s="67"/>
      <c r="P222" s="192">
        <f>O222*H222</f>
        <v>0</v>
      </c>
      <c r="Q222" s="192">
        <v>0.003</v>
      </c>
      <c r="R222" s="192">
        <f>Q222*H222</f>
        <v>0.07200000000000001</v>
      </c>
      <c r="S222" s="192">
        <v>0</v>
      </c>
      <c r="T222" s="19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4" t="s">
        <v>238</v>
      </c>
      <c r="AT222" s="194" t="s">
        <v>303</v>
      </c>
      <c r="AU222" s="194" t="s">
        <v>92</v>
      </c>
      <c r="AY222" s="19" t="s">
        <v>164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9" t="s">
        <v>23</v>
      </c>
      <c r="BK222" s="195">
        <f>ROUND(I222*H222,2)</f>
        <v>0</v>
      </c>
      <c r="BL222" s="19" t="s">
        <v>170</v>
      </c>
      <c r="BM222" s="194" t="s">
        <v>766</v>
      </c>
    </row>
    <row r="223" spans="1:47" s="2" customFormat="1" ht="11.25">
      <c r="A223" s="37"/>
      <c r="B223" s="38"/>
      <c r="C223" s="39"/>
      <c r="D223" s="196" t="s">
        <v>172</v>
      </c>
      <c r="E223" s="39"/>
      <c r="F223" s="197" t="s">
        <v>765</v>
      </c>
      <c r="G223" s="39"/>
      <c r="H223" s="39"/>
      <c r="I223" s="198"/>
      <c r="J223" s="39"/>
      <c r="K223" s="39"/>
      <c r="L223" s="42"/>
      <c r="M223" s="199"/>
      <c r="N223" s="200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9" t="s">
        <v>172</v>
      </c>
      <c r="AU223" s="19" t="s">
        <v>92</v>
      </c>
    </row>
    <row r="224" spans="2:51" s="13" customFormat="1" ht="11.25">
      <c r="B224" s="201"/>
      <c r="C224" s="202"/>
      <c r="D224" s="196" t="s">
        <v>173</v>
      </c>
      <c r="E224" s="203" t="s">
        <v>36</v>
      </c>
      <c r="F224" s="204" t="s">
        <v>763</v>
      </c>
      <c r="G224" s="202"/>
      <c r="H224" s="203" t="s">
        <v>36</v>
      </c>
      <c r="I224" s="205"/>
      <c r="J224" s="202"/>
      <c r="K224" s="202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173</v>
      </c>
      <c r="AU224" s="210" t="s">
        <v>92</v>
      </c>
      <c r="AV224" s="13" t="s">
        <v>23</v>
      </c>
      <c r="AW224" s="13" t="s">
        <v>45</v>
      </c>
      <c r="AX224" s="13" t="s">
        <v>82</v>
      </c>
      <c r="AY224" s="210" t="s">
        <v>164</v>
      </c>
    </row>
    <row r="225" spans="2:51" s="14" customFormat="1" ht="11.25">
      <c r="B225" s="211"/>
      <c r="C225" s="212"/>
      <c r="D225" s="196" t="s">
        <v>173</v>
      </c>
      <c r="E225" s="213" t="s">
        <v>36</v>
      </c>
      <c r="F225" s="214" t="s">
        <v>767</v>
      </c>
      <c r="G225" s="212"/>
      <c r="H225" s="215">
        <v>24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173</v>
      </c>
      <c r="AU225" s="221" t="s">
        <v>92</v>
      </c>
      <c r="AV225" s="14" t="s">
        <v>92</v>
      </c>
      <c r="AW225" s="14" t="s">
        <v>45</v>
      </c>
      <c r="AX225" s="14" t="s">
        <v>23</v>
      </c>
      <c r="AY225" s="221" t="s">
        <v>164</v>
      </c>
    </row>
    <row r="226" spans="1:65" s="2" customFormat="1" ht="16.5" customHeight="1">
      <c r="A226" s="37"/>
      <c r="B226" s="38"/>
      <c r="C226" s="183" t="s">
        <v>388</v>
      </c>
      <c r="D226" s="183" t="s">
        <v>166</v>
      </c>
      <c r="E226" s="184" t="s">
        <v>768</v>
      </c>
      <c r="F226" s="185" t="s">
        <v>769</v>
      </c>
      <c r="G226" s="186" t="s">
        <v>499</v>
      </c>
      <c r="H226" s="187">
        <v>18</v>
      </c>
      <c r="I226" s="188"/>
      <c r="J226" s="189">
        <f>ROUND(I226*H226,2)</f>
        <v>0</v>
      </c>
      <c r="K226" s="185" t="s">
        <v>186</v>
      </c>
      <c r="L226" s="42"/>
      <c r="M226" s="190" t="s">
        <v>36</v>
      </c>
      <c r="N226" s="191" t="s">
        <v>53</v>
      </c>
      <c r="O226" s="67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4" t="s">
        <v>170</v>
      </c>
      <c r="AT226" s="194" t="s">
        <v>166</v>
      </c>
      <c r="AU226" s="194" t="s">
        <v>92</v>
      </c>
      <c r="AY226" s="19" t="s">
        <v>164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9" t="s">
        <v>23</v>
      </c>
      <c r="BK226" s="195">
        <f>ROUND(I226*H226,2)</f>
        <v>0</v>
      </c>
      <c r="BL226" s="19" t="s">
        <v>170</v>
      </c>
      <c r="BM226" s="194" t="s">
        <v>770</v>
      </c>
    </row>
    <row r="227" spans="1:47" s="2" customFormat="1" ht="11.25">
      <c r="A227" s="37"/>
      <c r="B227" s="38"/>
      <c r="C227" s="39"/>
      <c r="D227" s="196" t="s">
        <v>172</v>
      </c>
      <c r="E227" s="39"/>
      <c r="F227" s="197" t="s">
        <v>771</v>
      </c>
      <c r="G227" s="39"/>
      <c r="H227" s="39"/>
      <c r="I227" s="198"/>
      <c r="J227" s="39"/>
      <c r="K227" s="39"/>
      <c r="L227" s="42"/>
      <c r="M227" s="199"/>
      <c r="N227" s="200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9" t="s">
        <v>172</v>
      </c>
      <c r="AU227" s="19" t="s">
        <v>92</v>
      </c>
    </row>
    <row r="228" spans="1:47" s="2" customFormat="1" ht="11.25">
      <c r="A228" s="37"/>
      <c r="B228" s="38"/>
      <c r="C228" s="39"/>
      <c r="D228" s="233" t="s">
        <v>189</v>
      </c>
      <c r="E228" s="39"/>
      <c r="F228" s="234" t="s">
        <v>772</v>
      </c>
      <c r="G228" s="39"/>
      <c r="H228" s="39"/>
      <c r="I228" s="198"/>
      <c r="J228" s="39"/>
      <c r="K228" s="39"/>
      <c r="L228" s="42"/>
      <c r="M228" s="199"/>
      <c r="N228" s="200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9" t="s">
        <v>189</v>
      </c>
      <c r="AU228" s="19" t="s">
        <v>92</v>
      </c>
    </row>
    <row r="229" spans="2:51" s="13" customFormat="1" ht="11.25">
      <c r="B229" s="201"/>
      <c r="C229" s="202"/>
      <c r="D229" s="196" t="s">
        <v>173</v>
      </c>
      <c r="E229" s="203" t="s">
        <v>36</v>
      </c>
      <c r="F229" s="204" t="s">
        <v>773</v>
      </c>
      <c r="G229" s="202"/>
      <c r="H229" s="203" t="s">
        <v>36</v>
      </c>
      <c r="I229" s="205"/>
      <c r="J229" s="202"/>
      <c r="K229" s="202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173</v>
      </c>
      <c r="AU229" s="210" t="s">
        <v>92</v>
      </c>
      <c r="AV229" s="13" t="s">
        <v>23</v>
      </c>
      <c r="AW229" s="13" t="s">
        <v>45</v>
      </c>
      <c r="AX229" s="13" t="s">
        <v>82</v>
      </c>
      <c r="AY229" s="210" t="s">
        <v>164</v>
      </c>
    </row>
    <row r="230" spans="2:51" s="13" customFormat="1" ht="11.25">
      <c r="B230" s="201"/>
      <c r="C230" s="202"/>
      <c r="D230" s="196" t="s">
        <v>173</v>
      </c>
      <c r="E230" s="203" t="s">
        <v>36</v>
      </c>
      <c r="F230" s="204" t="s">
        <v>774</v>
      </c>
      <c r="G230" s="202"/>
      <c r="H230" s="203" t="s">
        <v>36</v>
      </c>
      <c r="I230" s="205"/>
      <c r="J230" s="202"/>
      <c r="K230" s="202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173</v>
      </c>
      <c r="AU230" s="210" t="s">
        <v>92</v>
      </c>
      <c r="AV230" s="13" t="s">
        <v>23</v>
      </c>
      <c r="AW230" s="13" t="s">
        <v>45</v>
      </c>
      <c r="AX230" s="13" t="s">
        <v>82</v>
      </c>
      <c r="AY230" s="210" t="s">
        <v>164</v>
      </c>
    </row>
    <row r="231" spans="2:51" s="14" customFormat="1" ht="11.25">
      <c r="B231" s="211"/>
      <c r="C231" s="212"/>
      <c r="D231" s="196" t="s">
        <v>173</v>
      </c>
      <c r="E231" s="213" t="s">
        <v>36</v>
      </c>
      <c r="F231" s="214" t="s">
        <v>775</v>
      </c>
      <c r="G231" s="212"/>
      <c r="H231" s="215">
        <v>18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173</v>
      </c>
      <c r="AU231" s="221" t="s">
        <v>92</v>
      </c>
      <c r="AV231" s="14" t="s">
        <v>92</v>
      </c>
      <c r="AW231" s="14" t="s">
        <v>45</v>
      </c>
      <c r="AX231" s="14" t="s">
        <v>82</v>
      </c>
      <c r="AY231" s="221" t="s">
        <v>164</v>
      </c>
    </row>
    <row r="232" spans="2:51" s="15" customFormat="1" ht="11.25">
      <c r="B232" s="222"/>
      <c r="C232" s="223"/>
      <c r="D232" s="196" t="s">
        <v>173</v>
      </c>
      <c r="E232" s="224" t="s">
        <v>36</v>
      </c>
      <c r="F232" s="225" t="s">
        <v>181</v>
      </c>
      <c r="G232" s="223"/>
      <c r="H232" s="226">
        <v>18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173</v>
      </c>
      <c r="AU232" s="232" t="s">
        <v>92</v>
      </c>
      <c r="AV232" s="15" t="s">
        <v>170</v>
      </c>
      <c r="AW232" s="15" t="s">
        <v>45</v>
      </c>
      <c r="AX232" s="15" t="s">
        <v>23</v>
      </c>
      <c r="AY232" s="232" t="s">
        <v>164</v>
      </c>
    </row>
    <row r="233" spans="1:65" s="2" customFormat="1" ht="16.5" customHeight="1">
      <c r="A233" s="37"/>
      <c r="B233" s="38"/>
      <c r="C233" s="183" t="s">
        <v>395</v>
      </c>
      <c r="D233" s="183" t="s">
        <v>166</v>
      </c>
      <c r="E233" s="184" t="s">
        <v>776</v>
      </c>
      <c r="F233" s="185" t="s">
        <v>777</v>
      </c>
      <c r="G233" s="186" t="s">
        <v>169</v>
      </c>
      <c r="H233" s="187">
        <v>4</v>
      </c>
      <c r="I233" s="188"/>
      <c r="J233" s="189">
        <f>ROUND(I233*H233,2)</f>
        <v>0</v>
      </c>
      <c r="K233" s="185" t="s">
        <v>186</v>
      </c>
      <c r="L233" s="42"/>
      <c r="M233" s="190" t="s">
        <v>36</v>
      </c>
      <c r="N233" s="191" t="s">
        <v>53</v>
      </c>
      <c r="O233" s="67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4" t="s">
        <v>170</v>
      </c>
      <c r="AT233" s="194" t="s">
        <v>166</v>
      </c>
      <c r="AU233" s="194" t="s">
        <v>92</v>
      </c>
      <c r="AY233" s="19" t="s">
        <v>164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9" t="s">
        <v>23</v>
      </c>
      <c r="BK233" s="195">
        <f>ROUND(I233*H233,2)</f>
        <v>0</v>
      </c>
      <c r="BL233" s="19" t="s">
        <v>170</v>
      </c>
      <c r="BM233" s="194" t="s">
        <v>778</v>
      </c>
    </row>
    <row r="234" spans="1:47" s="2" customFormat="1" ht="11.25">
      <c r="A234" s="37"/>
      <c r="B234" s="38"/>
      <c r="C234" s="39"/>
      <c r="D234" s="196" t="s">
        <v>172</v>
      </c>
      <c r="E234" s="39"/>
      <c r="F234" s="197" t="s">
        <v>779</v>
      </c>
      <c r="G234" s="39"/>
      <c r="H234" s="39"/>
      <c r="I234" s="198"/>
      <c r="J234" s="39"/>
      <c r="K234" s="39"/>
      <c r="L234" s="42"/>
      <c r="M234" s="199"/>
      <c r="N234" s="200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9" t="s">
        <v>172</v>
      </c>
      <c r="AU234" s="19" t="s">
        <v>92</v>
      </c>
    </row>
    <row r="235" spans="1:47" s="2" customFormat="1" ht="11.25">
      <c r="A235" s="37"/>
      <c r="B235" s="38"/>
      <c r="C235" s="39"/>
      <c r="D235" s="233" t="s">
        <v>189</v>
      </c>
      <c r="E235" s="39"/>
      <c r="F235" s="234" t="s">
        <v>780</v>
      </c>
      <c r="G235" s="39"/>
      <c r="H235" s="39"/>
      <c r="I235" s="198"/>
      <c r="J235" s="39"/>
      <c r="K235" s="39"/>
      <c r="L235" s="42"/>
      <c r="M235" s="199"/>
      <c r="N235" s="200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9" t="s">
        <v>189</v>
      </c>
      <c r="AU235" s="19" t="s">
        <v>92</v>
      </c>
    </row>
    <row r="236" spans="2:51" s="13" customFormat="1" ht="11.25">
      <c r="B236" s="201"/>
      <c r="C236" s="202"/>
      <c r="D236" s="196" t="s">
        <v>173</v>
      </c>
      <c r="E236" s="203" t="s">
        <v>36</v>
      </c>
      <c r="F236" s="204" t="s">
        <v>763</v>
      </c>
      <c r="G236" s="202"/>
      <c r="H236" s="203" t="s">
        <v>36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173</v>
      </c>
      <c r="AU236" s="210" t="s">
        <v>92</v>
      </c>
      <c r="AV236" s="13" t="s">
        <v>23</v>
      </c>
      <c r="AW236" s="13" t="s">
        <v>45</v>
      </c>
      <c r="AX236" s="13" t="s">
        <v>82</v>
      </c>
      <c r="AY236" s="210" t="s">
        <v>164</v>
      </c>
    </row>
    <row r="237" spans="2:51" s="14" customFormat="1" ht="11.25">
      <c r="B237" s="211"/>
      <c r="C237" s="212"/>
      <c r="D237" s="196" t="s">
        <v>173</v>
      </c>
      <c r="E237" s="213" t="s">
        <v>36</v>
      </c>
      <c r="F237" s="214" t="s">
        <v>781</v>
      </c>
      <c r="G237" s="212"/>
      <c r="H237" s="215">
        <v>4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173</v>
      </c>
      <c r="AU237" s="221" t="s">
        <v>92</v>
      </c>
      <c r="AV237" s="14" t="s">
        <v>92</v>
      </c>
      <c r="AW237" s="14" t="s">
        <v>45</v>
      </c>
      <c r="AX237" s="14" t="s">
        <v>82</v>
      </c>
      <c r="AY237" s="221" t="s">
        <v>164</v>
      </c>
    </row>
    <row r="238" spans="2:51" s="15" customFormat="1" ht="11.25">
      <c r="B238" s="222"/>
      <c r="C238" s="223"/>
      <c r="D238" s="196" t="s">
        <v>173</v>
      </c>
      <c r="E238" s="224" t="s">
        <v>36</v>
      </c>
      <c r="F238" s="225" t="s">
        <v>181</v>
      </c>
      <c r="G238" s="223"/>
      <c r="H238" s="226">
        <v>4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173</v>
      </c>
      <c r="AU238" s="232" t="s">
        <v>92</v>
      </c>
      <c r="AV238" s="15" t="s">
        <v>170</v>
      </c>
      <c r="AW238" s="15" t="s">
        <v>45</v>
      </c>
      <c r="AX238" s="15" t="s">
        <v>23</v>
      </c>
      <c r="AY238" s="232" t="s">
        <v>164</v>
      </c>
    </row>
    <row r="239" spans="1:65" s="2" customFormat="1" ht="16.5" customHeight="1">
      <c r="A239" s="37"/>
      <c r="B239" s="38"/>
      <c r="C239" s="246" t="s">
        <v>404</v>
      </c>
      <c r="D239" s="246" t="s">
        <v>303</v>
      </c>
      <c r="E239" s="247" t="s">
        <v>782</v>
      </c>
      <c r="F239" s="248" t="s">
        <v>783</v>
      </c>
      <c r="G239" s="249" t="s">
        <v>185</v>
      </c>
      <c r="H239" s="250">
        <v>0.6</v>
      </c>
      <c r="I239" s="251"/>
      <c r="J239" s="252">
        <f>ROUND(I239*H239,2)</f>
        <v>0</v>
      </c>
      <c r="K239" s="248" t="s">
        <v>186</v>
      </c>
      <c r="L239" s="253"/>
      <c r="M239" s="254" t="s">
        <v>36</v>
      </c>
      <c r="N239" s="255" t="s">
        <v>53</v>
      </c>
      <c r="O239" s="67"/>
      <c r="P239" s="192">
        <f>O239*H239</f>
        <v>0</v>
      </c>
      <c r="Q239" s="192">
        <v>0.2</v>
      </c>
      <c r="R239" s="192">
        <f>Q239*H239</f>
        <v>0.12</v>
      </c>
      <c r="S239" s="192">
        <v>0</v>
      </c>
      <c r="T239" s="19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4" t="s">
        <v>238</v>
      </c>
      <c r="AT239" s="194" t="s">
        <v>303</v>
      </c>
      <c r="AU239" s="194" t="s">
        <v>92</v>
      </c>
      <c r="AY239" s="19" t="s">
        <v>164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9" t="s">
        <v>23</v>
      </c>
      <c r="BK239" s="195">
        <f>ROUND(I239*H239,2)</f>
        <v>0</v>
      </c>
      <c r="BL239" s="19" t="s">
        <v>170</v>
      </c>
      <c r="BM239" s="194" t="s">
        <v>784</v>
      </c>
    </row>
    <row r="240" spans="1:47" s="2" customFormat="1" ht="11.25">
      <c r="A240" s="37"/>
      <c r="B240" s="38"/>
      <c r="C240" s="39"/>
      <c r="D240" s="196" t="s">
        <v>172</v>
      </c>
      <c r="E240" s="39"/>
      <c r="F240" s="197" t="s">
        <v>783</v>
      </c>
      <c r="G240" s="39"/>
      <c r="H240" s="39"/>
      <c r="I240" s="198"/>
      <c r="J240" s="39"/>
      <c r="K240" s="39"/>
      <c r="L240" s="42"/>
      <c r="M240" s="199"/>
      <c r="N240" s="200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9" t="s">
        <v>172</v>
      </c>
      <c r="AU240" s="19" t="s">
        <v>92</v>
      </c>
    </row>
    <row r="241" spans="2:51" s="13" customFormat="1" ht="11.25">
      <c r="B241" s="201"/>
      <c r="C241" s="202"/>
      <c r="D241" s="196" t="s">
        <v>173</v>
      </c>
      <c r="E241" s="203" t="s">
        <v>36</v>
      </c>
      <c r="F241" s="204" t="s">
        <v>785</v>
      </c>
      <c r="G241" s="202"/>
      <c r="H241" s="203" t="s">
        <v>36</v>
      </c>
      <c r="I241" s="205"/>
      <c r="J241" s="202"/>
      <c r="K241" s="202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173</v>
      </c>
      <c r="AU241" s="210" t="s">
        <v>92</v>
      </c>
      <c r="AV241" s="13" t="s">
        <v>23</v>
      </c>
      <c r="AW241" s="13" t="s">
        <v>45</v>
      </c>
      <c r="AX241" s="13" t="s">
        <v>82</v>
      </c>
      <c r="AY241" s="210" t="s">
        <v>164</v>
      </c>
    </row>
    <row r="242" spans="2:51" s="14" customFormat="1" ht="11.25">
      <c r="B242" s="211"/>
      <c r="C242" s="212"/>
      <c r="D242" s="196" t="s">
        <v>173</v>
      </c>
      <c r="E242" s="213" t="s">
        <v>36</v>
      </c>
      <c r="F242" s="214" t="s">
        <v>786</v>
      </c>
      <c r="G242" s="212"/>
      <c r="H242" s="215">
        <v>0.6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173</v>
      </c>
      <c r="AU242" s="221" t="s">
        <v>92</v>
      </c>
      <c r="AV242" s="14" t="s">
        <v>92</v>
      </c>
      <c r="AW242" s="14" t="s">
        <v>45</v>
      </c>
      <c r="AX242" s="14" t="s">
        <v>82</v>
      </c>
      <c r="AY242" s="221" t="s">
        <v>164</v>
      </c>
    </row>
    <row r="243" spans="2:51" s="15" customFormat="1" ht="11.25">
      <c r="B243" s="222"/>
      <c r="C243" s="223"/>
      <c r="D243" s="196" t="s">
        <v>173</v>
      </c>
      <c r="E243" s="224" t="s">
        <v>36</v>
      </c>
      <c r="F243" s="225" t="s">
        <v>181</v>
      </c>
      <c r="G243" s="223"/>
      <c r="H243" s="226">
        <v>0.6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173</v>
      </c>
      <c r="AU243" s="232" t="s">
        <v>92</v>
      </c>
      <c r="AV243" s="15" t="s">
        <v>170</v>
      </c>
      <c r="AW243" s="15" t="s">
        <v>45</v>
      </c>
      <c r="AX243" s="15" t="s">
        <v>23</v>
      </c>
      <c r="AY243" s="232" t="s">
        <v>164</v>
      </c>
    </row>
    <row r="244" spans="1:65" s="2" customFormat="1" ht="16.5" customHeight="1">
      <c r="A244" s="37"/>
      <c r="B244" s="38"/>
      <c r="C244" s="183" t="s">
        <v>412</v>
      </c>
      <c r="D244" s="183" t="s">
        <v>166</v>
      </c>
      <c r="E244" s="184" t="s">
        <v>787</v>
      </c>
      <c r="F244" s="185" t="s">
        <v>788</v>
      </c>
      <c r="G244" s="186" t="s">
        <v>499</v>
      </c>
      <c r="H244" s="187">
        <v>8</v>
      </c>
      <c r="I244" s="188"/>
      <c r="J244" s="189">
        <f>ROUND(I244*H244,2)</f>
        <v>0</v>
      </c>
      <c r="K244" s="185" t="s">
        <v>36</v>
      </c>
      <c r="L244" s="42"/>
      <c r="M244" s="190" t="s">
        <v>36</v>
      </c>
      <c r="N244" s="191" t="s">
        <v>53</v>
      </c>
      <c r="O244" s="67"/>
      <c r="P244" s="192">
        <f>O244*H244</f>
        <v>0</v>
      </c>
      <c r="Q244" s="192">
        <v>0.00208</v>
      </c>
      <c r="R244" s="192">
        <f>Q244*H244</f>
        <v>0.01664</v>
      </c>
      <c r="S244" s="192">
        <v>0</v>
      </c>
      <c r="T244" s="19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4" t="s">
        <v>170</v>
      </c>
      <c r="AT244" s="194" t="s">
        <v>166</v>
      </c>
      <c r="AU244" s="194" t="s">
        <v>92</v>
      </c>
      <c r="AY244" s="19" t="s">
        <v>164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9" t="s">
        <v>23</v>
      </c>
      <c r="BK244" s="195">
        <f>ROUND(I244*H244,2)</f>
        <v>0</v>
      </c>
      <c r="BL244" s="19" t="s">
        <v>170</v>
      </c>
      <c r="BM244" s="194" t="s">
        <v>789</v>
      </c>
    </row>
    <row r="245" spans="1:47" s="2" customFormat="1" ht="11.25">
      <c r="A245" s="37"/>
      <c r="B245" s="38"/>
      <c r="C245" s="39"/>
      <c r="D245" s="196" t="s">
        <v>172</v>
      </c>
      <c r="E245" s="39"/>
      <c r="F245" s="197" t="s">
        <v>788</v>
      </c>
      <c r="G245" s="39"/>
      <c r="H245" s="39"/>
      <c r="I245" s="198"/>
      <c r="J245" s="39"/>
      <c r="K245" s="39"/>
      <c r="L245" s="42"/>
      <c r="M245" s="199"/>
      <c r="N245" s="200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172</v>
      </c>
      <c r="AU245" s="19" t="s">
        <v>92</v>
      </c>
    </row>
    <row r="246" spans="2:51" s="13" customFormat="1" ht="11.25">
      <c r="B246" s="201"/>
      <c r="C246" s="202"/>
      <c r="D246" s="196" t="s">
        <v>173</v>
      </c>
      <c r="E246" s="203" t="s">
        <v>36</v>
      </c>
      <c r="F246" s="204" t="s">
        <v>763</v>
      </c>
      <c r="G246" s="202"/>
      <c r="H246" s="203" t="s">
        <v>36</v>
      </c>
      <c r="I246" s="205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173</v>
      </c>
      <c r="AU246" s="210" t="s">
        <v>92</v>
      </c>
      <c r="AV246" s="13" t="s">
        <v>23</v>
      </c>
      <c r="AW246" s="13" t="s">
        <v>45</v>
      </c>
      <c r="AX246" s="13" t="s">
        <v>82</v>
      </c>
      <c r="AY246" s="210" t="s">
        <v>164</v>
      </c>
    </row>
    <row r="247" spans="2:51" s="14" customFormat="1" ht="11.25">
      <c r="B247" s="211"/>
      <c r="C247" s="212"/>
      <c r="D247" s="196" t="s">
        <v>173</v>
      </c>
      <c r="E247" s="213" t="s">
        <v>36</v>
      </c>
      <c r="F247" s="214" t="s">
        <v>238</v>
      </c>
      <c r="G247" s="212"/>
      <c r="H247" s="215">
        <v>8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173</v>
      </c>
      <c r="AU247" s="221" t="s">
        <v>92</v>
      </c>
      <c r="AV247" s="14" t="s">
        <v>92</v>
      </c>
      <c r="AW247" s="14" t="s">
        <v>45</v>
      </c>
      <c r="AX247" s="14" t="s">
        <v>23</v>
      </c>
      <c r="AY247" s="221" t="s">
        <v>164</v>
      </c>
    </row>
    <row r="248" spans="1:65" s="2" customFormat="1" ht="16.5" customHeight="1">
      <c r="A248" s="37"/>
      <c r="B248" s="38"/>
      <c r="C248" s="183" t="s">
        <v>420</v>
      </c>
      <c r="D248" s="183" t="s">
        <v>166</v>
      </c>
      <c r="E248" s="184" t="s">
        <v>790</v>
      </c>
      <c r="F248" s="185" t="s">
        <v>791</v>
      </c>
      <c r="G248" s="186" t="s">
        <v>525</v>
      </c>
      <c r="H248" s="187">
        <v>220</v>
      </c>
      <c r="I248" s="188"/>
      <c r="J248" s="189">
        <f>ROUND(I248*H248,2)</f>
        <v>0</v>
      </c>
      <c r="K248" s="185" t="s">
        <v>36</v>
      </c>
      <c r="L248" s="42"/>
      <c r="M248" s="190" t="s">
        <v>36</v>
      </c>
      <c r="N248" s="191" t="s">
        <v>53</v>
      </c>
      <c r="O248" s="67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4" t="s">
        <v>170</v>
      </c>
      <c r="AT248" s="194" t="s">
        <v>166</v>
      </c>
      <c r="AU248" s="194" t="s">
        <v>92</v>
      </c>
      <c r="AY248" s="19" t="s">
        <v>164</v>
      </c>
      <c r="BE248" s="195">
        <f>IF(N248="základní",J248,0)</f>
        <v>0</v>
      </c>
      <c r="BF248" s="195">
        <f>IF(N248="snížená",J248,0)</f>
        <v>0</v>
      </c>
      <c r="BG248" s="195">
        <f>IF(N248="zákl. přenesená",J248,0)</f>
        <v>0</v>
      </c>
      <c r="BH248" s="195">
        <f>IF(N248="sníž. přenesená",J248,0)</f>
        <v>0</v>
      </c>
      <c r="BI248" s="195">
        <f>IF(N248="nulová",J248,0)</f>
        <v>0</v>
      </c>
      <c r="BJ248" s="19" t="s">
        <v>23</v>
      </c>
      <c r="BK248" s="195">
        <f>ROUND(I248*H248,2)</f>
        <v>0</v>
      </c>
      <c r="BL248" s="19" t="s">
        <v>170</v>
      </c>
      <c r="BM248" s="194" t="s">
        <v>792</v>
      </c>
    </row>
    <row r="249" spans="1:47" s="2" customFormat="1" ht="11.25">
      <c r="A249" s="37"/>
      <c r="B249" s="38"/>
      <c r="C249" s="39"/>
      <c r="D249" s="196" t="s">
        <v>172</v>
      </c>
      <c r="E249" s="39"/>
      <c r="F249" s="197" t="s">
        <v>791</v>
      </c>
      <c r="G249" s="39"/>
      <c r="H249" s="39"/>
      <c r="I249" s="198"/>
      <c r="J249" s="39"/>
      <c r="K249" s="39"/>
      <c r="L249" s="42"/>
      <c r="M249" s="199"/>
      <c r="N249" s="200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9" t="s">
        <v>172</v>
      </c>
      <c r="AU249" s="19" t="s">
        <v>92</v>
      </c>
    </row>
    <row r="250" spans="2:51" s="13" customFormat="1" ht="11.25">
      <c r="B250" s="201"/>
      <c r="C250" s="202"/>
      <c r="D250" s="196" t="s">
        <v>173</v>
      </c>
      <c r="E250" s="203" t="s">
        <v>36</v>
      </c>
      <c r="F250" s="204" t="s">
        <v>793</v>
      </c>
      <c r="G250" s="202"/>
      <c r="H250" s="203" t="s">
        <v>36</v>
      </c>
      <c r="I250" s="205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173</v>
      </c>
      <c r="AU250" s="210" t="s">
        <v>92</v>
      </c>
      <c r="AV250" s="13" t="s">
        <v>23</v>
      </c>
      <c r="AW250" s="13" t="s">
        <v>45</v>
      </c>
      <c r="AX250" s="13" t="s">
        <v>82</v>
      </c>
      <c r="AY250" s="210" t="s">
        <v>164</v>
      </c>
    </row>
    <row r="251" spans="2:51" s="14" customFormat="1" ht="11.25">
      <c r="B251" s="211"/>
      <c r="C251" s="212"/>
      <c r="D251" s="196" t="s">
        <v>173</v>
      </c>
      <c r="E251" s="213" t="s">
        <v>36</v>
      </c>
      <c r="F251" s="214" t="s">
        <v>794</v>
      </c>
      <c r="G251" s="212"/>
      <c r="H251" s="215">
        <v>220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173</v>
      </c>
      <c r="AU251" s="221" t="s">
        <v>92</v>
      </c>
      <c r="AV251" s="14" t="s">
        <v>92</v>
      </c>
      <c r="AW251" s="14" t="s">
        <v>45</v>
      </c>
      <c r="AX251" s="14" t="s">
        <v>82</v>
      </c>
      <c r="AY251" s="221" t="s">
        <v>164</v>
      </c>
    </row>
    <row r="252" spans="2:51" s="15" customFormat="1" ht="11.25">
      <c r="B252" s="222"/>
      <c r="C252" s="223"/>
      <c r="D252" s="196" t="s">
        <v>173</v>
      </c>
      <c r="E252" s="224" t="s">
        <v>36</v>
      </c>
      <c r="F252" s="225" t="s">
        <v>181</v>
      </c>
      <c r="G252" s="223"/>
      <c r="H252" s="226">
        <v>220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173</v>
      </c>
      <c r="AU252" s="232" t="s">
        <v>92</v>
      </c>
      <c r="AV252" s="15" t="s">
        <v>170</v>
      </c>
      <c r="AW252" s="15" t="s">
        <v>45</v>
      </c>
      <c r="AX252" s="15" t="s">
        <v>23</v>
      </c>
      <c r="AY252" s="232" t="s">
        <v>164</v>
      </c>
    </row>
    <row r="253" spans="1:65" s="2" customFormat="1" ht="16.5" customHeight="1">
      <c r="A253" s="37"/>
      <c r="B253" s="38"/>
      <c r="C253" s="246" t="s">
        <v>428</v>
      </c>
      <c r="D253" s="246" t="s">
        <v>303</v>
      </c>
      <c r="E253" s="247" t="s">
        <v>795</v>
      </c>
      <c r="F253" s="248" t="s">
        <v>796</v>
      </c>
      <c r="G253" s="249" t="s">
        <v>525</v>
      </c>
      <c r="H253" s="250">
        <v>220</v>
      </c>
      <c r="I253" s="251"/>
      <c r="J253" s="252">
        <f>ROUND(I253*H253,2)</f>
        <v>0</v>
      </c>
      <c r="K253" s="248" t="s">
        <v>36</v>
      </c>
      <c r="L253" s="253"/>
      <c r="M253" s="254" t="s">
        <v>36</v>
      </c>
      <c r="N253" s="255" t="s">
        <v>53</v>
      </c>
      <c r="O253" s="67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4" t="s">
        <v>238</v>
      </c>
      <c r="AT253" s="194" t="s">
        <v>303</v>
      </c>
      <c r="AU253" s="194" t="s">
        <v>92</v>
      </c>
      <c r="AY253" s="19" t="s">
        <v>164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9" t="s">
        <v>23</v>
      </c>
      <c r="BK253" s="195">
        <f>ROUND(I253*H253,2)</f>
        <v>0</v>
      </c>
      <c r="BL253" s="19" t="s">
        <v>170</v>
      </c>
      <c r="BM253" s="194" t="s">
        <v>797</v>
      </c>
    </row>
    <row r="254" spans="1:47" s="2" customFormat="1" ht="11.25">
      <c r="A254" s="37"/>
      <c r="B254" s="38"/>
      <c r="C254" s="39"/>
      <c r="D254" s="196" t="s">
        <v>172</v>
      </c>
      <c r="E254" s="39"/>
      <c r="F254" s="197" t="s">
        <v>796</v>
      </c>
      <c r="G254" s="39"/>
      <c r="H254" s="39"/>
      <c r="I254" s="198"/>
      <c r="J254" s="39"/>
      <c r="K254" s="39"/>
      <c r="L254" s="42"/>
      <c r="M254" s="199"/>
      <c r="N254" s="200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9" t="s">
        <v>172</v>
      </c>
      <c r="AU254" s="19" t="s">
        <v>92</v>
      </c>
    </row>
    <row r="255" spans="2:51" s="13" customFormat="1" ht="11.25">
      <c r="B255" s="201"/>
      <c r="C255" s="202"/>
      <c r="D255" s="196" t="s">
        <v>173</v>
      </c>
      <c r="E255" s="203" t="s">
        <v>36</v>
      </c>
      <c r="F255" s="204" t="s">
        <v>798</v>
      </c>
      <c r="G255" s="202"/>
      <c r="H255" s="203" t="s">
        <v>36</v>
      </c>
      <c r="I255" s="205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173</v>
      </c>
      <c r="AU255" s="210" t="s">
        <v>92</v>
      </c>
      <c r="AV255" s="13" t="s">
        <v>23</v>
      </c>
      <c r="AW255" s="13" t="s">
        <v>45</v>
      </c>
      <c r="AX255" s="13" t="s">
        <v>82</v>
      </c>
      <c r="AY255" s="210" t="s">
        <v>164</v>
      </c>
    </row>
    <row r="256" spans="2:51" s="14" customFormat="1" ht="11.25">
      <c r="B256" s="211"/>
      <c r="C256" s="212"/>
      <c r="D256" s="196" t="s">
        <v>173</v>
      </c>
      <c r="E256" s="213" t="s">
        <v>36</v>
      </c>
      <c r="F256" s="214" t="s">
        <v>799</v>
      </c>
      <c r="G256" s="212"/>
      <c r="H256" s="215">
        <v>220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173</v>
      </c>
      <c r="AU256" s="221" t="s">
        <v>92</v>
      </c>
      <c r="AV256" s="14" t="s">
        <v>92</v>
      </c>
      <c r="AW256" s="14" t="s">
        <v>45</v>
      </c>
      <c r="AX256" s="14" t="s">
        <v>23</v>
      </c>
      <c r="AY256" s="221" t="s">
        <v>164</v>
      </c>
    </row>
    <row r="257" spans="1:65" s="2" customFormat="1" ht="16.5" customHeight="1">
      <c r="A257" s="37"/>
      <c r="B257" s="38"/>
      <c r="C257" s="183" t="s">
        <v>437</v>
      </c>
      <c r="D257" s="183" t="s">
        <v>166</v>
      </c>
      <c r="E257" s="184" t="s">
        <v>800</v>
      </c>
      <c r="F257" s="185" t="s">
        <v>801</v>
      </c>
      <c r="G257" s="186" t="s">
        <v>499</v>
      </c>
      <c r="H257" s="187">
        <v>8</v>
      </c>
      <c r="I257" s="188"/>
      <c r="J257" s="189">
        <f>ROUND(I257*H257,2)</f>
        <v>0</v>
      </c>
      <c r="K257" s="185" t="s">
        <v>36</v>
      </c>
      <c r="L257" s="42"/>
      <c r="M257" s="190" t="s">
        <v>36</v>
      </c>
      <c r="N257" s="191" t="s">
        <v>53</v>
      </c>
      <c r="O257" s="67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4" t="s">
        <v>170</v>
      </c>
      <c r="AT257" s="194" t="s">
        <v>166</v>
      </c>
      <c r="AU257" s="194" t="s">
        <v>92</v>
      </c>
      <c r="AY257" s="19" t="s">
        <v>164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9" t="s">
        <v>23</v>
      </c>
      <c r="BK257" s="195">
        <f>ROUND(I257*H257,2)</f>
        <v>0</v>
      </c>
      <c r="BL257" s="19" t="s">
        <v>170</v>
      </c>
      <c r="BM257" s="194" t="s">
        <v>802</v>
      </c>
    </row>
    <row r="258" spans="1:47" s="2" customFormat="1" ht="11.25">
      <c r="A258" s="37"/>
      <c r="B258" s="38"/>
      <c r="C258" s="39"/>
      <c r="D258" s="196" t="s">
        <v>172</v>
      </c>
      <c r="E258" s="39"/>
      <c r="F258" s="197" t="s">
        <v>801</v>
      </c>
      <c r="G258" s="39"/>
      <c r="H258" s="39"/>
      <c r="I258" s="198"/>
      <c r="J258" s="39"/>
      <c r="K258" s="39"/>
      <c r="L258" s="42"/>
      <c r="M258" s="199"/>
      <c r="N258" s="200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9" t="s">
        <v>172</v>
      </c>
      <c r="AU258" s="19" t="s">
        <v>92</v>
      </c>
    </row>
    <row r="259" spans="2:51" s="13" customFormat="1" ht="11.25">
      <c r="B259" s="201"/>
      <c r="C259" s="202"/>
      <c r="D259" s="196" t="s">
        <v>173</v>
      </c>
      <c r="E259" s="203" t="s">
        <v>36</v>
      </c>
      <c r="F259" s="204" t="s">
        <v>763</v>
      </c>
      <c r="G259" s="202"/>
      <c r="H259" s="203" t="s">
        <v>36</v>
      </c>
      <c r="I259" s="205"/>
      <c r="J259" s="202"/>
      <c r="K259" s="202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173</v>
      </c>
      <c r="AU259" s="210" t="s">
        <v>92</v>
      </c>
      <c r="AV259" s="13" t="s">
        <v>23</v>
      </c>
      <c r="AW259" s="13" t="s">
        <v>45</v>
      </c>
      <c r="AX259" s="13" t="s">
        <v>82</v>
      </c>
      <c r="AY259" s="210" t="s">
        <v>164</v>
      </c>
    </row>
    <row r="260" spans="2:51" s="14" customFormat="1" ht="11.25">
      <c r="B260" s="211"/>
      <c r="C260" s="212"/>
      <c r="D260" s="196" t="s">
        <v>173</v>
      </c>
      <c r="E260" s="213" t="s">
        <v>36</v>
      </c>
      <c r="F260" s="214" t="s">
        <v>238</v>
      </c>
      <c r="G260" s="212"/>
      <c r="H260" s="215">
        <v>8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173</v>
      </c>
      <c r="AU260" s="221" t="s">
        <v>92</v>
      </c>
      <c r="AV260" s="14" t="s">
        <v>92</v>
      </c>
      <c r="AW260" s="14" t="s">
        <v>45</v>
      </c>
      <c r="AX260" s="14" t="s">
        <v>23</v>
      </c>
      <c r="AY260" s="221" t="s">
        <v>164</v>
      </c>
    </row>
    <row r="261" spans="1:65" s="2" customFormat="1" ht="16.5" customHeight="1">
      <c r="A261" s="37"/>
      <c r="B261" s="38"/>
      <c r="C261" s="246" t="s">
        <v>435</v>
      </c>
      <c r="D261" s="246" t="s">
        <v>303</v>
      </c>
      <c r="E261" s="247" t="s">
        <v>803</v>
      </c>
      <c r="F261" s="248" t="s">
        <v>804</v>
      </c>
      <c r="G261" s="249" t="s">
        <v>364</v>
      </c>
      <c r="H261" s="250">
        <v>16</v>
      </c>
      <c r="I261" s="251"/>
      <c r="J261" s="252">
        <f>ROUND(I261*H261,2)</f>
        <v>0</v>
      </c>
      <c r="K261" s="248" t="s">
        <v>36</v>
      </c>
      <c r="L261" s="253"/>
      <c r="M261" s="254" t="s">
        <v>36</v>
      </c>
      <c r="N261" s="255" t="s">
        <v>53</v>
      </c>
      <c r="O261" s="67"/>
      <c r="P261" s="192">
        <f>O261*H261</f>
        <v>0</v>
      </c>
      <c r="Q261" s="192">
        <v>0</v>
      </c>
      <c r="R261" s="192">
        <f>Q261*H261</f>
        <v>0</v>
      </c>
      <c r="S261" s="192">
        <v>0</v>
      </c>
      <c r="T261" s="193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4" t="s">
        <v>238</v>
      </c>
      <c r="AT261" s="194" t="s">
        <v>303</v>
      </c>
      <c r="AU261" s="194" t="s">
        <v>92</v>
      </c>
      <c r="AY261" s="19" t="s">
        <v>164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9" t="s">
        <v>23</v>
      </c>
      <c r="BK261" s="195">
        <f>ROUND(I261*H261,2)</f>
        <v>0</v>
      </c>
      <c r="BL261" s="19" t="s">
        <v>170</v>
      </c>
      <c r="BM261" s="194" t="s">
        <v>805</v>
      </c>
    </row>
    <row r="262" spans="1:47" s="2" customFormat="1" ht="11.25">
      <c r="A262" s="37"/>
      <c r="B262" s="38"/>
      <c r="C262" s="39"/>
      <c r="D262" s="196" t="s">
        <v>172</v>
      </c>
      <c r="E262" s="39"/>
      <c r="F262" s="197" t="s">
        <v>804</v>
      </c>
      <c r="G262" s="39"/>
      <c r="H262" s="39"/>
      <c r="I262" s="198"/>
      <c r="J262" s="39"/>
      <c r="K262" s="39"/>
      <c r="L262" s="42"/>
      <c r="M262" s="199"/>
      <c r="N262" s="200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9" t="s">
        <v>172</v>
      </c>
      <c r="AU262" s="19" t="s">
        <v>92</v>
      </c>
    </row>
    <row r="263" spans="2:51" s="13" customFormat="1" ht="11.25">
      <c r="B263" s="201"/>
      <c r="C263" s="202"/>
      <c r="D263" s="196" t="s">
        <v>173</v>
      </c>
      <c r="E263" s="203" t="s">
        <v>36</v>
      </c>
      <c r="F263" s="204" t="s">
        <v>763</v>
      </c>
      <c r="G263" s="202"/>
      <c r="H263" s="203" t="s">
        <v>36</v>
      </c>
      <c r="I263" s="205"/>
      <c r="J263" s="202"/>
      <c r="K263" s="202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173</v>
      </c>
      <c r="AU263" s="210" t="s">
        <v>92</v>
      </c>
      <c r="AV263" s="13" t="s">
        <v>23</v>
      </c>
      <c r="AW263" s="13" t="s">
        <v>45</v>
      </c>
      <c r="AX263" s="13" t="s">
        <v>82</v>
      </c>
      <c r="AY263" s="210" t="s">
        <v>164</v>
      </c>
    </row>
    <row r="264" spans="2:51" s="14" customFormat="1" ht="11.25">
      <c r="B264" s="211"/>
      <c r="C264" s="212"/>
      <c r="D264" s="196" t="s">
        <v>173</v>
      </c>
      <c r="E264" s="213" t="s">
        <v>36</v>
      </c>
      <c r="F264" s="214" t="s">
        <v>806</v>
      </c>
      <c r="G264" s="212"/>
      <c r="H264" s="215">
        <v>16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173</v>
      </c>
      <c r="AU264" s="221" t="s">
        <v>92</v>
      </c>
      <c r="AV264" s="14" t="s">
        <v>92</v>
      </c>
      <c r="AW264" s="14" t="s">
        <v>45</v>
      </c>
      <c r="AX264" s="14" t="s">
        <v>23</v>
      </c>
      <c r="AY264" s="221" t="s">
        <v>164</v>
      </c>
    </row>
    <row r="265" spans="1:65" s="2" customFormat="1" ht="16.5" customHeight="1">
      <c r="A265" s="37"/>
      <c r="B265" s="38"/>
      <c r="C265" s="183" t="s">
        <v>449</v>
      </c>
      <c r="D265" s="183" t="s">
        <v>166</v>
      </c>
      <c r="E265" s="184" t="s">
        <v>807</v>
      </c>
      <c r="F265" s="185" t="s">
        <v>808</v>
      </c>
      <c r="G265" s="186" t="s">
        <v>185</v>
      </c>
      <c r="H265" s="187">
        <v>0.78</v>
      </c>
      <c r="I265" s="188"/>
      <c r="J265" s="189">
        <f>ROUND(I265*H265,2)</f>
        <v>0</v>
      </c>
      <c r="K265" s="185" t="s">
        <v>186</v>
      </c>
      <c r="L265" s="42"/>
      <c r="M265" s="190" t="s">
        <v>36</v>
      </c>
      <c r="N265" s="191" t="s">
        <v>53</v>
      </c>
      <c r="O265" s="67"/>
      <c r="P265" s="192">
        <f>O265*H265</f>
        <v>0</v>
      </c>
      <c r="Q265" s="192">
        <v>0</v>
      </c>
      <c r="R265" s="192">
        <f>Q265*H265</f>
        <v>0</v>
      </c>
      <c r="S265" s="192">
        <v>0</v>
      </c>
      <c r="T265" s="193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4" t="s">
        <v>170</v>
      </c>
      <c r="AT265" s="194" t="s">
        <v>166</v>
      </c>
      <c r="AU265" s="194" t="s">
        <v>92</v>
      </c>
      <c r="AY265" s="19" t="s">
        <v>164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19" t="s">
        <v>23</v>
      </c>
      <c r="BK265" s="195">
        <f>ROUND(I265*H265,2)</f>
        <v>0</v>
      </c>
      <c r="BL265" s="19" t="s">
        <v>170</v>
      </c>
      <c r="BM265" s="194" t="s">
        <v>809</v>
      </c>
    </row>
    <row r="266" spans="1:47" s="2" customFormat="1" ht="11.25">
      <c r="A266" s="37"/>
      <c r="B266" s="38"/>
      <c r="C266" s="39"/>
      <c r="D266" s="196" t="s">
        <v>172</v>
      </c>
      <c r="E266" s="39"/>
      <c r="F266" s="197" t="s">
        <v>810</v>
      </c>
      <c r="G266" s="39"/>
      <c r="H266" s="39"/>
      <c r="I266" s="198"/>
      <c r="J266" s="39"/>
      <c r="K266" s="39"/>
      <c r="L266" s="42"/>
      <c r="M266" s="199"/>
      <c r="N266" s="200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172</v>
      </c>
      <c r="AU266" s="19" t="s">
        <v>92</v>
      </c>
    </row>
    <row r="267" spans="1:47" s="2" customFormat="1" ht="11.25">
      <c r="A267" s="37"/>
      <c r="B267" s="38"/>
      <c r="C267" s="39"/>
      <c r="D267" s="233" t="s">
        <v>189</v>
      </c>
      <c r="E267" s="39"/>
      <c r="F267" s="234" t="s">
        <v>811</v>
      </c>
      <c r="G267" s="39"/>
      <c r="H267" s="39"/>
      <c r="I267" s="198"/>
      <c r="J267" s="39"/>
      <c r="K267" s="39"/>
      <c r="L267" s="42"/>
      <c r="M267" s="199"/>
      <c r="N267" s="200"/>
      <c r="O267" s="67"/>
      <c r="P267" s="67"/>
      <c r="Q267" s="67"/>
      <c r="R267" s="67"/>
      <c r="S267" s="67"/>
      <c r="T267" s="6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9" t="s">
        <v>189</v>
      </c>
      <c r="AU267" s="19" t="s">
        <v>92</v>
      </c>
    </row>
    <row r="268" spans="2:51" s="13" customFormat="1" ht="11.25">
      <c r="B268" s="201"/>
      <c r="C268" s="202"/>
      <c r="D268" s="196" t="s">
        <v>173</v>
      </c>
      <c r="E268" s="203" t="s">
        <v>36</v>
      </c>
      <c r="F268" s="204" t="s">
        <v>793</v>
      </c>
      <c r="G268" s="202"/>
      <c r="H268" s="203" t="s">
        <v>36</v>
      </c>
      <c r="I268" s="205"/>
      <c r="J268" s="202"/>
      <c r="K268" s="202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173</v>
      </c>
      <c r="AU268" s="210" t="s">
        <v>92</v>
      </c>
      <c r="AV268" s="13" t="s">
        <v>23</v>
      </c>
      <c r="AW268" s="13" t="s">
        <v>45</v>
      </c>
      <c r="AX268" s="13" t="s">
        <v>82</v>
      </c>
      <c r="AY268" s="210" t="s">
        <v>164</v>
      </c>
    </row>
    <row r="269" spans="2:51" s="14" customFormat="1" ht="11.25">
      <c r="B269" s="211"/>
      <c r="C269" s="212"/>
      <c r="D269" s="196" t="s">
        <v>173</v>
      </c>
      <c r="E269" s="213" t="s">
        <v>36</v>
      </c>
      <c r="F269" s="214" t="s">
        <v>812</v>
      </c>
      <c r="G269" s="212"/>
      <c r="H269" s="215">
        <v>0.24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173</v>
      </c>
      <c r="AU269" s="221" t="s">
        <v>92</v>
      </c>
      <c r="AV269" s="14" t="s">
        <v>92</v>
      </c>
      <c r="AW269" s="14" t="s">
        <v>45</v>
      </c>
      <c r="AX269" s="14" t="s">
        <v>82</v>
      </c>
      <c r="AY269" s="221" t="s">
        <v>164</v>
      </c>
    </row>
    <row r="270" spans="2:51" s="14" customFormat="1" ht="11.25">
      <c r="B270" s="211"/>
      <c r="C270" s="212"/>
      <c r="D270" s="196" t="s">
        <v>173</v>
      </c>
      <c r="E270" s="213" t="s">
        <v>36</v>
      </c>
      <c r="F270" s="214" t="s">
        <v>813</v>
      </c>
      <c r="G270" s="212"/>
      <c r="H270" s="215">
        <v>0.54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173</v>
      </c>
      <c r="AU270" s="221" t="s">
        <v>92</v>
      </c>
      <c r="AV270" s="14" t="s">
        <v>92</v>
      </c>
      <c r="AW270" s="14" t="s">
        <v>45</v>
      </c>
      <c r="AX270" s="14" t="s">
        <v>82</v>
      </c>
      <c r="AY270" s="221" t="s">
        <v>164</v>
      </c>
    </row>
    <row r="271" spans="2:51" s="15" customFormat="1" ht="11.25">
      <c r="B271" s="222"/>
      <c r="C271" s="223"/>
      <c r="D271" s="196" t="s">
        <v>173</v>
      </c>
      <c r="E271" s="224" t="s">
        <v>36</v>
      </c>
      <c r="F271" s="225" t="s">
        <v>181</v>
      </c>
      <c r="G271" s="223"/>
      <c r="H271" s="226">
        <v>0.78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173</v>
      </c>
      <c r="AU271" s="232" t="s">
        <v>92</v>
      </c>
      <c r="AV271" s="15" t="s">
        <v>170</v>
      </c>
      <c r="AW271" s="15" t="s">
        <v>45</v>
      </c>
      <c r="AX271" s="15" t="s">
        <v>23</v>
      </c>
      <c r="AY271" s="232" t="s">
        <v>164</v>
      </c>
    </row>
    <row r="272" spans="1:65" s="2" customFormat="1" ht="16.5" customHeight="1">
      <c r="A272" s="37"/>
      <c r="B272" s="38"/>
      <c r="C272" s="246" t="s">
        <v>455</v>
      </c>
      <c r="D272" s="246" t="s">
        <v>303</v>
      </c>
      <c r="E272" s="247" t="s">
        <v>814</v>
      </c>
      <c r="F272" s="248" t="s">
        <v>815</v>
      </c>
      <c r="G272" s="249" t="s">
        <v>185</v>
      </c>
      <c r="H272" s="250">
        <v>0.78</v>
      </c>
      <c r="I272" s="251"/>
      <c r="J272" s="252">
        <f>ROUND(I272*H272,2)</f>
        <v>0</v>
      </c>
      <c r="K272" s="248" t="s">
        <v>186</v>
      </c>
      <c r="L272" s="253"/>
      <c r="M272" s="254" t="s">
        <v>36</v>
      </c>
      <c r="N272" s="255" t="s">
        <v>53</v>
      </c>
      <c r="O272" s="67"/>
      <c r="P272" s="192">
        <f>O272*H272</f>
        <v>0</v>
      </c>
      <c r="Q272" s="192">
        <v>1</v>
      </c>
      <c r="R272" s="192">
        <f>Q272*H272</f>
        <v>0.78</v>
      </c>
      <c r="S272" s="192">
        <v>0</v>
      </c>
      <c r="T272" s="193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4" t="s">
        <v>238</v>
      </c>
      <c r="AT272" s="194" t="s">
        <v>303</v>
      </c>
      <c r="AU272" s="194" t="s">
        <v>92</v>
      </c>
      <c r="AY272" s="19" t="s">
        <v>164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19" t="s">
        <v>23</v>
      </c>
      <c r="BK272" s="195">
        <f>ROUND(I272*H272,2)</f>
        <v>0</v>
      </c>
      <c r="BL272" s="19" t="s">
        <v>170</v>
      </c>
      <c r="BM272" s="194" t="s">
        <v>816</v>
      </c>
    </row>
    <row r="273" spans="1:47" s="2" customFormat="1" ht="11.25">
      <c r="A273" s="37"/>
      <c r="B273" s="38"/>
      <c r="C273" s="39"/>
      <c r="D273" s="196" t="s">
        <v>172</v>
      </c>
      <c r="E273" s="39"/>
      <c r="F273" s="197" t="s">
        <v>815</v>
      </c>
      <c r="G273" s="39"/>
      <c r="H273" s="39"/>
      <c r="I273" s="198"/>
      <c r="J273" s="39"/>
      <c r="K273" s="39"/>
      <c r="L273" s="42"/>
      <c r="M273" s="199"/>
      <c r="N273" s="200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9" t="s">
        <v>172</v>
      </c>
      <c r="AU273" s="19" t="s">
        <v>92</v>
      </c>
    </row>
    <row r="274" spans="2:51" s="14" customFormat="1" ht="11.25">
      <c r="B274" s="211"/>
      <c r="C274" s="212"/>
      <c r="D274" s="196" t="s">
        <v>173</v>
      </c>
      <c r="E274" s="213" t="s">
        <v>36</v>
      </c>
      <c r="F274" s="214" t="s">
        <v>817</v>
      </c>
      <c r="G274" s="212"/>
      <c r="H274" s="215">
        <v>0.78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173</v>
      </c>
      <c r="AU274" s="221" t="s">
        <v>92</v>
      </c>
      <c r="AV274" s="14" t="s">
        <v>92</v>
      </c>
      <c r="AW274" s="14" t="s">
        <v>45</v>
      </c>
      <c r="AX274" s="14" t="s">
        <v>23</v>
      </c>
      <c r="AY274" s="221" t="s">
        <v>164</v>
      </c>
    </row>
    <row r="275" spans="1:65" s="2" customFormat="1" ht="16.5" customHeight="1">
      <c r="A275" s="37"/>
      <c r="B275" s="38"/>
      <c r="C275" s="183" t="s">
        <v>462</v>
      </c>
      <c r="D275" s="183" t="s">
        <v>166</v>
      </c>
      <c r="E275" s="184" t="s">
        <v>818</v>
      </c>
      <c r="F275" s="185" t="s">
        <v>819</v>
      </c>
      <c r="G275" s="186" t="s">
        <v>185</v>
      </c>
      <c r="H275" s="187">
        <v>0.78</v>
      </c>
      <c r="I275" s="188"/>
      <c r="J275" s="189">
        <f>ROUND(I275*H275,2)</f>
        <v>0</v>
      </c>
      <c r="K275" s="185" t="s">
        <v>186</v>
      </c>
      <c r="L275" s="42"/>
      <c r="M275" s="190" t="s">
        <v>36</v>
      </c>
      <c r="N275" s="191" t="s">
        <v>53</v>
      </c>
      <c r="O275" s="67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4" t="s">
        <v>170</v>
      </c>
      <c r="AT275" s="194" t="s">
        <v>166</v>
      </c>
      <c r="AU275" s="194" t="s">
        <v>92</v>
      </c>
      <c r="AY275" s="19" t="s">
        <v>164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9" t="s">
        <v>23</v>
      </c>
      <c r="BK275" s="195">
        <f>ROUND(I275*H275,2)</f>
        <v>0</v>
      </c>
      <c r="BL275" s="19" t="s">
        <v>170</v>
      </c>
      <c r="BM275" s="194" t="s">
        <v>820</v>
      </c>
    </row>
    <row r="276" spans="1:47" s="2" customFormat="1" ht="11.25">
      <c r="A276" s="37"/>
      <c r="B276" s="38"/>
      <c r="C276" s="39"/>
      <c r="D276" s="196" t="s">
        <v>172</v>
      </c>
      <c r="E276" s="39"/>
      <c r="F276" s="197" t="s">
        <v>821</v>
      </c>
      <c r="G276" s="39"/>
      <c r="H276" s="39"/>
      <c r="I276" s="198"/>
      <c r="J276" s="39"/>
      <c r="K276" s="39"/>
      <c r="L276" s="42"/>
      <c r="M276" s="199"/>
      <c r="N276" s="200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9" t="s">
        <v>172</v>
      </c>
      <c r="AU276" s="19" t="s">
        <v>92</v>
      </c>
    </row>
    <row r="277" spans="1:47" s="2" customFormat="1" ht="11.25">
      <c r="A277" s="37"/>
      <c r="B277" s="38"/>
      <c r="C277" s="39"/>
      <c r="D277" s="233" t="s">
        <v>189</v>
      </c>
      <c r="E277" s="39"/>
      <c r="F277" s="234" t="s">
        <v>822</v>
      </c>
      <c r="G277" s="39"/>
      <c r="H277" s="39"/>
      <c r="I277" s="198"/>
      <c r="J277" s="39"/>
      <c r="K277" s="39"/>
      <c r="L277" s="42"/>
      <c r="M277" s="199"/>
      <c r="N277" s="200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9" t="s">
        <v>189</v>
      </c>
      <c r="AU277" s="19" t="s">
        <v>92</v>
      </c>
    </row>
    <row r="278" spans="2:51" s="13" customFormat="1" ht="11.25">
      <c r="B278" s="201"/>
      <c r="C278" s="202"/>
      <c r="D278" s="196" t="s">
        <v>173</v>
      </c>
      <c r="E278" s="203" t="s">
        <v>36</v>
      </c>
      <c r="F278" s="204" t="s">
        <v>823</v>
      </c>
      <c r="G278" s="202"/>
      <c r="H278" s="203" t="s">
        <v>36</v>
      </c>
      <c r="I278" s="205"/>
      <c r="J278" s="202"/>
      <c r="K278" s="202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173</v>
      </c>
      <c r="AU278" s="210" t="s">
        <v>92</v>
      </c>
      <c r="AV278" s="13" t="s">
        <v>23</v>
      </c>
      <c r="AW278" s="13" t="s">
        <v>45</v>
      </c>
      <c r="AX278" s="13" t="s">
        <v>82</v>
      </c>
      <c r="AY278" s="210" t="s">
        <v>164</v>
      </c>
    </row>
    <row r="279" spans="2:51" s="14" customFormat="1" ht="11.25">
      <c r="B279" s="211"/>
      <c r="C279" s="212"/>
      <c r="D279" s="196" t="s">
        <v>173</v>
      </c>
      <c r="E279" s="213" t="s">
        <v>36</v>
      </c>
      <c r="F279" s="214" t="s">
        <v>817</v>
      </c>
      <c r="G279" s="212"/>
      <c r="H279" s="215">
        <v>0.78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173</v>
      </c>
      <c r="AU279" s="221" t="s">
        <v>92</v>
      </c>
      <c r="AV279" s="14" t="s">
        <v>92</v>
      </c>
      <c r="AW279" s="14" t="s">
        <v>45</v>
      </c>
      <c r="AX279" s="14" t="s">
        <v>23</v>
      </c>
      <c r="AY279" s="221" t="s">
        <v>164</v>
      </c>
    </row>
    <row r="280" spans="1:65" s="2" customFormat="1" ht="16.5" customHeight="1">
      <c r="A280" s="37"/>
      <c r="B280" s="38"/>
      <c r="C280" s="183" t="s">
        <v>471</v>
      </c>
      <c r="D280" s="183" t="s">
        <v>166</v>
      </c>
      <c r="E280" s="184" t="s">
        <v>824</v>
      </c>
      <c r="F280" s="185" t="s">
        <v>825</v>
      </c>
      <c r="G280" s="186" t="s">
        <v>185</v>
      </c>
      <c r="H280" s="187">
        <v>3.9</v>
      </c>
      <c r="I280" s="188"/>
      <c r="J280" s="189">
        <f>ROUND(I280*H280,2)</f>
        <v>0</v>
      </c>
      <c r="K280" s="185" t="s">
        <v>186</v>
      </c>
      <c r="L280" s="42"/>
      <c r="M280" s="190" t="s">
        <v>36</v>
      </c>
      <c r="N280" s="191" t="s">
        <v>53</v>
      </c>
      <c r="O280" s="67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4" t="s">
        <v>170</v>
      </c>
      <c r="AT280" s="194" t="s">
        <v>166</v>
      </c>
      <c r="AU280" s="194" t="s">
        <v>92</v>
      </c>
      <c r="AY280" s="19" t="s">
        <v>164</v>
      </c>
      <c r="BE280" s="195">
        <f>IF(N280="základní",J280,0)</f>
        <v>0</v>
      </c>
      <c r="BF280" s="195">
        <f>IF(N280="snížená",J280,0)</f>
        <v>0</v>
      </c>
      <c r="BG280" s="195">
        <f>IF(N280="zákl. přenesená",J280,0)</f>
        <v>0</v>
      </c>
      <c r="BH280" s="195">
        <f>IF(N280="sníž. přenesená",J280,0)</f>
        <v>0</v>
      </c>
      <c r="BI280" s="195">
        <f>IF(N280="nulová",J280,0)</f>
        <v>0</v>
      </c>
      <c r="BJ280" s="19" t="s">
        <v>23</v>
      </c>
      <c r="BK280" s="195">
        <f>ROUND(I280*H280,2)</f>
        <v>0</v>
      </c>
      <c r="BL280" s="19" t="s">
        <v>170</v>
      </c>
      <c r="BM280" s="194" t="s">
        <v>826</v>
      </c>
    </row>
    <row r="281" spans="1:47" s="2" customFormat="1" ht="11.25">
      <c r="A281" s="37"/>
      <c r="B281" s="38"/>
      <c r="C281" s="39"/>
      <c r="D281" s="196" t="s">
        <v>172</v>
      </c>
      <c r="E281" s="39"/>
      <c r="F281" s="197" t="s">
        <v>827</v>
      </c>
      <c r="G281" s="39"/>
      <c r="H281" s="39"/>
      <c r="I281" s="198"/>
      <c r="J281" s="39"/>
      <c r="K281" s="39"/>
      <c r="L281" s="42"/>
      <c r="M281" s="199"/>
      <c r="N281" s="200"/>
      <c r="O281" s="67"/>
      <c r="P281" s="67"/>
      <c r="Q281" s="67"/>
      <c r="R281" s="67"/>
      <c r="S281" s="67"/>
      <c r="T281" s="68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9" t="s">
        <v>172</v>
      </c>
      <c r="AU281" s="19" t="s">
        <v>92</v>
      </c>
    </row>
    <row r="282" spans="1:47" s="2" customFormat="1" ht="11.25">
      <c r="A282" s="37"/>
      <c r="B282" s="38"/>
      <c r="C282" s="39"/>
      <c r="D282" s="233" t="s">
        <v>189</v>
      </c>
      <c r="E282" s="39"/>
      <c r="F282" s="234" t="s">
        <v>828</v>
      </c>
      <c r="G282" s="39"/>
      <c r="H282" s="39"/>
      <c r="I282" s="198"/>
      <c r="J282" s="39"/>
      <c r="K282" s="39"/>
      <c r="L282" s="42"/>
      <c r="M282" s="199"/>
      <c r="N282" s="200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9" t="s">
        <v>189</v>
      </c>
      <c r="AU282" s="19" t="s">
        <v>92</v>
      </c>
    </row>
    <row r="283" spans="2:51" s="13" customFormat="1" ht="11.25">
      <c r="B283" s="201"/>
      <c r="C283" s="202"/>
      <c r="D283" s="196" t="s">
        <v>173</v>
      </c>
      <c r="E283" s="203" t="s">
        <v>36</v>
      </c>
      <c r="F283" s="204" t="s">
        <v>829</v>
      </c>
      <c r="G283" s="202"/>
      <c r="H283" s="203" t="s">
        <v>36</v>
      </c>
      <c r="I283" s="205"/>
      <c r="J283" s="202"/>
      <c r="K283" s="202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173</v>
      </c>
      <c r="AU283" s="210" t="s">
        <v>92</v>
      </c>
      <c r="AV283" s="13" t="s">
        <v>23</v>
      </c>
      <c r="AW283" s="13" t="s">
        <v>45</v>
      </c>
      <c r="AX283" s="13" t="s">
        <v>82</v>
      </c>
      <c r="AY283" s="210" t="s">
        <v>164</v>
      </c>
    </row>
    <row r="284" spans="2:51" s="14" customFormat="1" ht="11.25">
      <c r="B284" s="211"/>
      <c r="C284" s="212"/>
      <c r="D284" s="196" t="s">
        <v>173</v>
      </c>
      <c r="E284" s="213" t="s">
        <v>36</v>
      </c>
      <c r="F284" s="214" t="s">
        <v>830</v>
      </c>
      <c r="G284" s="212"/>
      <c r="H284" s="215">
        <v>3.9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173</v>
      </c>
      <c r="AU284" s="221" t="s">
        <v>92</v>
      </c>
      <c r="AV284" s="14" t="s">
        <v>92</v>
      </c>
      <c r="AW284" s="14" t="s">
        <v>45</v>
      </c>
      <c r="AX284" s="14" t="s">
        <v>82</v>
      </c>
      <c r="AY284" s="221" t="s">
        <v>164</v>
      </c>
    </row>
    <row r="285" spans="2:51" s="15" customFormat="1" ht="11.25">
      <c r="B285" s="222"/>
      <c r="C285" s="223"/>
      <c r="D285" s="196" t="s">
        <v>173</v>
      </c>
      <c r="E285" s="224" t="s">
        <v>36</v>
      </c>
      <c r="F285" s="225" t="s">
        <v>181</v>
      </c>
      <c r="G285" s="223"/>
      <c r="H285" s="226">
        <v>3.9</v>
      </c>
      <c r="I285" s="227"/>
      <c r="J285" s="223"/>
      <c r="K285" s="223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173</v>
      </c>
      <c r="AU285" s="232" t="s">
        <v>92</v>
      </c>
      <c r="AV285" s="15" t="s">
        <v>170</v>
      </c>
      <c r="AW285" s="15" t="s">
        <v>45</v>
      </c>
      <c r="AX285" s="15" t="s">
        <v>23</v>
      </c>
      <c r="AY285" s="232" t="s">
        <v>164</v>
      </c>
    </row>
    <row r="286" spans="2:63" s="12" customFormat="1" ht="22.9" customHeight="1">
      <c r="B286" s="167"/>
      <c r="C286" s="168"/>
      <c r="D286" s="169" t="s">
        <v>81</v>
      </c>
      <c r="E286" s="181" t="s">
        <v>437</v>
      </c>
      <c r="F286" s="181" t="s">
        <v>831</v>
      </c>
      <c r="G286" s="168"/>
      <c r="H286" s="168"/>
      <c r="I286" s="171"/>
      <c r="J286" s="182">
        <f>BK286</f>
        <v>0</v>
      </c>
      <c r="K286" s="168"/>
      <c r="L286" s="173"/>
      <c r="M286" s="174"/>
      <c r="N286" s="175"/>
      <c r="O286" s="175"/>
      <c r="P286" s="176">
        <f>SUM(P287:P290)</f>
        <v>0</v>
      </c>
      <c r="Q286" s="175"/>
      <c r="R286" s="176">
        <f>SUM(R287:R290)</f>
        <v>0</v>
      </c>
      <c r="S286" s="175"/>
      <c r="T286" s="177">
        <f>SUM(T287:T290)</f>
        <v>0</v>
      </c>
      <c r="AR286" s="178" t="s">
        <v>23</v>
      </c>
      <c r="AT286" s="179" t="s">
        <v>81</v>
      </c>
      <c r="AU286" s="179" t="s">
        <v>23</v>
      </c>
      <c r="AY286" s="178" t="s">
        <v>164</v>
      </c>
      <c r="BK286" s="180">
        <f>SUM(BK287:BK290)</f>
        <v>0</v>
      </c>
    </row>
    <row r="287" spans="1:65" s="2" customFormat="1" ht="24.2" customHeight="1">
      <c r="A287" s="37"/>
      <c r="B287" s="38"/>
      <c r="C287" s="183" t="s">
        <v>478</v>
      </c>
      <c r="D287" s="183" t="s">
        <v>166</v>
      </c>
      <c r="E287" s="184" t="s">
        <v>832</v>
      </c>
      <c r="F287" s="185" t="s">
        <v>833</v>
      </c>
      <c r="G287" s="186" t="s">
        <v>364</v>
      </c>
      <c r="H287" s="187">
        <v>20</v>
      </c>
      <c r="I287" s="188"/>
      <c r="J287" s="189">
        <f>ROUND(I287*H287,2)</f>
        <v>0</v>
      </c>
      <c r="K287" s="185" t="s">
        <v>36</v>
      </c>
      <c r="L287" s="42"/>
      <c r="M287" s="190" t="s">
        <v>36</v>
      </c>
      <c r="N287" s="191" t="s">
        <v>53</v>
      </c>
      <c r="O287" s="67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4" t="s">
        <v>170</v>
      </c>
      <c r="AT287" s="194" t="s">
        <v>166</v>
      </c>
      <c r="AU287" s="194" t="s">
        <v>92</v>
      </c>
      <c r="AY287" s="19" t="s">
        <v>164</v>
      </c>
      <c r="BE287" s="195">
        <f>IF(N287="základní",J287,0)</f>
        <v>0</v>
      </c>
      <c r="BF287" s="195">
        <f>IF(N287="snížená",J287,0)</f>
        <v>0</v>
      </c>
      <c r="BG287" s="195">
        <f>IF(N287="zákl. přenesená",J287,0)</f>
        <v>0</v>
      </c>
      <c r="BH287" s="195">
        <f>IF(N287="sníž. přenesená",J287,0)</f>
        <v>0</v>
      </c>
      <c r="BI287" s="195">
        <f>IF(N287="nulová",J287,0)</f>
        <v>0</v>
      </c>
      <c r="BJ287" s="19" t="s">
        <v>23</v>
      </c>
      <c r="BK287" s="195">
        <f>ROUND(I287*H287,2)</f>
        <v>0</v>
      </c>
      <c r="BL287" s="19" t="s">
        <v>170</v>
      </c>
      <c r="BM287" s="194" t="s">
        <v>834</v>
      </c>
    </row>
    <row r="288" spans="1:47" s="2" customFormat="1" ht="19.5">
      <c r="A288" s="37"/>
      <c r="B288" s="38"/>
      <c r="C288" s="39"/>
      <c r="D288" s="196" t="s">
        <v>172</v>
      </c>
      <c r="E288" s="39"/>
      <c r="F288" s="197" t="s">
        <v>835</v>
      </c>
      <c r="G288" s="39"/>
      <c r="H288" s="39"/>
      <c r="I288" s="198"/>
      <c r="J288" s="39"/>
      <c r="K288" s="39"/>
      <c r="L288" s="42"/>
      <c r="M288" s="199"/>
      <c r="N288" s="200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9" t="s">
        <v>172</v>
      </c>
      <c r="AU288" s="19" t="s">
        <v>92</v>
      </c>
    </row>
    <row r="289" spans="2:51" s="13" customFormat="1" ht="11.25">
      <c r="B289" s="201"/>
      <c r="C289" s="202"/>
      <c r="D289" s="196" t="s">
        <v>173</v>
      </c>
      <c r="E289" s="203" t="s">
        <v>36</v>
      </c>
      <c r="F289" s="204" t="s">
        <v>836</v>
      </c>
      <c r="G289" s="202"/>
      <c r="H289" s="203" t="s">
        <v>36</v>
      </c>
      <c r="I289" s="205"/>
      <c r="J289" s="202"/>
      <c r="K289" s="202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173</v>
      </c>
      <c r="AU289" s="210" t="s">
        <v>92</v>
      </c>
      <c r="AV289" s="13" t="s">
        <v>23</v>
      </c>
      <c r="AW289" s="13" t="s">
        <v>45</v>
      </c>
      <c r="AX289" s="13" t="s">
        <v>82</v>
      </c>
      <c r="AY289" s="210" t="s">
        <v>164</v>
      </c>
    </row>
    <row r="290" spans="2:51" s="14" customFormat="1" ht="11.25">
      <c r="B290" s="211"/>
      <c r="C290" s="212"/>
      <c r="D290" s="196" t="s">
        <v>173</v>
      </c>
      <c r="E290" s="213" t="s">
        <v>36</v>
      </c>
      <c r="F290" s="214" t="s">
        <v>332</v>
      </c>
      <c r="G290" s="212"/>
      <c r="H290" s="215">
        <v>20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173</v>
      </c>
      <c r="AU290" s="221" t="s">
        <v>92</v>
      </c>
      <c r="AV290" s="14" t="s">
        <v>92</v>
      </c>
      <c r="AW290" s="14" t="s">
        <v>45</v>
      </c>
      <c r="AX290" s="14" t="s">
        <v>23</v>
      </c>
      <c r="AY290" s="221" t="s">
        <v>164</v>
      </c>
    </row>
    <row r="291" spans="2:63" s="12" customFormat="1" ht="22.9" customHeight="1">
      <c r="B291" s="167"/>
      <c r="C291" s="168"/>
      <c r="D291" s="169" t="s">
        <v>81</v>
      </c>
      <c r="E291" s="181" t="s">
        <v>837</v>
      </c>
      <c r="F291" s="181" t="s">
        <v>838</v>
      </c>
      <c r="G291" s="168"/>
      <c r="H291" s="168"/>
      <c r="I291" s="171"/>
      <c r="J291" s="182">
        <f>BK291</f>
        <v>0</v>
      </c>
      <c r="K291" s="168"/>
      <c r="L291" s="173"/>
      <c r="M291" s="174"/>
      <c r="N291" s="175"/>
      <c r="O291" s="175"/>
      <c r="P291" s="176">
        <f>SUM(P292:P294)</f>
        <v>0</v>
      </c>
      <c r="Q291" s="175"/>
      <c r="R291" s="176">
        <f>SUM(R292:R294)</f>
        <v>0</v>
      </c>
      <c r="S291" s="175"/>
      <c r="T291" s="177">
        <f>SUM(T292:T294)</f>
        <v>0</v>
      </c>
      <c r="AR291" s="178" t="s">
        <v>23</v>
      </c>
      <c r="AT291" s="179" t="s">
        <v>81</v>
      </c>
      <c r="AU291" s="179" t="s">
        <v>23</v>
      </c>
      <c r="AY291" s="178" t="s">
        <v>164</v>
      </c>
      <c r="BK291" s="180">
        <f>SUM(BK292:BK294)</f>
        <v>0</v>
      </c>
    </row>
    <row r="292" spans="1:65" s="2" customFormat="1" ht="16.5" customHeight="1">
      <c r="A292" s="37"/>
      <c r="B292" s="38"/>
      <c r="C292" s="183" t="s">
        <v>483</v>
      </c>
      <c r="D292" s="183" t="s">
        <v>166</v>
      </c>
      <c r="E292" s="184" t="s">
        <v>839</v>
      </c>
      <c r="F292" s="185" t="s">
        <v>840</v>
      </c>
      <c r="G292" s="186" t="s">
        <v>335</v>
      </c>
      <c r="H292" s="187">
        <v>1.038</v>
      </c>
      <c r="I292" s="188"/>
      <c r="J292" s="189">
        <f>ROUND(I292*H292,2)</f>
        <v>0</v>
      </c>
      <c r="K292" s="185" t="s">
        <v>186</v>
      </c>
      <c r="L292" s="42"/>
      <c r="M292" s="190" t="s">
        <v>36</v>
      </c>
      <c r="N292" s="191" t="s">
        <v>53</v>
      </c>
      <c r="O292" s="67"/>
      <c r="P292" s="192">
        <f>O292*H292</f>
        <v>0</v>
      </c>
      <c r="Q292" s="192">
        <v>0</v>
      </c>
      <c r="R292" s="192">
        <f>Q292*H292</f>
        <v>0</v>
      </c>
      <c r="S292" s="192">
        <v>0</v>
      </c>
      <c r="T292" s="193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4" t="s">
        <v>170</v>
      </c>
      <c r="AT292" s="194" t="s">
        <v>166</v>
      </c>
      <c r="AU292" s="194" t="s">
        <v>92</v>
      </c>
      <c r="AY292" s="19" t="s">
        <v>164</v>
      </c>
      <c r="BE292" s="195">
        <f>IF(N292="základní",J292,0)</f>
        <v>0</v>
      </c>
      <c r="BF292" s="195">
        <f>IF(N292="snížená",J292,0)</f>
        <v>0</v>
      </c>
      <c r="BG292" s="195">
        <f>IF(N292="zákl. přenesená",J292,0)</f>
        <v>0</v>
      </c>
      <c r="BH292" s="195">
        <f>IF(N292="sníž. přenesená",J292,0)</f>
        <v>0</v>
      </c>
      <c r="BI292" s="195">
        <f>IF(N292="nulová",J292,0)</f>
        <v>0</v>
      </c>
      <c r="BJ292" s="19" t="s">
        <v>23</v>
      </c>
      <c r="BK292" s="195">
        <f>ROUND(I292*H292,2)</f>
        <v>0</v>
      </c>
      <c r="BL292" s="19" t="s">
        <v>170</v>
      </c>
      <c r="BM292" s="194" t="s">
        <v>841</v>
      </c>
    </row>
    <row r="293" spans="1:47" s="2" customFormat="1" ht="11.25">
      <c r="A293" s="37"/>
      <c r="B293" s="38"/>
      <c r="C293" s="39"/>
      <c r="D293" s="196" t="s">
        <v>172</v>
      </c>
      <c r="E293" s="39"/>
      <c r="F293" s="197" t="s">
        <v>842</v>
      </c>
      <c r="G293" s="39"/>
      <c r="H293" s="39"/>
      <c r="I293" s="198"/>
      <c r="J293" s="39"/>
      <c r="K293" s="39"/>
      <c r="L293" s="42"/>
      <c r="M293" s="199"/>
      <c r="N293" s="200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9" t="s">
        <v>172</v>
      </c>
      <c r="AU293" s="19" t="s">
        <v>92</v>
      </c>
    </row>
    <row r="294" spans="1:47" s="2" customFormat="1" ht="11.25">
      <c r="A294" s="37"/>
      <c r="B294" s="38"/>
      <c r="C294" s="39"/>
      <c r="D294" s="233" t="s">
        <v>189</v>
      </c>
      <c r="E294" s="39"/>
      <c r="F294" s="234" t="s">
        <v>843</v>
      </c>
      <c r="G294" s="39"/>
      <c r="H294" s="39"/>
      <c r="I294" s="198"/>
      <c r="J294" s="39"/>
      <c r="K294" s="39"/>
      <c r="L294" s="42"/>
      <c r="M294" s="199"/>
      <c r="N294" s="200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9" t="s">
        <v>189</v>
      </c>
      <c r="AU294" s="19" t="s">
        <v>92</v>
      </c>
    </row>
    <row r="295" spans="2:63" s="12" customFormat="1" ht="22.9" customHeight="1">
      <c r="B295" s="167"/>
      <c r="C295" s="168"/>
      <c r="D295" s="169" t="s">
        <v>81</v>
      </c>
      <c r="E295" s="181" t="s">
        <v>571</v>
      </c>
      <c r="F295" s="181" t="s">
        <v>572</v>
      </c>
      <c r="G295" s="168"/>
      <c r="H295" s="168"/>
      <c r="I295" s="171"/>
      <c r="J295" s="182">
        <f>BK295</f>
        <v>0</v>
      </c>
      <c r="K295" s="168"/>
      <c r="L295" s="173"/>
      <c r="M295" s="174"/>
      <c r="N295" s="175"/>
      <c r="O295" s="175"/>
      <c r="P295" s="176">
        <f>SUM(P296:P307)</f>
        <v>0</v>
      </c>
      <c r="Q295" s="175"/>
      <c r="R295" s="176">
        <f>SUM(R296:R307)</f>
        <v>0</v>
      </c>
      <c r="S295" s="175"/>
      <c r="T295" s="177">
        <f>SUM(T296:T307)</f>
        <v>0</v>
      </c>
      <c r="AR295" s="178" t="s">
        <v>23</v>
      </c>
      <c r="AT295" s="179" t="s">
        <v>81</v>
      </c>
      <c r="AU295" s="179" t="s">
        <v>23</v>
      </c>
      <c r="AY295" s="178" t="s">
        <v>164</v>
      </c>
      <c r="BK295" s="180">
        <f>SUM(BK296:BK307)</f>
        <v>0</v>
      </c>
    </row>
    <row r="296" spans="1:65" s="2" customFormat="1" ht="21.75" customHeight="1">
      <c r="A296" s="37"/>
      <c r="B296" s="38"/>
      <c r="C296" s="183" t="s">
        <v>489</v>
      </c>
      <c r="D296" s="183" t="s">
        <v>166</v>
      </c>
      <c r="E296" s="184" t="s">
        <v>844</v>
      </c>
      <c r="F296" s="185" t="s">
        <v>845</v>
      </c>
      <c r="G296" s="186" t="s">
        <v>335</v>
      </c>
      <c r="H296" s="187">
        <v>3.425</v>
      </c>
      <c r="I296" s="188"/>
      <c r="J296" s="189">
        <f>ROUND(I296*H296,2)</f>
        <v>0</v>
      </c>
      <c r="K296" s="185" t="s">
        <v>186</v>
      </c>
      <c r="L296" s="42"/>
      <c r="M296" s="190" t="s">
        <v>36</v>
      </c>
      <c r="N296" s="191" t="s">
        <v>53</v>
      </c>
      <c r="O296" s="67"/>
      <c r="P296" s="192">
        <f>O296*H296</f>
        <v>0</v>
      </c>
      <c r="Q296" s="192">
        <v>0</v>
      </c>
      <c r="R296" s="192">
        <f>Q296*H296</f>
        <v>0</v>
      </c>
      <c r="S296" s="192">
        <v>0</v>
      </c>
      <c r="T296" s="193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4" t="s">
        <v>170</v>
      </c>
      <c r="AT296" s="194" t="s">
        <v>166</v>
      </c>
      <c r="AU296" s="194" t="s">
        <v>92</v>
      </c>
      <c r="AY296" s="19" t="s">
        <v>164</v>
      </c>
      <c r="BE296" s="195">
        <f>IF(N296="základní",J296,0)</f>
        <v>0</v>
      </c>
      <c r="BF296" s="195">
        <f>IF(N296="snížená",J296,0)</f>
        <v>0</v>
      </c>
      <c r="BG296" s="195">
        <f>IF(N296="zákl. přenesená",J296,0)</f>
        <v>0</v>
      </c>
      <c r="BH296" s="195">
        <f>IF(N296="sníž. přenesená",J296,0)</f>
        <v>0</v>
      </c>
      <c r="BI296" s="195">
        <f>IF(N296="nulová",J296,0)</f>
        <v>0</v>
      </c>
      <c r="BJ296" s="19" t="s">
        <v>23</v>
      </c>
      <c r="BK296" s="195">
        <f>ROUND(I296*H296,2)</f>
        <v>0</v>
      </c>
      <c r="BL296" s="19" t="s">
        <v>170</v>
      </c>
      <c r="BM296" s="194" t="s">
        <v>846</v>
      </c>
    </row>
    <row r="297" spans="1:47" s="2" customFormat="1" ht="11.25">
      <c r="A297" s="37"/>
      <c r="B297" s="38"/>
      <c r="C297" s="39"/>
      <c r="D297" s="196" t="s">
        <v>172</v>
      </c>
      <c r="E297" s="39"/>
      <c r="F297" s="197" t="s">
        <v>847</v>
      </c>
      <c r="G297" s="39"/>
      <c r="H297" s="39"/>
      <c r="I297" s="198"/>
      <c r="J297" s="39"/>
      <c r="K297" s="39"/>
      <c r="L297" s="42"/>
      <c r="M297" s="199"/>
      <c r="N297" s="200"/>
      <c r="O297" s="67"/>
      <c r="P297" s="67"/>
      <c r="Q297" s="67"/>
      <c r="R297" s="67"/>
      <c r="S297" s="67"/>
      <c r="T297" s="68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9" t="s">
        <v>172</v>
      </c>
      <c r="AU297" s="19" t="s">
        <v>92</v>
      </c>
    </row>
    <row r="298" spans="1:47" s="2" customFormat="1" ht="11.25">
      <c r="A298" s="37"/>
      <c r="B298" s="38"/>
      <c r="C298" s="39"/>
      <c r="D298" s="233" t="s">
        <v>189</v>
      </c>
      <c r="E298" s="39"/>
      <c r="F298" s="234" t="s">
        <v>848</v>
      </c>
      <c r="G298" s="39"/>
      <c r="H298" s="39"/>
      <c r="I298" s="198"/>
      <c r="J298" s="39"/>
      <c r="K298" s="39"/>
      <c r="L298" s="42"/>
      <c r="M298" s="199"/>
      <c r="N298" s="200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9" t="s">
        <v>189</v>
      </c>
      <c r="AU298" s="19" t="s">
        <v>92</v>
      </c>
    </row>
    <row r="299" spans="2:51" s="13" customFormat="1" ht="11.25">
      <c r="B299" s="201"/>
      <c r="C299" s="202"/>
      <c r="D299" s="196" t="s">
        <v>173</v>
      </c>
      <c r="E299" s="203" t="s">
        <v>36</v>
      </c>
      <c r="F299" s="204" t="s">
        <v>849</v>
      </c>
      <c r="G299" s="202"/>
      <c r="H299" s="203" t="s">
        <v>36</v>
      </c>
      <c r="I299" s="205"/>
      <c r="J299" s="202"/>
      <c r="K299" s="202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173</v>
      </c>
      <c r="AU299" s="210" t="s">
        <v>92</v>
      </c>
      <c r="AV299" s="13" t="s">
        <v>23</v>
      </c>
      <c r="AW299" s="13" t="s">
        <v>45</v>
      </c>
      <c r="AX299" s="13" t="s">
        <v>82</v>
      </c>
      <c r="AY299" s="210" t="s">
        <v>164</v>
      </c>
    </row>
    <row r="300" spans="2:51" s="14" customFormat="1" ht="11.25">
      <c r="B300" s="211"/>
      <c r="C300" s="212"/>
      <c r="D300" s="196" t="s">
        <v>173</v>
      </c>
      <c r="E300" s="213" t="s">
        <v>36</v>
      </c>
      <c r="F300" s="214" t="s">
        <v>850</v>
      </c>
      <c r="G300" s="212"/>
      <c r="H300" s="215">
        <v>2.025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173</v>
      </c>
      <c r="AU300" s="221" t="s">
        <v>92</v>
      </c>
      <c r="AV300" s="14" t="s">
        <v>92</v>
      </c>
      <c r="AW300" s="14" t="s">
        <v>45</v>
      </c>
      <c r="AX300" s="14" t="s">
        <v>82</v>
      </c>
      <c r="AY300" s="221" t="s">
        <v>164</v>
      </c>
    </row>
    <row r="301" spans="2:51" s="14" customFormat="1" ht="11.25">
      <c r="B301" s="211"/>
      <c r="C301" s="212"/>
      <c r="D301" s="196" t="s">
        <v>173</v>
      </c>
      <c r="E301" s="213" t="s">
        <v>36</v>
      </c>
      <c r="F301" s="214" t="s">
        <v>851</v>
      </c>
      <c r="G301" s="212"/>
      <c r="H301" s="215">
        <v>1.4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173</v>
      </c>
      <c r="AU301" s="221" t="s">
        <v>92</v>
      </c>
      <c r="AV301" s="14" t="s">
        <v>92</v>
      </c>
      <c r="AW301" s="14" t="s">
        <v>45</v>
      </c>
      <c r="AX301" s="14" t="s">
        <v>82</v>
      </c>
      <c r="AY301" s="221" t="s">
        <v>164</v>
      </c>
    </row>
    <row r="302" spans="2:51" s="15" customFormat="1" ht="11.25">
      <c r="B302" s="222"/>
      <c r="C302" s="223"/>
      <c r="D302" s="196" t="s">
        <v>173</v>
      </c>
      <c r="E302" s="224" t="s">
        <v>36</v>
      </c>
      <c r="F302" s="225" t="s">
        <v>181</v>
      </c>
      <c r="G302" s="223"/>
      <c r="H302" s="226">
        <v>3.425</v>
      </c>
      <c r="I302" s="227"/>
      <c r="J302" s="223"/>
      <c r="K302" s="223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173</v>
      </c>
      <c r="AU302" s="232" t="s">
        <v>92</v>
      </c>
      <c r="AV302" s="15" t="s">
        <v>170</v>
      </c>
      <c r="AW302" s="15" t="s">
        <v>45</v>
      </c>
      <c r="AX302" s="15" t="s">
        <v>23</v>
      </c>
      <c r="AY302" s="232" t="s">
        <v>164</v>
      </c>
    </row>
    <row r="303" spans="1:65" s="2" customFormat="1" ht="16.5" customHeight="1">
      <c r="A303" s="37"/>
      <c r="B303" s="38"/>
      <c r="C303" s="183" t="s">
        <v>496</v>
      </c>
      <c r="D303" s="183" t="s">
        <v>166</v>
      </c>
      <c r="E303" s="184" t="s">
        <v>852</v>
      </c>
      <c r="F303" s="185" t="s">
        <v>853</v>
      </c>
      <c r="G303" s="186" t="s">
        <v>335</v>
      </c>
      <c r="H303" s="187">
        <v>87.5</v>
      </c>
      <c r="I303" s="188"/>
      <c r="J303" s="189">
        <f>ROUND(I303*H303,2)</f>
        <v>0</v>
      </c>
      <c r="K303" s="185" t="s">
        <v>36</v>
      </c>
      <c r="L303" s="42"/>
      <c r="M303" s="190" t="s">
        <v>36</v>
      </c>
      <c r="N303" s="191" t="s">
        <v>53</v>
      </c>
      <c r="O303" s="67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4" t="s">
        <v>170</v>
      </c>
      <c r="AT303" s="194" t="s">
        <v>166</v>
      </c>
      <c r="AU303" s="194" t="s">
        <v>92</v>
      </c>
      <c r="AY303" s="19" t="s">
        <v>164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19" t="s">
        <v>23</v>
      </c>
      <c r="BK303" s="195">
        <f>ROUND(I303*H303,2)</f>
        <v>0</v>
      </c>
      <c r="BL303" s="19" t="s">
        <v>170</v>
      </c>
      <c r="BM303" s="194" t="s">
        <v>854</v>
      </c>
    </row>
    <row r="304" spans="1:47" s="2" customFormat="1" ht="11.25">
      <c r="A304" s="37"/>
      <c r="B304" s="38"/>
      <c r="C304" s="39"/>
      <c r="D304" s="196" t="s">
        <v>172</v>
      </c>
      <c r="E304" s="39"/>
      <c r="F304" s="197" t="s">
        <v>853</v>
      </c>
      <c r="G304" s="39"/>
      <c r="H304" s="39"/>
      <c r="I304" s="198"/>
      <c r="J304" s="39"/>
      <c r="K304" s="39"/>
      <c r="L304" s="42"/>
      <c r="M304" s="199"/>
      <c r="N304" s="200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9" t="s">
        <v>172</v>
      </c>
      <c r="AU304" s="19" t="s">
        <v>92</v>
      </c>
    </row>
    <row r="305" spans="2:51" s="13" customFormat="1" ht="11.25">
      <c r="B305" s="201"/>
      <c r="C305" s="202"/>
      <c r="D305" s="196" t="s">
        <v>173</v>
      </c>
      <c r="E305" s="203" t="s">
        <v>36</v>
      </c>
      <c r="F305" s="204" t="s">
        <v>855</v>
      </c>
      <c r="G305" s="202"/>
      <c r="H305" s="203" t="s">
        <v>36</v>
      </c>
      <c r="I305" s="205"/>
      <c r="J305" s="202"/>
      <c r="K305" s="202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173</v>
      </c>
      <c r="AU305" s="210" t="s">
        <v>92</v>
      </c>
      <c r="AV305" s="13" t="s">
        <v>23</v>
      </c>
      <c r="AW305" s="13" t="s">
        <v>45</v>
      </c>
      <c r="AX305" s="13" t="s">
        <v>82</v>
      </c>
      <c r="AY305" s="210" t="s">
        <v>164</v>
      </c>
    </row>
    <row r="306" spans="2:51" s="14" customFormat="1" ht="11.25">
      <c r="B306" s="211"/>
      <c r="C306" s="212"/>
      <c r="D306" s="196" t="s">
        <v>173</v>
      </c>
      <c r="E306" s="213" t="s">
        <v>36</v>
      </c>
      <c r="F306" s="214" t="s">
        <v>856</v>
      </c>
      <c r="G306" s="212"/>
      <c r="H306" s="215">
        <v>87.5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173</v>
      </c>
      <c r="AU306" s="221" t="s">
        <v>92</v>
      </c>
      <c r="AV306" s="14" t="s">
        <v>92</v>
      </c>
      <c r="AW306" s="14" t="s">
        <v>45</v>
      </c>
      <c r="AX306" s="14" t="s">
        <v>82</v>
      </c>
      <c r="AY306" s="221" t="s">
        <v>164</v>
      </c>
    </row>
    <row r="307" spans="2:51" s="15" customFormat="1" ht="11.25">
      <c r="B307" s="222"/>
      <c r="C307" s="223"/>
      <c r="D307" s="196" t="s">
        <v>173</v>
      </c>
      <c r="E307" s="224" t="s">
        <v>36</v>
      </c>
      <c r="F307" s="225" t="s">
        <v>181</v>
      </c>
      <c r="G307" s="223"/>
      <c r="H307" s="226">
        <v>87.5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173</v>
      </c>
      <c r="AU307" s="232" t="s">
        <v>92</v>
      </c>
      <c r="AV307" s="15" t="s">
        <v>170</v>
      </c>
      <c r="AW307" s="15" t="s">
        <v>45</v>
      </c>
      <c r="AX307" s="15" t="s">
        <v>23</v>
      </c>
      <c r="AY307" s="232" t="s">
        <v>164</v>
      </c>
    </row>
    <row r="308" spans="2:63" s="12" customFormat="1" ht="25.9" customHeight="1">
      <c r="B308" s="167"/>
      <c r="C308" s="168"/>
      <c r="D308" s="169" t="s">
        <v>81</v>
      </c>
      <c r="E308" s="170" t="s">
        <v>857</v>
      </c>
      <c r="F308" s="170" t="s">
        <v>858</v>
      </c>
      <c r="G308" s="168"/>
      <c r="H308" s="168"/>
      <c r="I308" s="171"/>
      <c r="J308" s="172">
        <f>BK308</f>
        <v>0</v>
      </c>
      <c r="K308" s="168"/>
      <c r="L308" s="173"/>
      <c r="M308" s="174"/>
      <c r="N308" s="175"/>
      <c r="O308" s="175"/>
      <c r="P308" s="176">
        <f>SUM(P309:P328)</f>
        <v>0</v>
      </c>
      <c r="Q308" s="175"/>
      <c r="R308" s="176">
        <f>SUM(R309:R328)</f>
        <v>0.049309820000000004</v>
      </c>
      <c r="S308" s="175"/>
      <c r="T308" s="177">
        <f>SUM(T309:T328)</f>
        <v>0</v>
      </c>
      <c r="AR308" s="178" t="s">
        <v>23</v>
      </c>
      <c r="AT308" s="179" t="s">
        <v>81</v>
      </c>
      <c r="AU308" s="179" t="s">
        <v>82</v>
      </c>
      <c r="AY308" s="178" t="s">
        <v>164</v>
      </c>
      <c r="BK308" s="180">
        <f>SUM(BK309:BK328)</f>
        <v>0</v>
      </c>
    </row>
    <row r="309" spans="1:65" s="2" customFormat="1" ht="16.5" customHeight="1">
      <c r="A309" s="37"/>
      <c r="B309" s="38"/>
      <c r="C309" s="183" t="s">
        <v>504</v>
      </c>
      <c r="D309" s="183" t="s">
        <v>166</v>
      </c>
      <c r="E309" s="184" t="s">
        <v>859</v>
      </c>
      <c r="F309" s="185" t="s">
        <v>860</v>
      </c>
      <c r="G309" s="186" t="s">
        <v>364</v>
      </c>
      <c r="H309" s="187">
        <v>36</v>
      </c>
      <c r="I309" s="188"/>
      <c r="J309" s="189">
        <f>ROUND(I309*H309,2)</f>
        <v>0</v>
      </c>
      <c r="K309" s="185" t="s">
        <v>186</v>
      </c>
      <c r="L309" s="42"/>
      <c r="M309" s="190" t="s">
        <v>36</v>
      </c>
      <c r="N309" s="191" t="s">
        <v>53</v>
      </c>
      <c r="O309" s="67"/>
      <c r="P309" s="192">
        <f>O309*H309</f>
        <v>0</v>
      </c>
      <c r="Q309" s="192">
        <v>0</v>
      </c>
      <c r="R309" s="192">
        <f>Q309*H309</f>
        <v>0</v>
      </c>
      <c r="S309" s="192">
        <v>0</v>
      </c>
      <c r="T309" s="193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4" t="s">
        <v>170</v>
      </c>
      <c r="AT309" s="194" t="s">
        <v>166</v>
      </c>
      <c r="AU309" s="194" t="s">
        <v>23</v>
      </c>
      <c r="AY309" s="19" t="s">
        <v>164</v>
      </c>
      <c r="BE309" s="195">
        <f>IF(N309="základní",J309,0)</f>
        <v>0</v>
      </c>
      <c r="BF309" s="195">
        <f>IF(N309="snížená",J309,0)</f>
        <v>0</v>
      </c>
      <c r="BG309" s="195">
        <f>IF(N309="zákl. přenesená",J309,0)</f>
        <v>0</v>
      </c>
      <c r="BH309" s="195">
        <f>IF(N309="sníž. přenesená",J309,0)</f>
        <v>0</v>
      </c>
      <c r="BI309" s="195">
        <f>IF(N309="nulová",J309,0)</f>
        <v>0</v>
      </c>
      <c r="BJ309" s="19" t="s">
        <v>23</v>
      </c>
      <c r="BK309" s="195">
        <f>ROUND(I309*H309,2)</f>
        <v>0</v>
      </c>
      <c r="BL309" s="19" t="s">
        <v>170</v>
      </c>
      <c r="BM309" s="194" t="s">
        <v>861</v>
      </c>
    </row>
    <row r="310" spans="1:47" s="2" customFormat="1" ht="11.25">
      <c r="A310" s="37"/>
      <c r="B310" s="38"/>
      <c r="C310" s="39"/>
      <c r="D310" s="196" t="s">
        <v>172</v>
      </c>
      <c r="E310" s="39"/>
      <c r="F310" s="197" t="s">
        <v>862</v>
      </c>
      <c r="G310" s="39"/>
      <c r="H310" s="39"/>
      <c r="I310" s="198"/>
      <c r="J310" s="39"/>
      <c r="K310" s="39"/>
      <c r="L310" s="42"/>
      <c r="M310" s="199"/>
      <c r="N310" s="200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9" t="s">
        <v>172</v>
      </c>
      <c r="AU310" s="19" t="s">
        <v>23</v>
      </c>
    </row>
    <row r="311" spans="1:47" s="2" customFormat="1" ht="11.25">
      <c r="A311" s="37"/>
      <c r="B311" s="38"/>
      <c r="C311" s="39"/>
      <c r="D311" s="233" t="s">
        <v>189</v>
      </c>
      <c r="E311" s="39"/>
      <c r="F311" s="234" t="s">
        <v>863</v>
      </c>
      <c r="G311" s="39"/>
      <c r="H311" s="39"/>
      <c r="I311" s="198"/>
      <c r="J311" s="39"/>
      <c r="K311" s="39"/>
      <c r="L311" s="42"/>
      <c r="M311" s="199"/>
      <c r="N311" s="200"/>
      <c r="O311" s="67"/>
      <c r="P311" s="67"/>
      <c r="Q311" s="67"/>
      <c r="R311" s="67"/>
      <c r="S311" s="67"/>
      <c r="T311" s="68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9" t="s">
        <v>189</v>
      </c>
      <c r="AU311" s="19" t="s">
        <v>23</v>
      </c>
    </row>
    <row r="312" spans="2:51" s="13" customFormat="1" ht="11.25">
      <c r="B312" s="201"/>
      <c r="C312" s="202"/>
      <c r="D312" s="196" t="s">
        <v>173</v>
      </c>
      <c r="E312" s="203" t="s">
        <v>36</v>
      </c>
      <c r="F312" s="204" t="s">
        <v>864</v>
      </c>
      <c r="G312" s="202"/>
      <c r="H312" s="203" t="s">
        <v>36</v>
      </c>
      <c r="I312" s="205"/>
      <c r="J312" s="202"/>
      <c r="K312" s="202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173</v>
      </c>
      <c r="AU312" s="210" t="s">
        <v>23</v>
      </c>
      <c r="AV312" s="13" t="s">
        <v>23</v>
      </c>
      <c r="AW312" s="13" t="s">
        <v>45</v>
      </c>
      <c r="AX312" s="13" t="s">
        <v>82</v>
      </c>
      <c r="AY312" s="210" t="s">
        <v>164</v>
      </c>
    </row>
    <row r="313" spans="2:51" s="13" customFormat="1" ht="11.25">
      <c r="B313" s="201"/>
      <c r="C313" s="202"/>
      <c r="D313" s="196" t="s">
        <v>173</v>
      </c>
      <c r="E313" s="203" t="s">
        <v>36</v>
      </c>
      <c r="F313" s="204" t="s">
        <v>865</v>
      </c>
      <c r="G313" s="202"/>
      <c r="H313" s="203" t="s">
        <v>36</v>
      </c>
      <c r="I313" s="205"/>
      <c r="J313" s="202"/>
      <c r="K313" s="202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173</v>
      </c>
      <c r="AU313" s="210" t="s">
        <v>23</v>
      </c>
      <c r="AV313" s="13" t="s">
        <v>23</v>
      </c>
      <c r="AW313" s="13" t="s">
        <v>45</v>
      </c>
      <c r="AX313" s="13" t="s">
        <v>82</v>
      </c>
      <c r="AY313" s="210" t="s">
        <v>164</v>
      </c>
    </row>
    <row r="314" spans="2:51" s="14" customFormat="1" ht="11.25">
      <c r="B314" s="211"/>
      <c r="C314" s="212"/>
      <c r="D314" s="196" t="s">
        <v>173</v>
      </c>
      <c r="E314" s="213" t="s">
        <v>36</v>
      </c>
      <c r="F314" s="214" t="s">
        <v>866</v>
      </c>
      <c r="G314" s="212"/>
      <c r="H314" s="215">
        <v>36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173</v>
      </c>
      <c r="AU314" s="221" t="s">
        <v>23</v>
      </c>
      <c r="AV314" s="14" t="s">
        <v>92</v>
      </c>
      <c r="AW314" s="14" t="s">
        <v>45</v>
      </c>
      <c r="AX314" s="14" t="s">
        <v>23</v>
      </c>
      <c r="AY314" s="221" t="s">
        <v>164</v>
      </c>
    </row>
    <row r="315" spans="1:65" s="2" customFormat="1" ht="16.5" customHeight="1">
      <c r="A315" s="37"/>
      <c r="B315" s="38"/>
      <c r="C315" s="246" t="s">
        <v>261</v>
      </c>
      <c r="D315" s="246" t="s">
        <v>303</v>
      </c>
      <c r="E315" s="247" t="s">
        <v>867</v>
      </c>
      <c r="F315" s="248" t="s">
        <v>868</v>
      </c>
      <c r="G315" s="249" t="s">
        <v>185</v>
      </c>
      <c r="H315" s="250">
        <v>0.086</v>
      </c>
      <c r="I315" s="251"/>
      <c r="J315" s="252">
        <f>ROUND(I315*H315,2)</f>
        <v>0</v>
      </c>
      <c r="K315" s="248" t="s">
        <v>186</v>
      </c>
      <c r="L315" s="253"/>
      <c r="M315" s="254" t="s">
        <v>36</v>
      </c>
      <c r="N315" s="255" t="s">
        <v>53</v>
      </c>
      <c r="O315" s="67"/>
      <c r="P315" s="192">
        <f>O315*H315</f>
        <v>0</v>
      </c>
      <c r="Q315" s="192">
        <v>0.55</v>
      </c>
      <c r="R315" s="192">
        <f>Q315*H315</f>
        <v>0.0473</v>
      </c>
      <c r="S315" s="192">
        <v>0</v>
      </c>
      <c r="T315" s="193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4" t="s">
        <v>428</v>
      </c>
      <c r="AT315" s="194" t="s">
        <v>303</v>
      </c>
      <c r="AU315" s="194" t="s">
        <v>23</v>
      </c>
      <c r="AY315" s="19" t="s">
        <v>164</v>
      </c>
      <c r="BE315" s="195">
        <f>IF(N315="základní",J315,0)</f>
        <v>0</v>
      </c>
      <c r="BF315" s="195">
        <f>IF(N315="snížená",J315,0)</f>
        <v>0</v>
      </c>
      <c r="BG315" s="195">
        <f>IF(N315="zákl. přenesená",J315,0)</f>
        <v>0</v>
      </c>
      <c r="BH315" s="195">
        <f>IF(N315="sníž. přenesená",J315,0)</f>
        <v>0</v>
      </c>
      <c r="BI315" s="195">
        <f>IF(N315="nulová",J315,0)</f>
        <v>0</v>
      </c>
      <c r="BJ315" s="19" t="s">
        <v>23</v>
      </c>
      <c r="BK315" s="195">
        <f>ROUND(I315*H315,2)</f>
        <v>0</v>
      </c>
      <c r="BL315" s="19" t="s">
        <v>302</v>
      </c>
      <c r="BM315" s="194" t="s">
        <v>869</v>
      </c>
    </row>
    <row r="316" spans="1:47" s="2" customFormat="1" ht="11.25">
      <c r="A316" s="37"/>
      <c r="B316" s="38"/>
      <c r="C316" s="39"/>
      <c r="D316" s="196" t="s">
        <v>172</v>
      </c>
      <c r="E316" s="39"/>
      <c r="F316" s="197" t="s">
        <v>868</v>
      </c>
      <c r="G316" s="39"/>
      <c r="H316" s="39"/>
      <c r="I316" s="198"/>
      <c r="J316" s="39"/>
      <c r="K316" s="39"/>
      <c r="L316" s="42"/>
      <c r="M316" s="199"/>
      <c r="N316" s="200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9" t="s">
        <v>172</v>
      </c>
      <c r="AU316" s="19" t="s">
        <v>23</v>
      </c>
    </row>
    <row r="317" spans="2:51" s="13" customFormat="1" ht="11.25">
      <c r="B317" s="201"/>
      <c r="C317" s="202"/>
      <c r="D317" s="196" t="s">
        <v>173</v>
      </c>
      <c r="E317" s="203" t="s">
        <v>36</v>
      </c>
      <c r="F317" s="204" t="s">
        <v>552</v>
      </c>
      <c r="G317" s="202"/>
      <c r="H317" s="203" t="s">
        <v>36</v>
      </c>
      <c r="I317" s="205"/>
      <c r="J317" s="202"/>
      <c r="K317" s="202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173</v>
      </c>
      <c r="AU317" s="210" t="s">
        <v>23</v>
      </c>
      <c r="AV317" s="13" t="s">
        <v>23</v>
      </c>
      <c r="AW317" s="13" t="s">
        <v>45</v>
      </c>
      <c r="AX317" s="13" t="s">
        <v>82</v>
      </c>
      <c r="AY317" s="210" t="s">
        <v>164</v>
      </c>
    </row>
    <row r="318" spans="2:51" s="13" customFormat="1" ht="11.25">
      <c r="B318" s="201"/>
      <c r="C318" s="202"/>
      <c r="D318" s="196" t="s">
        <v>173</v>
      </c>
      <c r="E318" s="203" t="s">
        <v>36</v>
      </c>
      <c r="F318" s="204" t="s">
        <v>865</v>
      </c>
      <c r="G318" s="202"/>
      <c r="H318" s="203" t="s">
        <v>36</v>
      </c>
      <c r="I318" s="205"/>
      <c r="J318" s="202"/>
      <c r="K318" s="202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173</v>
      </c>
      <c r="AU318" s="210" t="s">
        <v>23</v>
      </c>
      <c r="AV318" s="13" t="s">
        <v>23</v>
      </c>
      <c r="AW318" s="13" t="s">
        <v>45</v>
      </c>
      <c r="AX318" s="13" t="s">
        <v>82</v>
      </c>
      <c r="AY318" s="210" t="s">
        <v>164</v>
      </c>
    </row>
    <row r="319" spans="2:51" s="14" customFormat="1" ht="11.25">
      <c r="B319" s="211"/>
      <c r="C319" s="212"/>
      <c r="D319" s="196" t="s">
        <v>173</v>
      </c>
      <c r="E319" s="213" t="s">
        <v>36</v>
      </c>
      <c r="F319" s="214" t="s">
        <v>870</v>
      </c>
      <c r="G319" s="212"/>
      <c r="H319" s="215">
        <v>0.0864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173</v>
      </c>
      <c r="AU319" s="221" t="s">
        <v>23</v>
      </c>
      <c r="AV319" s="14" t="s">
        <v>92</v>
      </c>
      <c r="AW319" s="14" t="s">
        <v>45</v>
      </c>
      <c r="AX319" s="14" t="s">
        <v>23</v>
      </c>
      <c r="AY319" s="221" t="s">
        <v>164</v>
      </c>
    </row>
    <row r="320" spans="1:65" s="2" customFormat="1" ht="16.5" customHeight="1">
      <c r="A320" s="37"/>
      <c r="B320" s="38"/>
      <c r="C320" s="183" t="s">
        <v>522</v>
      </c>
      <c r="D320" s="183" t="s">
        <v>166</v>
      </c>
      <c r="E320" s="184" t="s">
        <v>871</v>
      </c>
      <c r="F320" s="185" t="s">
        <v>872</v>
      </c>
      <c r="G320" s="186" t="s">
        <v>185</v>
      </c>
      <c r="H320" s="187">
        <v>0.086</v>
      </c>
      <c r="I320" s="188"/>
      <c r="J320" s="189">
        <f>ROUND(I320*H320,2)</f>
        <v>0</v>
      </c>
      <c r="K320" s="185" t="s">
        <v>186</v>
      </c>
      <c r="L320" s="42"/>
      <c r="M320" s="190" t="s">
        <v>36</v>
      </c>
      <c r="N320" s="191" t="s">
        <v>53</v>
      </c>
      <c r="O320" s="67"/>
      <c r="P320" s="192">
        <f>O320*H320</f>
        <v>0</v>
      </c>
      <c r="Q320" s="192">
        <v>0.02337</v>
      </c>
      <c r="R320" s="192">
        <f>Q320*H320</f>
        <v>0.00200982</v>
      </c>
      <c r="S320" s="192">
        <v>0</v>
      </c>
      <c r="T320" s="193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4" t="s">
        <v>170</v>
      </c>
      <c r="AT320" s="194" t="s">
        <v>166</v>
      </c>
      <c r="AU320" s="194" t="s">
        <v>23</v>
      </c>
      <c r="AY320" s="19" t="s">
        <v>164</v>
      </c>
      <c r="BE320" s="195">
        <f>IF(N320="základní",J320,0)</f>
        <v>0</v>
      </c>
      <c r="BF320" s="195">
        <f>IF(N320="snížená",J320,0)</f>
        <v>0</v>
      </c>
      <c r="BG320" s="195">
        <f>IF(N320="zákl. přenesená",J320,0)</f>
        <v>0</v>
      </c>
      <c r="BH320" s="195">
        <f>IF(N320="sníž. přenesená",J320,0)</f>
        <v>0</v>
      </c>
      <c r="BI320" s="195">
        <f>IF(N320="nulová",J320,0)</f>
        <v>0</v>
      </c>
      <c r="BJ320" s="19" t="s">
        <v>23</v>
      </c>
      <c r="BK320" s="195">
        <f>ROUND(I320*H320,2)</f>
        <v>0</v>
      </c>
      <c r="BL320" s="19" t="s">
        <v>170</v>
      </c>
      <c r="BM320" s="194" t="s">
        <v>873</v>
      </c>
    </row>
    <row r="321" spans="1:47" s="2" customFormat="1" ht="11.25">
      <c r="A321" s="37"/>
      <c r="B321" s="38"/>
      <c r="C321" s="39"/>
      <c r="D321" s="196" t="s">
        <v>172</v>
      </c>
      <c r="E321" s="39"/>
      <c r="F321" s="197" t="s">
        <v>874</v>
      </c>
      <c r="G321" s="39"/>
      <c r="H321" s="39"/>
      <c r="I321" s="198"/>
      <c r="J321" s="39"/>
      <c r="K321" s="39"/>
      <c r="L321" s="42"/>
      <c r="M321" s="199"/>
      <c r="N321" s="200"/>
      <c r="O321" s="67"/>
      <c r="P321" s="67"/>
      <c r="Q321" s="67"/>
      <c r="R321" s="67"/>
      <c r="S321" s="67"/>
      <c r="T321" s="68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9" t="s">
        <v>172</v>
      </c>
      <c r="AU321" s="19" t="s">
        <v>23</v>
      </c>
    </row>
    <row r="322" spans="1:47" s="2" customFormat="1" ht="11.25">
      <c r="A322" s="37"/>
      <c r="B322" s="38"/>
      <c r="C322" s="39"/>
      <c r="D322" s="233" t="s">
        <v>189</v>
      </c>
      <c r="E322" s="39"/>
      <c r="F322" s="234" t="s">
        <v>875</v>
      </c>
      <c r="G322" s="39"/>
      <c r="H322" s="39"/>
      <c r="I322" s="198"/>
      <c r="J322" s="39"/>
      <c r="K322" s="39"/>
      <c r="L322" s="42"/>
      <c r="M322" s="199"/>
      <c r="N322" s="200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9" t="s">
        <v>189</v>
      </c>
      <c r="AU322" s="19" t="s">
        <v>23</v>
      </c>
    </row>
    <row r="323" spans="2:51" s="13" customFormat="1" ht="11.25">
      <c r="B323" s="201"/>
      <c r="C323" s="202"/>
      <c r="D323" s="196" t="s">
        <v>173</v>
      </c>
      <c r="E323" s="203" t="s">
        <v>36</v>
      </c>
      <c r="F323" s="204" t="s">
        <v>552</v>
      </c>
      <c r="G323" s="202"/>
      <c r="H323" s="203" t="s">
        <v>36</v>
      </c>
      <c r="I323" s="205"/>
      <c r="J323" s="202"/>
      <c r="K323" s="202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173</v>
      </c>
      <c r="AU323" s="210" t="s">
        <v>23</v>
      </c>
      <c r="AV323" s="13" t="s">
        <v>23</v>
      </c>
      <c r="AW323" s="13" t="s">
        <v>45</v>
      </c>
      <c r="AX323" s="13" t="s">
        <v>82</v>
      </c>
      <c r="AY323" s="210" t="s">
        <v>164</v>
      </c>
    </row>
    <row r="324" spans="2:51" s="13" customFormat="1" ht="11.25">
      <c r="B324" s="201"/>
      <c r="C324" s="202"/>
      <c r="D324" s="196" t="s">
        <v>173</v>
      </c>
      <c r="E324" s="203" t="s">
        <v>36</v>
      </c>
      <c r="F324" s="204" t="s">
        <v>865</v>
      </c>
      <c r="G324" s="202"/>
      <c r="H324" s="203" t="s">
        <v>36</v>
      </c>
      <c r="I324" s="205"/>
      <c r="J324" s="202"/>
      <c r="K324" s="202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173</v>
      </c>
      <c r="AU324" s="210" t="s">
        <v>23</v>
      </c>
      <c r="AV324" s="13" t="s">
        <v>23</v>
      </c>
      <c r="AW324" s="13" t="s">
        <v>45</v>
      </c>
      <c r="AX324" s="13" t="s">
        <v>82</v>
      </c>
      <c r="AY324" s="210" t="s">
        <v>164</v>
      </c>
    </row>
    <row r="325" spans="2:51" s="14" customFormat="1" ht="11.25">
      <c r="B325" s="211"/>
      <c r="C325" s="212"/>
      <c r="D325" s="196" t="s">
        <v>173</v>
      </c>
      <c r="E325" s="213" t="s">
        <v>36</v>
      </c>
      <c r="F325" s="214" t="s">
        <v>876</v>
      </c>
      <c r="G325" s="212"/>
      <c r="H325" s="215">
        <v>0.0864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173</v>
      </c>
      <c r="AU325" s="221" t="s">
        <v>23</v>
      </c>
      <c r="AV325" s="14" t="s">
        <v>92</v>
      </c>
      <c r="AW325" s="14" t="s">
        <v>45</v>
      </c>
      <c r="AX325" s="14" t="s">
        <v>23</v>
      </c>
      <c r="AY325" s="221" t="s">
        <v>164</v>
      </c>
    </row>
    <row r="326" spans="1:65" s="2" customFormat="1" ht="16.5" customHeight="1">
      <c r="A326" s="37"/>
      <c r="B326" s="38"/>
      <c r="C326" s="183" t="s">
        <v>529</v>
      </c>
      <c r="D326" s="183" t="s">
        <v>166</v>
      </c>
      <c r="E326" s="184" t="s">
        <v>877</v>
      </c>
      <c r="F326" s="185" t="s">
        <v>878</v>
      </c>
      <c r="G326" s="186" t="s">
        <v>879</v>
      </c>
      <c r="H326" s="260"/>
      <c r="I326" s="188"/>
      <c r="J326" s="189">
        <f>ROUND(I326*H326,2)</f>
        <v>0</v>
      </c>
      <c r="K326" s="185" t="s">
        <v>186</v>
      </c>
      <c r="L326" s="42"/>
      <c r="M326" s="190" t="s">
        <v>36</v>
      </c>
      <c r="N326" s="191" t="s">
        <v>53</v>
      </c>
      <c r="O326" s="67"/>
      <c r="P326" s="192">
        <f>O326*H326</f>
        <v>0</v>
      </c>
      <c r="Q326" s="192">
        <v>0</v>
      </c>
      <c r="R326" s="192">
        <f>Q326*H326</f>
        <v>0</v>
      </c>
      <c r="S326" s="192">
        <v>0</v>
      </c>
      <c r="T326" s="193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4" t="s">
        <v>170</v>
      </c>
      <c r="AT326" s="194" t="s">
        <v>166</v>
      </c>
      <c r="AU326" s="194" t="s">
        <v>23</v>
      </c>
      <c r="AY326" s="19" t="s">
        <v>164</v>
      </c>
      <c r="BE326" s="195">
        <f>IF(N326="základní",J326,0)</f>
        <v>0</v>
      </c>
      <c r="BF326" s="195">
        <f>IF(N326="snížená",J326,0)</f>
        <v>0</v>
      </c>
      <c r="BG326" s="195">
        <f>IF(N326="zákl. přenesená",J326,0)</f>
        <v>0</v>
      </c>
      <c r="BH326" s="195">
        <f>IF(N326="sníž. přenesená",J326,0)</f>
        <v>0</v>
      </c>
      <c r="BI326" s="195">
        <f>IF(N326="nulová",J326,0)</f>
        <v>0</v>
      </c>
      <c r="BJ326" s="19" t="s">
        <v>23</v>
      </c>
      <c r="BK326" s="195">
        <f>ROUND(I326*H326,2)</f>
        <v>0</v>
      </c>
      <c r="BL326" s="19" t="s">
        <v>170</v>
      </c>
      <c r="BM326" s="194" t="s">
        <v>880</v>
      </c>
    </row>
    <row r="327" spans="1:47" s="2" customFormat="1" ht="19.5">
      <c r="A327" s="37"/>
      <c r="B327" s="38"/>
      <c r="C327" s="39"/>
      <c r="D327" s="196" t="s">
        <v>172</v>
      </c>
      <c r="E327" s="39"/>
      <c r="F327" s="197" t="s">
        <v>881</v>
      </c>
      <c r="G327" s="39"/>
      <c r="H327" s="39"/>
      <c r="I327" s="198"/>
      <c r="J327" s="39"/>
      <c r="K327" s="39"/>
      <c r="L327" s="42"/>
      <c r="M327" s="199"/>
      <c r="N327" s="200"/>
      <c r="O327" s="67"/>
      <c r="P327" s="67"/>
      <c r="Q327" s="67"/>
      <c r="R327" s="67"/>
      <c r="S327" s="67"/>
      <c r="T327" s="68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9" t="s">
        <v>172</v>
      </c>
      <c r="AU327" s="19" t="s">
        <v>23</v>
      </c>
    </row>
    <row r="328" spans="1:47" s="2" customFormat="1" ht="11.25">
      <c r="A328" s="37"/>
      <c r="B328" s="38"/>
      <c r="C328" s="39"/>
      <c r="D328" s="233" t="s">
        <v>189</v>
      </c>
      <c r="E328" s="39"/>
      <c r="F328" s="234" t="s">
        <v>882</v>
      </c>
      <c r="G328" s="39"/>
      <c r="H328" s="39"/>
      <c r="I328" s="198"/>
      <c r="J328" s="39"/>
      <c r="K328" s="39"/>
      <c r="L328" s="42"/>
      <c r="M328" s="256"/>
      <c r="N328" s="257"/>
      <c r="O328" s="258"/>
      <c r="P328" s="258"/>
      <c r="Q328" s="258"/>
      <c r="R328" s="258"/>
      <c r="S328" s="258"/>
      <c r="T328" s="259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9" t="s">
        <v>189</v>
      </c>
      <c r="AU328" s="19" t="s">
        <v>23</v>
      </c>
    </row>
    <row r="329" spans="1:31" s="2" customFormat="1" ht="6.95" customHeight="1">
      <c r="A329" s="37"/>
      <c r="B329" s="50"/>
      <c r="C329" s="51"/>
      <c r="D329" s="51"/>
      <c r="E329" s="51"/>
      <c r="F329" s="51"/>
      <c r="G329" s="51"/>
      <c r="H329" s="51"/>
      <c r="I329" s="51"/>
      <c r="J329" s="51"/>
      <c r="K329" s="51"/>
      <c r="L329" s="42"/>
      <c r="M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</sheetData>
  <sheetProtection algorithmName="SHA-512" hashValue="h/P9xq6lNjzF0dP/Wpn+L8Dkq9Dynid2dRHVZuU0AuwsHXiVAlCViREXMgT9looLjfKyyZFHzQVO81rfiKoWLg==" saltValue="vX4wTXMnsAxhc/uPctyTzcLQXDvZzXsdnQmFYgcnKnlFnXwX+yMy2xbD21fr4/yiIRstyHQu2290kjYPELot5A==" spinCount="100000" sheet="1" objects="1" scenarios="1" formatColumns="0" formatRows="0" autoFilter="0"/>
  <autoFilter ref="C84:K32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11251103"/>
    <hyperlink ref="F95" r:id="rId2" display="https://podminky.urs.cz/item/CS_URS_2022_01/111111331"/>
    <hyperlink ref="F100" r:id="rId3" display="https://podminky.urs.cz/item/CS_URS_2022_01/112101104"/>
    <hyperlink ref="F106" r:id="rId4" display="https://podminky.urs.cz/item/CS_URS_2022_01/112101121"/>
    <hyperlink ref="F112" r:id="rId5" display="https://podminky.urs.cz/item/CS_URS_2022_01/112251104"/>
    <hyperlink ref="F119" r:id="rId6" display="https://podminky.urs.cz/item/CS_URS_2022_01/162201404"/>
    <hyperlink ref="F125" r:id="rId7" display="https://podminky.urs.cz/item/CS_URS_2022_01/162201405"/>
    <hyperlink ref="F131" r:id="rId8" display="https://podminky.urs.cz/item/CS_URS_2022_01/162201424"/>
    <hyperlink ref="F143" r:id="rId9" display="https://podminky.urs.cz/item/CS_URS_2022_01/162301934"/>
    <hyperlink ref="F149" r:id="rId10" display="https://podminky.urs.cz/item/CS_URS_2022_01/162301941"/>
    <hyperlink ref="F155" r:id="rId11" display="https://podminky.urs.cz/item/CS_URS_2022_01/162301974"/>
    <hyperlink ref="F161" r:id="rId12" display="https://podminky.urs.cz/item/CS_URS_2022_01/174251204"/>
    <hyperlink ref="F167" r:id="rId13" display="https://podminky.urs.cz/item/CS_URS_2022_01/183101114"/>
    <hyperlink ref="F174" r:id="rId14" display="https://podminky.urs.cz/item/CS_URS_2022_01/183101121"/>
    <hyperlink ref="F179" r:id="rId15" display="https://podminky.urs.cz/item/CS_URS_2022_01/184102113"/>
    <hyperlink ref="F219" r:id="rId16" display="https://podminky.urs.cz/item/CS_URS_2022_01/184215133"/>
    <hyperlink ref="F228" r:id="rId17" display="https://podminky.urs.cz/item/CS_URS_2022_01/184851511"/>
    <hyperlink ref="F235" r:id="rId18" display="https://podminky.urs.cz/item/CS_URS_2022_01/184911431"/>
    <hyperlink ref="F267" r:id="rId19" display="https://podminky.urs.cz/item/CS_URS_2022_01/185804311"/>
    <hyperlink ref="F277" r:id="rId20" display="https://podminky.urs.cz/item/CS_URS_2022_01/185851121"/>
    <hyperlink ref="F282" r:id="rId21" display="https://podminky.urs.cz/item/CS_URS_2022_01/185851129"/>
    <hyperlink ref="F294" r:id="rId22" display="https://podminky.urs.cz/item/CS_URS_2022_01/998231311"/>
    <hyperlink ref="F298" r:id="rId23" display="https://podminky.urs.cz/item/CS_URS_2022_01/997013811"/>
    <hyperlink ref="F311" r:id="rId24" display="https://podminky.urs.cz/item/CS_URS_2022_01/762342441"/>
    <hyperlink ref="F322" r:id="rId25" display="https://podminky.urs.cz/item/CS_URS_2022_01/762395000"/>
    <hyperlink ref="F328" r:id="rId26" display="https://podminky.urs.cz/item/CS_URS_2022_01/998762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100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2:12" s="1" customFormat="1" ht="12" customHeight="1">
      <c r="B8" s="22"/>
      <c r="D8" s="115" t="s">
        <v>131</v>
      </c>
      <c r="L8" s="22"/>
    </row>
    <row r="9" spans="1:31" s="2" customFormat="1" ht="16.5" customHeight="1">
      <c r="A9" s="37"/>
      <c r="B9" s="42"/>
      <c r="C9" s="37"/>
      <c r="D9" s="37"/>
      <c r="E9" s="390" t="s">
        <v>638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883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2" t="s">
        <v>884</v>
      </c>
      <c r="F11" s="393"/>
      <c r="G11" s="393"/>
      <c r="H11" s="393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19</v>
      </c>
      <c r="E13" s="37"/>
      <c r="F13" s="106" t="s">
        <v>36</v>
      </c>
      <c r="G13" s="37"/>
      <c r="H13" s="37"/>
      <c r="I13" s="115" t="s">
        <v>21</v>
      </c>
      <c r="J13" s="106" t="s">
        <v>36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24</v>
      </c>
      <c r="E14" s="37"/>
      <c r="F14" s="106" t="s">
        <v>25</v>
      </c>
      <c r="G14" s="37"/>
      <c r="H14" s="37"/>
      <c r="I14" s="115" t="s">
        <v>26</v>
      </c>
      <c r="J14" s="117" t="str">
        <f>'Rekapitulace stavby'!AN8</f>
        <v>17. 5. 2022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34</v>
      </c>
      <c r="E16" s="37"/>
      <c r="F16" s="37"/>
      <c r="G16" s="37"/>
      <c r="H16" s="37"/>
      <c r="I16" s="115" t="s">
        <v>35</v>
      </c>
      <c r="J16" s="106" t="s">
        <v>36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37</v>
      </c>
      <c r="F17" s="37"/>
      <c r="G17" s="37"/>
      <c r="H17" s="37"/>
      <c r="I17" s="115" t="s">
        <v>38</v>
      </c>
      <c r="J17" s="106" t="s">
        <v>36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39</v>
      </c>
      <c r="E19" s="37"/>
      <c r="F19" s="37"/>
      <c r="G19" s="37"/>
      <c r="H19" s="37"/>
      <c r="I19" s="115" t="s">
        <v>35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4" t="str">
        <f>'Rekapitulace stavby'!E14</f>
        <v>Vyplň údaj</v>
      </c>
      <c r="F20" s="395"/>
      <c r="G20" s="395"/>
      <c r="H20" s="395"/>
      <c r="I20" s="115" t="s">
        <v>38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41</v>
      </c>
      <c r="E22" s="37"/>
      <c r="F22" s="37"/>
      <c r="G22" s="37"/>
      <c r="H22" s="37"/>
      <c r="I22" s="115" t="s">
        <v>35</v>
      </c>
      <c r="J22" s="106" t="s">
        <v>36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42</v>
      </c>
      <c r="F23" s="37"/>
      <c r="G23" s="37"/>
      <c r="H23" s="37"/>
      <c r="I23" s="115" t="s">
        <v>38</v>
      </c>
      <c r="J23" s="106" t="s">
        <v>36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43</v>
      </c>
      <c r="E25" s="37"/>
      <c r="F25" s="37"/>
      <c r="G25" s="37"/>
      <c r="H25" s="37"/>
      <c r="I25" s="115" t="s">
        <v>35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38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20"/>
      <c r="B29" s="121"/>
      <c r="C29" s="120"/>
      <c r="D29" s="120"/>
      <c r="E29" s="396" t="s">
        <v>36</v>
      </c>
      <c r="F29" s="396"/>
      <c r="G29" s="396"/>
      <c r="H29" s="396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4" t="s">
        <v>48</v>
      </c>
      <c r="E32" s="37"/>
      <c r="F32" s="37"/>
      <c r="G32" s="37"/>
      <c r="H32" s="37"/>
      <c r="I32" s="37"/>
      <c r="J32" s="125">
        <f>ROUND(J89,2)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3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6" t="s">
        <v>50</v>
      </c>
      <c r="G34" s="37"/>
      <c r="H34" s="37"/>
      <c r="I34" s="126" t="s">
        <v>49</v>
      </c>
      <c r="J34" s="126" t="s">
        <v>51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7" t="s">
        <v>52</v>
      </c>
      <c r="E35" s="115" t="s">
        <v>53</v>
      </c>
      <c r="F35" s="128">
        <f>ROUND((SUM(BE89:BE284)),2)</f>
        <v>0</v>
      </c>
      <c r="G35" s="37"/>
      <c r="H35" s="37"/>
      <c r="I35" s="129">
        <v>0.21</v>
      </c>
      <c r="J35" s="128">
        <f>ROUND(((SUM(BE89:BE284))*I35),2)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54</v>
      </c>
      <c r="F36" s="128">
        <f>ROUND((SUM(BF89:BF284)),2)</f>
        <v>0</v>
      </c>
      <c r="G36" s="37"/>
      <c r="H36" s="37"/>
      <c r="I36" s="129">
        <v>0.15</v>
      </c>
      <c r="J36" s="128">
        <f>ROUND(((SUM(BF89:BF284))*I36),2)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8">
        <f>ROUND((SUM(BG89:BG284)),2)</f>
        <v>0</v>
      </c>
      <c r="G37" s="37"/>
      <c r="H37" s="37"/>
      <c r="I37" s="129">
        <v>0.21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56</v>
      </c>
      <c r="F38" s="128">
        <f>ROUND((SUM(BH89:BH284)),2)</f>
        <v>0</v>
      </c>
      <c r="G38" s="37"/>
      <c r="H38" s="37"/>
      <c r="I38" s="129">
        <v>0.15</v>
      </c>
      <c r="J38" s="128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57</v>
      </c>
      <c r="F39" s="128">
        <f>ROUND((SUM(BI89:BI284)),2)</f>
        <v>0</v>
      </c>
      <c r="G39" s="37"/>
      <c r="H39" s="37"/>
      <c r="I39" s="129">
        <v>0</v>
      </c>
      <c r="J39" s="128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0"/>
      <c r="D41" s="131" t="s">
        <v>58</v>
      </c>
      <c r="E41" s="132"/>
      <c r="F41" s="132"/>
      <c r="G41" s="133" t="s">
        <v>59</v>
      </c>
      <c r="H41" s="134" t="s">
        <v>60</v>
      </c>
      <c r="I41" s="132"/>
      <c r="J41" s="135">
        <f>SUM(J32:J39)</f>
        <v>0</v>
      </c>
      <c r="K41" s="136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135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7" t="str">
        <f>E7</f>
        <v>Realizace opatření KoPÚ k.ú. Měrovice nad Hanou</v>
      </c>
      <c r="F50" s="398"/>
      <c r="G50" s="398"/>
      <c r="H50" s="398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131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7" t="s">
        <v>638</v>
      </c>
      <c r="F52" s="399"/>
      <c r="G52" s="399"/>
      <c r="H52" s="399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883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1" t="str">
        <f>E11</f>
        <v>SO 04.1.1 - Následná péče - 1.rok</v>
      </c>
      <c r="F54" s="399"/>
      <c r="G54" s="399"/>
      <c r="H54" s="399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24</v>
      </c>
      <c r="D56" s="39"/>
      <c r="E56" s="39"/>
      <c r="F56" s="29" t="str">
        <f>F14</f>
        <v>Měrovice nad Hanou</v>
      </c>
      <c r="G56" s="39"/>
      <c r="H56" s="39"/>
      <c r="I56" s="31" t="s">
        <v>26</v>
      </c>
      <c r="J56" s="62" t="str">
        <f>IF(J14="","",J14)</f>
        <v>17. 5. 2022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1" t="s">
        <v>34</v>
      </c>
      <c r="D58" s="39"/>
      <c r="E58" s="39"/>
      <c r="F58" s="29" t="str">
        <f>E17</f>
        <v>ČR-Státní pozemkový úřad,Krajský poz.úřad</v>
      </c>
      <c r="G58" s="39"/>
      <c r="H58" s="39"/>
      <c r="I58" s="31" t="s">
        <v>41</v>
      </c>
      <c r="J58" s="35" t="str">
        <f>E23</f>
        <v>AGPOL  s.r.o.,Jungmanova 153/12,Olomouc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1" t="s">
        <v>39</v>
      </c>
      <c r="D59" s="39"/>
      <c r="E59" s="39"/>
      <c r="F59" s="29" t="str">
        <f>IF(E20="","",E20)</f>
        <v>Vyplň údaj</v>
      </c>
      <c r="G59" s="39"/>
      <c r="H59" s="39"/>
      <c r="I59" s="31" t="s">
        <v>43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1" t="s">
        <v>136</v>
      </c>
      <c r="D61" s="142"/>
      <c r="E61" s="142"/>
      <c r="F61" s="142"/>
      <c r="G61" s="142"/>
      <c r="H61" s="142"/>
      <c r="I61" s="142"/>
      <c r="J61" s="143" t="s">
        <v>137</v>
      </c>
      <c r="K61" s="142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4" t="s">
        <v>80</v>
      </c>
      <c r="D63" s="39"/>
      <c r="E63" s="39"/>
      <c r="F63" s="39"/>
      <c r="G63" s="39"/>
      <c r="H63" s="39"/>
      <c r="I63" s="39"/>
      <c r="J63" s="80">
        <f>J89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138</v>
      </c>
    </row>
    <row r="64" spans="2:12" s="9" customFormat="1" ht="24.95" customHeight="1">
      <c r="B64" s="145"/>
      <c r="C64" s="146"/>
      <c r="D64" s="147" t="s">
        <v>139</v>
      </c>
      <c r="E64" s="148"/>
      <c r="F64" s="148"/>
      <c r="G64" s="148"/>
      <c r="H64" s="148"/>
      <c r="I64" s="148"/>
      <c r="J64" s="149">
        <f>J90</f>
        <v>0</v>
      </c>
      <c r="K64" s="146"/>
      <c r="L64" s="150"/>
    </row>
    <row r="65" spans="2:12" s="10" customFormat="1" ht="19.9" customHeight="1">
      <c r="B65" s="151"/>
      <c r="C65" s="100"/>
      <c r="D65" s="152" t="s">
        <v>885</v>
      </c>
      <c r="E65" s="153"/>
      <c r="F65" s="153"/>
      <c r="G65" s="153"/>
      <c r="H65" s="153"/>
      <c r="I65" s="153"/>
      <c r="J65" s="154">
        <f>J91</f>
        <v>0</v>
      </c>
      <c r="K65" s="100"/>
      <c r="L65" s="155"/>
    </row>
    <row r="66" spans="2:12" s="10" customFormat="1" ht="19.9" customHeight="1">
      <c r="B66" s="151"/>
      <c r="C66" s="100"/>
      <c r="D66" s="152" t="s">
        <v>886</v>
      </c>
      <c r="E66" s="153"/>
      <c r="F66" s="153"/>
      <c r="G66" s="153"/>
      <c r="H66" s="153"/>
      <c r="I66" s="153"/>
      <c r="J66" s="154">
        <f>J257</f>
        <v>0</v>
      </c>
      <c r="K66" s="100"/>
      <c r="L66" s="155"/>
    </row>
    <row r="67" spans="2:12" s="10" customFormat="1" ht="19.9" customHeight="1">
      <c r="B67" s="151"/>
      <c r="C67" s="100"/>
      <c r="D67" s="152" t="s">
        <v>640</v>
      </c>
      <c r="E67" s="153"/>
      <c r="F67" s="153"/>
      <c r="G67" s="153"/>
      <c r="H67" s="153"/>
      <c r="I67" s="153"/>
      <c r="J67" s="154">
        <f>J281</f>
        <v>0</v>
      </c>
      <c r="K67" s="100"/>
      <c r="L67" s="155"/>
    </row>
    <row r="68" spans="1:31" s="2" customFormat="1" ht="21.7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5" t="s">
        <v>149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97" t="str">
        <f>E7</f>
        <v>Realizace opatření KoPÚ k.ú. Měrovice nad Hanou</v>
      </c>
      <c r="F77" s="398"/>
      <c r="G77" s="398"/>
      <c r="H77" s="398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2:12" s="1" customFormat="1" ht="12" customHeight="1">
      <c r="B78" s="23"/>
      <c r="C78" s="31" t="s">
        <v>131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37"/>
      <c r="B79" s="38"/>
      <c r="C79" s="39"/>
      <c r="D79" s="39"/>
      <c r="E79" s="397" t="s">
        <v>638</v>
      </c>
      <c r="F79" s="399"/>
      <c r="G79" s="399"/>
      <c r="H79" s="39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883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51" t="str">
        <f>E11</f>
        <v>SO 04.1.1 - Následná péče - 1.rok</v>
      </c>
      <c r="F81" s="399"/>
      <c r="G81" s="399"/>
      <c r="H81" s="39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24</v>
      </c>
      <c r="D83" s="39"/>
      <c r="E83" s="39"/>
      <c r="F83" s="29" t="str">
        <f>F14</f>
        <v>Měrovice nad Hanou</v>
      </c>
      <c r="G83" s="39"/>
      <c r="H83" s="39"/>
      <c r="I83" s="31" t="s">
        <v>26</v>
      </c>
      <c r="J83" s="62" t="str">
        <f>IF(J14="","",J14)</f>
        <v>17. 5. 2022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40.15" customHeight="1">
      <c r="A85" s="37"/>
      <c r="B85" s="38"/>
      <c r="C85" s="31" t="s">
        <v>34</v>
      </c>
      <c r="D85" s="39"/>
      <c r="E85" s="39"/>
      <c r="F85" s="29" t="str">
        <f>E17</f>
        <v>ČR-Státní pozemkový úřad,Krajský poz.úřad</v>
      </c>
      <c r="G85" s="39"/>
      <c r="H85" s="39"/>
      <c r="I85" s="31" t="s">
        <v>41</v>
      </c>
      <c r="J85" s="35" t="str">
        <f>E23</f>
        <v>AGPOL  s.r.o.,Jungmanova 153/12,Olomouc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2" customHeight="1">
      <c r="A86" s="37"/>
      <c r="B86" s="38"/>
      <c r="C86" s="31" t="s">
        <v>39</v>
      </c>
      <c r="D86" s="39"/>
      <c r="E86" s="39"/>
      <c r="F86" s="29" t="str">
        <f>IF(E20="","",E20)</f>
        <v>Vyplň údaj</v>
      </c>
      <c r="G86" s="39"/>
      <c r="H86" s="39"/>
      <c r="I86" s="31" t="s">
        <v>43</v>
      </c>
      <c r="J86" s="35" t="str">
        <f>E26</f>
        <v xml:space="preserve"> 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1" customFormat="1" ht="29.25" customHeight="1">
      <c r="A88" s="156"/>
      <c r="B88" s="157"/>
      <c r="C88" s="158" t="s">
        <v>150</v>
      </c>
      <c r="D88" s="159" t="s">
        <v>67</v>
      </c>
      <c r="E88" s="159" t="s">
        <v>63</v>
      </c>
      <c r="F88" s="159" t="s">
        <v>64</v>
      </c>
      <c r="G88" s="159" t="s">
        <v>151</v>
      </c>
      <c r="H88" s="159" t="s">
        <v>152</v>
      </c>
      <c r="I88" s="159" t="s">
        <v>153</v>
      </c>
      <c r="J88" s="159" t="s">
        <v>137</v>
      </c>
      <c r="K88" s="160" t="s">
        <v>154</v>
      </c>
      <c r="L88" s="161"/>
      <c r="M88" s="71" t="s">
        <v>36</v>
      </c>
      <c r="N88" s="72" t="s">
        <v>52</v>
      </c>
      <c r="O88" s="72" t="s">
        <v>155</v>
      </c>
      <c r="P88" s="72" t="s">
        <v>156</v>
      </c>
      <c r="Q88" s="72" t="s">
        <v>157</v>
      </c>
      <c r="R88" s="72" t="s">
        <v>158</v>
      </c>
      <c r="S88" s="72" t="s">
        <v>159</v>
      </c>
      <c r="T88" s="73" t="s">
        <v>160</v>
      </c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63" s="2" customFormat="1" ht="22.9" customHeight="1">
      <c r="A89" s="37"/>
      <c r="B89" s="38"/>
      <c r="C89" s="78" t="s">
        <v>161</v>
      </c>
      <c r="D89" s="39"/>
      <c r="E89" s="39"/>
      <c r="F89" s="39"/>
      <c r="G89" s="39"/>
      <c r="H89" s="39"/>
      <c r="I89" s="39"/>
      <c r="J89" s="162">
        <f>BK89</f>
        <v>0</v>
      </c>
      <c r="K89" s="39"/>
      <c r="L89" s="42"/>
      <c r="M89" s="74"/>
      <c r="N89" s="163"/>
      <c r="O89" s="75"/>
      <c r="P89" s="164">
        <f>P90</f>
        <v>0</v>
      </c>
      <c r="Q89" s="75"/>
      <c r="R89" s="164">
        <f>R90</f>
        <v>6.258877480000001</v>
      </c>
      <c r="S89" s="75"/>
      <c r="T89" s="165">
        <f>T90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81</v>
      </c>
      <c r="AU89" s="19" t="s">
        <v>138</v>
      </c>
      <c r="BK89" s="166">
        <f>BK90</f>
        <v>0</v>
      </c>
    </row>
    <row r="90" spans="2:63" s="12" customFormat="1" ht="25.9" customHeight="1">
      <c r="B90" s="167"/>
      <c r="C90" s="168"/>
      <c r="D90" s="169" t="s">
        <v>81</v>
      </c>
      <c r="E90" s="170" t="s">
        <v>162</v>
      </c>
      <c r="F90" s="170" t="s">
        <v>163</v>
      </c>
      <c r="G90" s="168"/>
      <c r="H90" s="168"/>
      <c r="I90" s="171"/>
      <c r="J90" s="172">
        <f>BK90</f>
        <v>0</v>
      </c>
      <c r="K90" s="168"/>
      <c r="L90" s="173"/>
      <c r="M90" s="174"/>
      <c r="N90" s="175"/>
      <c r="O90" s="175"/>
      <c r="P90" s="176">
        <f>P91+P257+P281</f>
        <v>0</v>
      </c>
      <c r="Q90" s="175"/>
      <c r="R90" s="176">
        <f>R91+R257+R281</f>
        <v>6.258877480000001</v>
      </c>
      <c r="S90" s="175"/>
      <c r="T90" s="177">
        <f>T91+T257+T281</f>
        <v>0</v>
      </c>
      <c r="AR90" s="178" t="s">
        <v>23</v>
      </c>
      <c r="AT90" s="179" t="s">
        <v>81</v>
      </c>
      <c r="AU90" s="179" t="s">
        <v>82</v>
      </c>
      <c r="AY90" s="178" t="s">
        <v>164</v>
      </c>
      <c r="BK90" s="180">
        <f>BK91+BK257+BK281</f>
        <v>0</v>
      </c>
    </row>
    <row r="91" spans="2:63" s="12" customFormat="1" ht="22.9" customHeight="1">
      <c r="B91" s="167"/>
      <c r="C91" s="168"/>
      <c r="D91" s="169" t="s">
        <v>81</v>
      </c>
      <c r="E91" s="181" t="s">
        <v>887</v>
      </c>
      <c r="F91" s="181" t="s">
        <v>888</v>
      </c>
      <c r="G91" s="168"/>
      <c r="H91" s="168"/>
      <c r="I91" s="171"/>
      <c r="J91" s="182">
        <f>BK91</f>
        <v>0</v>
      </c>
      <c r="K91" s="168"/>
      <c r="L91" s="173"/>
      <c r="M91" s="174"/>
      <c r="N91" s="175"/>
      <c r="O91" s="175"/>
      <c r="P91" s="176">
        <f>SUM(P92:P256)</f>
        <v>0</v>
      </c>
      <c r="Q91" s="175"/>
      <c r="R91" s="176">
        <f>SUM(R92:R256)</f>
        <v>6.258784</v>
      </c>
      <c r="S91" s="175"/>
      <c r="T91" s="177">
        <f>SUM(T92:T256)</f>
        <v>0</v>
      </c>
      <c r="AR91" s="178" t="s">
        <v>23</v>
      </c>
      <c r="AT91" s="179" t="s">
        <v>81</v>
      </c>
      <c r="AU91" s="179" t="s">
        <v>23</v>
      </c>
      <c r="AY91" s="178" t="s">
        <v>164</v>
      </c>
      <c r="BK91" s="180">
        <f>SUM(BK92:BK256)</f>
        <v>0</v>
      </c>
    </row>
    <row r="92" spans="1:65" s="2" customFormat="1" ht="21.75" customHeight="1">
      <c r="A92" s="37"/>
      <c r="B92" s="38"/>
      <c r="C92" s="183" t="s">
        <v>23</v>
      </c>
      <c r="D92" s="183" t="s">
        <v>166</v>
      </c>
      <c r="E92" s="184" t="s">
        <v>716</v>
      </c>
      <c r="F92" s="185" t="s">
        <v>717</v>
      </c>
      <c r="G92" s="186" t="s">
        <v>499</v>
      </c>
      <c r="H92" s="187">
        <v>1.8</v>
      </c>
      <c r="I92" s="188"/>
      <c r="J92" s="189">
        <f>ROUND(I92*H92,2)</f>
        <v>0</v>
      </c>
      <c r="K92" s="185" t="s">
        <v>186</v>
      </c>
      <c r="L92" s="42"/>
      <c r="M92" s="190" t="s">
        <v>36</v>
      </c>
      <c r="N92" s="191" t="s">
        <v>53</v>
      </c>
      <c r="O92" s="67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4" t="s">
        <v>170</v>
      </c>
      <c r="AT92" s="194" t="s">
        <v>166</v>
      </c>
      <c r="AU92" s="194" t="s">
        <v>92</v>
      </c>
      <c r="AY92" s="19" t="s">
        <v>164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9" t="s">
        <v>23</v>
      </c>
      <c r="BK92" s="195">
        <f>ROUND(I92*H92,2)</f>
        <v>0</v>
      </c>
      <c r="BL92" s="19" t="s">
        <v>170</v>
      </c>
      <c r="BM92" s="194" t="s">
        <v>889</v>
      </c>
    </row>
    <row r="93" spans="1:47" s="2" customFormat="1" ht="19.5">
      <c r="A93" s="37"/>
      <c r="B93" s="38"/>
      <c r="C93" s="39"/>
      <c r="D93" s="196" t="s">
        <v>172</v>
      </c>
      <c r="E93" s="39"/>
      <c r="F93" s="197" t="s">
        <v>719</v>
      </c>
      <c r="G93" s="39"/>
      <c r="H93" s="39"/>
      <c r="I93" s="198"/>
      <c r="J93" s="39"/>
      <c r="K93" s="39"/>
      <c r="L93" s="42"/>
      <c r="M93" s="199"/>
      <c r="N93" s="200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172</v>
      </c>
      <c r="AU93" s="19" t="s">
        <v>92</v>
      </c>
    </row>
    <row r="94" spans="1:47" s="2" customFormat="1" ht="11.25">
      <c r="A94" s="37"/>
      <c r="B94" s="38"/>
      <c r="C94" s="39"/>
      <c r="D94" s="233" t="s">
        <v>189</v>
      </c>
      <c r="E94" s="39"/>
      <c r="F94" s="234" t="s">
        <v>720</v>
      </c>
      <c r="G94" s="39"/>
      <c r="H94" s="39"/>
      <c r="I94" s="198"/>
      <c r="J94" s="39"/>
      <c r="K94" s="39"/>
      <c r="L94" s="42"/>
      <c r="M94" s="199"/>
      <c r="N94" s="200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189</v>
      </c>
      <c r="AU94" s="19" t="s">
        <v>92</v>
      </c>
    </row>
    <row r="95" spans="2:51" s="13" customFormat="1" ht="11.25">
      <c r="B95" s="201"/>
      <c r="C95" s="202"/>
      <c r="D95" s="196" t="s">
        <v>173</v>
      </c>
      <c r="E95" s="203" t="s">
        <v>36</v>
      </c>
      <c r="F95" s="204" t="s">
        <v>721</v>
      </c>
      <c r="G95" s="202"/>
      <c r="H95" s="203" t="s">
        <v>36</v>
      </c>
      <c r="I95" s="205"/>
      <c r="J95" s="202"/>
      <c r="K95" s="202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173</v>
      </c>
      <c r="AU95" s="210" t="s">
        <v>92</v>
      </c>
      <c r="AV95" s="13" t="s">
        <v>23</v>
      </c>
      <c r="AW95" s="13" t="s">
        <v>45</v>
      </c>
      <c r="AX95" s="13" t="s">
        <v>82</v>
      </c>
      <c r="AY95" s="210" t="s">
        <v>164</v>
      </c>
    </row>
    <row r="96" spans="2:51" s="13" customFormat="1" ht="11.25">
      <c r="B96" s="201"/>
      <c r="C96" s="202"/>
      <c r="D96" s="196" t="s">
        <v>173</v>
      </c>
      <c r="E96" s="203" t="s">
        <v>36</v>
      </c>
      <c r="F96" s="204" t="s">
        <v>722</v>
      </c>
      <c r="G96" s="202"/>
      <c r="H96" s="203" t="s">
        <v>36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173</v>
      </c>
      <c r="AU96" s="210" t="s">
        <v>92</v>
      </c>
      <c r="AV96" s="13" t="s">
        <v>23</v>
      </c>
      <c r="AW96" s="13" t="s">
        <v>45</v>
      </c>
      <c r="AX96" s="13" t="s">
        <v>82</v>
      </c>
      <c r="AY96" s="210" t="s">
        <v>164</v>
      </c>
    </row>
    <row r="97" spans="2:51" s="13" customFormat="1" ht="11.25">
      <c r="B97" s="201"/>
      <c r="C97" s="202"/>
      <c r="D97" s="196" t="s">
        <v>173</v>
      </c>
      <c r="E97" s="203" t="s">
        <v>36</v>
      </c>
      <c r="F97" s="204" t="s">
        <v>890</v>
      </c>
      <c r="G97" s="202"/>
      <c r="H97" s="203" t="s">
        <v>36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173</v>
      </c>
      <c r="AU97" s="210" t="s">
        <v>92</v>
      </c>
      <c r="AV97" s="13" t="s">
        <v>23</v>
      </c>
      <c r="AW97" s="13" t="s">
        <v>45</v>
      </c>
      <c r="AX97" s="13" t="s">
        <v>82</v>
      </c>
      <c r="AY97" s="210" t="s">
        <v>164</v>
      </c>
    </row>
    <row r="98" spans="2:51" s="14" customFormat="1" ht="11.25">
      <c r="B98" s="211"/>
      <c r="C98" s="212"/>
      <c r="D98" s="196" t="s">
        <v>173</v>
      </c>
      <c r="E98" s="213" t="s">
        <v>36</v>
      </c>
      <c r="F98" s="214" t="s">
        <v>891</v>
      </c>
      <c r="G98" s="212"/>
      <c r="H98" s="215">
        <v>1.8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173</v>
      </c>
      <c r="AU98" s="221" t="s">
        <v>92</v>
      </c>
      <c r="AV98" s="14" t="s">
        <v>92</v>
      </c>
      <c r="AW98" s="14" t="s">
        <v>45</v>
      </c>
      <c r="AX98" s="14" t="s">
        <v>82</v>
      </c>
      <c r="AY98" s="221" t="s">
        <v>164</v>
      </c>
    </row>
    <row r="99" spans="2:51" s="15" customFormat="1" ht="11.25">
      <c r="B99" s="222"/>
      <c r="C99" s="223"/>
      <c r="D99" s="196" t="s">
        <v>173</v>
      </c>
      <c r="E99" s="224" t="s">
        <v>36</v>
      </c>
      <c r="F99" s="225" t="s">
        <v>181</v>
      </c>
      <c r="G99" s="223"/>
      <c r="H99" s="226">
        <v>1.8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173</v>
      </c>
      <c r="AU99" s="232" t="s">
        <v>92</v>
      </c>
      <c r="AV99" s="15" t="s">
        <v>170</v>
      </c>
      <c r="AW99" s="15" t="s">
        <v>45</v>
      </c>
      <c r="AX99" s="15" t="s">
        <v>23</v>
      </c>
      <c r="AY99" s="232" t="s">
        <v>164</v>
      </c>
    </row>
    <row r="100" spans="1:65" s="2" customFormat="1" ht="21.75" customHeight="1">
      <c r="A100" s="37"/>
      <c r="B100" s="38"/>
      <c r="C100" s="183" t="s">
        <v>92</v>
      </c>
      <c r="D100" s="183" t="s">
        <v>166</v>
      </c>
      <c r="E100" s="184" t="s">
        <v>723</v>
      </c>
      <c r="F100" s="185" t="s">
        <v>724</v>
      </c>
      <c r="G100" s="186" t="s">
        <v>499</v>
      </c>
      <c r="H100" s="187">
        <v>0.4</v>
      </c>
      <c r="I100" s="188"/>
      <c r="J100" s="189">
        <f>ROUND(I100*H100,2)</f>
        <v>0</v>
      </c>
      <c r="K100" s="185" t="s">
        <v>186</v>
      </c>
      <c r="L100" s="42"/>
      <c r="M100" s="190" t="s">
        <v>36</v>
      </c>
      <c r="N100" s="191" t="s">
        <v>53</v>
      </c>
      <c r="O100" s="67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4" t="s">
        <v>170</v>
      </c>
      <c r="AT100" s="194" t="s">
        <v>166</v>
      </c>
      <c r="AU100" s="194" t="s">
        <v>92</v>
      </c>
      <c r="AY100" s="19" t="s">
        <v>164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9" t="s">
        <v>23</v>
      </c>
      <c r="BK100" s="195">
        <f>ROUND(I100*H100,2)</f>
        <v>0</v>
      </c>
      <c r="BL100" s="19" t="s">
        <v>170</v>
      </c>
      <c r="BM100" s="194" t="s">
        <v>892</v>
      </c>
    </row>
    <row r="101" spans="1:47" s="2" customFormat="1" ht="19.5">
      <c r="A101" s="37"/>
      <c r="B101" s="38"/>
      <c r="C101" s="39"/>
      <c r="D101" s="196" t="s">
        <v>172</v>
      </c>
      <c r="E101" s="39"/>
      <c r="F101" s="197" t="s">
        <v>726</v>
      </c>
      <c r="G101" s="39"/>
      <c r="H101" s="39"/>
      <c r="I101" s="198"/>
      <c r="J101" s="39"/>
      <c r="K101" s="39"/>
      <c r="L101" s="42"/>
      <c r="M101" s="199"/>
      <c r="N101" s="200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9" t="s">
        <v>172</v>
      </c>
      <c r="AU101" s="19" t="s">
        <v>92</v>
      </c>
    </row>
    <row r="102" spans="1:47" s="2" customFormat="1" ht="11.25">
      <c r="A102" s="37"/>
      <c r="B102" s="38"/>
      <c r="C102" s="39"/>
      <c r="D102" s="233" t="s">
        <v>189</v>
      </c>
      <c r="E102" s="39"/>
      <c r="F102" s="234" t="s">
        <v>727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189</v>
      </c>
      <c r="AU102" s="19" t="s">
        <v>92</v>
      </c>
    </row>
    <row r="103" spans="2:51" s="13" customFormat="1" ht="11.25">
      <c r="B103" s="201"/>
      <c r="C103" s="202"/>
      <c r="D103" s="196" t="s">
        <v>173</v>
      </c>
      <c r="E103" s="203" t="s">
        <v>36</v>
      </c>
      <c r="F103" s="204" t="s">
        <v>647</v>
      </c>
      <c r="G103" s="202"/>
      <c r="H103" s="203" t="s">
        <v>36</v>
      </c>
      <c r="I103" s="205"/>
      <c r="J103" s="202"/>
      <c r="K103" s="202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173</v>
      </c>
      <c r="AU103" s="210" t="s">
        <v>92</v>
      </c>
      <c r="AV103" s="13" t="s">
        <v>23</v>
      </c>
      <c r="AW103" s="13" t="s">
        <v>45</v>
      </c>
      <c r="AX103" s="13" t="s">
        <v>82</v>
      </c>
      <c r="AY103" s="210" t="s">
        <v>164</v>
      </c>
    </row>
    <row r="104" spans="2:51" s="13" customFormat="1" ht="11.25">
      <c r="B104" s="201"/>
      <c r="C104" s="202"/>
      <c r="D104" s="196" t="s">
        <v>173</v>
      </c>
      <c r="E104" s="203" t="s">
        <v>36</v>
      </c>
      <c r="F104" s="204" t="s">
        <v>893</v>
      </c>
      <c r="G104" s="202"/>
      <c r="H104" s="203" t="s">
        <v>36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173</v>
      </c>
      <c r="AU104" s="210" t="s">
        <v>92</v>
      </c>
      <c r="AV104" s="13" t="s">
        <v>23</v>
      </c>
      <c r="AW104" s="13" t="s">
        <v>45</v>
      </c>
      <c r="AX104" s="13" t="s">
        <v>82</v>
      </c>
      <c r="AY104" s="210" t="s">
        <v>164</v>
      </c>
    </row>
    <row r="105" spans="2:51" s="14" customFormat="1" ht="11.25">
      <c r="B105" s="211"/>
      <c r="C105" s="212"/>
      <c r="D105" s="196" t="s">
        <v>173</v>
      </c>
      <c r="E105" s="213" t="s">
        <v>36</v>
      </c>
      <c r="F105" s="214" t="s">
        <v>894</v>
      </c>
      <c r="G105" s="212"/>
      <c r="H105" s="215">
        <v>0.4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173</v>
      </c>
      <c r="AU105" s="221" t="s">
        <v>92</v>
      </c>
      <c r="AV105" s="14" t="s">
        <v>92</v>
      </c>
      <c r="AW105" s="14" t="s">
        <v>45</v>
      </c>
      <c r="AX105" s="14" t="s">
        <v>82</v>
      </c>
      <c r="AY105" s="221" t="s">
        <v>164</v>
      </c>
    </row>
    <row r="106" spans="2:51" s="15" customFormat="1" ht="11.25">
      <c r="B106" s="222"/>
      <c r="C106" s="223"/>
      <c r="D106" s="196" t="s">
        <v>173</v>
      </c>
      <c r="E106" s="224" t="s">
        <v>36</v>
      </c>
      <c r="F106" s="225" t="s">
        <v>181</v>
      </c>
      <c r="G106" s="223"/>
      <c r="H106" s="226">
        <v>0.4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173</v>
      </c>
      <c r="AU106" s="232" t="s">
        <v>92</v>
      </c>
      <c r="AV106" s="15" t="s">
        <v>170</v>
      </c>
      <c r="AW106" s="15" t="s">
        <v>45</v>
      </c>
      <c r="AX106" s="15" t="s">
        <v>23</v>
      </c>
      <c r="AY106" s="232" t="s">
        <v>164</v>
      </c>
    </row>
    <row r="107" spans="1:65" s="2" customFormat="1" ht="16.5" customHeight="1">
      <c r="A107" s="37"/>
      <c r="B107" s="38"/>
      <c r="C107" s="183" t="s">
        <v>182</v>
      </c>
      <c r="D107" s="183" t="s">
        <v>166</v>
      </c>
      <c r="E107" s="184" t="s">
        <v>728</v>
      </c>
      <c r="F107" s="185" t="s">
        <v>729</v>
      </c>
      <c r="G107" s="186" t="s">
        <v>499</v>
      </c>
      <c r="H107" s="187">
        <v>2.2</v>
      </c>
      <c r="I107" s="188"/>
      <c r="J107" s="189">
        <f>ROUND(I107*H107,2)</f>
        <v>0</v>
      </c>
      <c r="K107" s="185" t="s">
        <v>186</v>
      </c>
      <c r="L107" s="42"/>
      <c r="M107" s="190" t="s">
        <v>36</v>
      </c>
      <c r="N107" s="191" t="s">
        <v>53</v>
      </c>
      <c r="O107" s="67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4" t="s">
        <v>170</v>
      </c>
      <c r="AT107" s="194" t="s">
        <v>166</v>
      </c>
      <c r="AU107" s="194" t="s">
        <v>92</v>
      </c>
      <c r="AY107" s="19" t="s">
        <v>164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9" t="s">
        <v>23</v>
      </c>
      <c r="BK107" s="195">
        <f>ROUND(I107*H107,2)</f>
        <v>0</v>
      </c>
      <c r="BL107" s="19" t="s">
        <v>170</v>
      </c>
      <c r="BM107" s="194" t="s">
        <v>895</v>
      </c>
    </row>
    <row r="108" spans="1:47" s="2" customFormat="1" ht="11.25">
      <c r="A108" s="37"/>
      <c r="B108" s="38"/>
      <c r="C108" s="39"/>
      <c r="D108" s="196" t="s">
        <v>172</v>
      </c>
      <c r="E108" s="39"/>
      <c r="F108" s="197" t="s">
        <v>731</v>
      </c>
      <c r="G108" s="39"/>
      <c r="H108" s="39"/>
      <c r="I108" s="198"/>
      <c r="J108" s="39"/>
      <c r="K108" s="39"/>
      <c r="L108" s="42"/>
      <c r="M108" s="199"/>
      <c r="N108" s="200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172</v>
      </c>
      <c r="AU108" s="19" t="s">
        <v>92</v>
      </c>
    </row>
    <row r="109" spans="1:47" s="2" customFormat="1" ht="11.25">
      <c r="A109" s="37"/>
      <c r="B109" s="38"/>
      <c r="C109" s="39"/>
      <c r="D109" s="233" t="s">
        <v>189</v>
      </c>
      <c r="E109" s="39"/>
      <c r="F109" s="234" t="s">
        <v>732</v>
      </c>
      <c r="G109" s="39"/>
      <c r="H109" s="39"/>
      <c r="I109" s="198"/>
      <c r="J109" s="39"/>
      <c r="K109" s="39"/>
      <c r="L109" s="42"/>
      <c r="M109" s="199"/>
      <c r="N109" s="200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189</v>
      </c>
      <c r="AU109" s="19" t="s">
        <v>92</v>
      </c>
    </row>
    <row r="110" spans="2:51" s="13" customFormat="1" ht="11.25">
      <c r="B110" s="201"/>
      <c r="C110" s="202"/>
      <c r="D110" s="196" t="s">
        <v>173</v>
      </c>
      <c r="E110" s="203" t="s">
        <v>36</v>
      </c>
      <c r="F110" s="204" t="s">
        <v>721</v>
      </c>
      <c r="G110" s="202"/>
      <c r="H110" s="203" t="s">
        <v>36</v>
      </c>
      <c r="I110" s="205"/>
      <c r="J110" s="202"/>
      <c r="K110" s="202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173</v>
      </c>
      <c r="AU110" s="210" t="s">
        <v>92</v>
      </c>
      <c r="AV110" s="13" t="s">
        <v>23</v>
      </c>
      <c r="AW110" s="13" t="s">
        <v>45</v>
      </c>
      <c r="AX110" s="13" t="s">
        <v>82</v>
      </c>
      <c r="AY110" s="210" t="s">
        <v>164</v>
      </c>
    </row>
    <row r="111" spans="2:51" s="13" customFormat="1" ht="11.25">
      <c r="B111" s="201"/>
      <c r="C111" s="202"/>
      <c r="D111" s="196" t="s">
        <v>173</v>
      </c>
      <c r="E111" s="203" t="s">
        <v>36</v>
      </c>
      <c r="F111" s="204" t="s">
        <v>893</v>
      </c>
      <c r="G111" s="202"/>
      <c r="H111" s="203" t="s">
        <v>36</v>
      </c>
      <c r="I111" s="205"/>
      <c r="J111" s="202"/>
      <c r="K111" s="202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173</v>
      </c>
      <c r="AU111" s="210" t="s">
        <v>92</v>
      </c>
      <c r="AV111" s="13" t="s">
        <v>23</v>
      </c>
      <c r="AW111" s="13" t="s">
        <v>45</v>
      </c>
      <c r="AX111" s="13" t="s">
        <v>82</v>
      </c>
      <c r="AY111" s="210" t="s">
        <v>164</v>
      </c>
    </row>
    <row r="112" spans="2:51" s="14" customFormat="1" ht="11.25">
      <c r="B112" s="211"/>
      <c r="C112" s="212"/>
      <c r="D112" s="196" t="s">
        <v>173</v>
      </c>
      <c r="E112" s="213" t="s">
        <v>36</v>
      </c>
      <c r="F112" s="214" t="s">
        <v>894</v>
      </c>
      <c r="G112" s="212"/>
      <c r="H112" s="215">
        <v>0.4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173</v>
      </c>
      <c r="AU112" s="221" t="s">
        <v>92</v>
      </c>
      <c r="AV112" s="14" t="s">
        <v>92</v>
      </c>
      <c r="AW112" s="14" t="s">
        <v>45</v>
      </c>
      <c r="AX112" s="14" t="s">
        <v>82</v>
      </c>
      <c r="AY112" s="221" t="s">
        <v>164</v>
      </c>
    </row>
    <row r="113" spans="2:51" s="14" customFormat="1" ht="11.25">
      <c r="B113" s="211"/>
      <c r="C113" s="212"/>
      <c r="D113" s="196" t="s">
        <v>173</v>
      </c>
      <c r="E113" s="213" t="s">
        <v>36</v>
      </c>
      <c r="F113" s="214" t="s">
        <v>891</v>
      </c>
      <c r="G113" s="212"/>
      <c r="H113" s="215">
        <v>1.8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173</v>
      </c>
      <c r="AU113" s="221" t="s">
        <v>92</v>
      </c>
      <c r="AV113" s="14" t="s">
        <v>92</v>
      </c>
      <c r="AW113" s="14" t="s">
        <v>45</v>
      </c>
      <c r="AX113" s="14" t="s">
        <v>82</v>
      </c>
      <c r="AY113" s="221" t="s">
        <v>164</v>
      </c>
    </row>
    <row r="114" spans="2:51" s="15" customFormat="1" ht="11.25">
      <c r="B114" s="222"/>
      <c r="C114" s="223"/>
      <c r="D114" s="196" t="s">
        <v>173</v>
      </c>
      <c r="E114" s="224" t="s">
        <v>36</v>
      </c>
      <c r="F114" s="225" t="s">
        <v>181</v>
      </c>
      <c r="G114" s="223"/>
      <c r="H114" s="226">
        <v>2.2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173</v>
      </c>
      <c r="AU114" s="232" t="s">
        <v>92</v>
      </c>
      <c r="AV114" s="15" t="s">
        <v>170</v>
      </c>
      <c r="AW114" s="15" t="s">
        <v>45</v>
      </c>
      <c r="AX114" s="15" t="s">
        <v>23</v>
      </c>
      <c r="AY114" s="232" t="s">
        <v>164</v>
      </c>
    </row>
    <row r="115" spans="1:65" s="2" customFormat="1" ht="16.5" customHeight="1">
      <c r="A115" s="37"/>
      <c r="B115" s="38"/>
      <c r="C115" s="246" t="s">
        <v>170</v>
      </c>
      <c r="D115" s="246" t="s">
        <v>303</v>
      </c>
      <c r="E115" s="247" t="s">
        <v>734</v>
      </c>
      <c r="F115" s="248" t="s">
        <v>735</v>
      </c>
      <c r="G115" s="249" t="s">
        <v>525</v>
      </c>
      <c r="H115" s="250">
        <v>0.1</v>
      </c>
      <c r="I115" s="251"/>
      <c r="J115" s="252">
        <f>ROUND(I115*H115,2)</f>
        <v>0</v>
      </c>
      <c r="K115" s="248" t="s">
        <v>36</v>
      </c>
      <c r="L115" s="253"/>
      <c r="M115" s="254" t="s">
        <v>36</v>
      </c>
      <c r="N115" s="255" t="s">
        <v>53</v>
      </c>
      <c r="O115" s="67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4" t="s">
        <v>238</v>
      </c>
      <c r="AT115" s="194" t="s">
        <v>303</v>
      </c>
      <c r="AU115" s="194" t="s">
        <v>92</v>
      </c>
      <c r="AY115" s="19" t="s">
        <v>164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9" t="s">
        <v>23</v>
      </c>
      <c r="BK115" s="195">
        <f>ROUND(I115*H115,2)</f>
        <v>0</v>
      </c>
      <c r="BL115" s="19" t="s">
        <v>170</v>
      </c>
      <c r="BM115" s="194" t="s">
        <v>896</v>
      </c>
    </row>
    <row r="116" spans="1:47" s="2" customFormat="1" ht="11.25">
      <c r="A116" s="37"/>
      <c r="B116" s="38"/>
      <c r="C116" s="39"/>
      <c r="D116" s="196" t="s">
        <v>172</v>
      </c>
      <c r="E116" s="39"/>
      <c r="F116" s="197" t="s">
        <v>735</v>
      </c>
      <c r="G116" s="39"/>
      <c r="H116" s="39"/>
      <c r="I116" s="198"/>
      <c r="J116" s="39"/>
      <c r="K116" s="39"/>
      <c r="L116" s="42"/>
      <c r="M116" s="199"/>
      <c r="N116" s="200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172</v>
      </c>
      <c r="AU116" s="19" t="s">
        <v>92</v>
      </c>
    </row>
    <row r="117" spans="2:51" s="13" customFormat="1" ht="11.25">
      <c r="B117" s="201"/>
      <c r="C117" s="202"/>
      <c r="D117" s="196" t="s">
        <v>173</v>
      </c>
      <c r="E117" s="203" t="s">
        <v>36</v>
      </c>
      <c r="F117" s="204" t="s">
        <v>897</v>
      </c>
      <c r="G117" s="202"/>
      <c r="H117" s="203" t="s">
        <v>36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173</v>
      </c>
      <c r="AU117" s="210" t="s">
        <v>92</v>
      </c>
      <c r="AV117" s="13" t="s">
        <v>23</v>
      </c>
      <c r="AW117" s="13" t="s">
        <v>45</v>
      </c>
      <c r="AX117" s="13" t="s">
        <v>82</v>
      </c>
      <c r="AY117" s="210" t="s">
        <v>164</v>
      </c>
    </row>
    <row r="118" spans="2:51" s="13" customFormat="1" ht="11.25">
      <c r="B118" s="201"/>
      <c r="C118" s="202"/>
      <c r="D118" s="196" t="s">
        <v>173</v>
      </c>
      <c r="E118" s="203" t="s">
        <v>36</v>
      </c>
      <c r="F118" s="204" t="s">
        <v>893</v>
      </c>
      <c r="G118" s="202"/>
      <c r="H118" s="203" t="s">
        <v>36</v>
      </c>
      <c r="I118" s="205"/>
      <c r="J118" s="202"/>
      <c r="K118" s="202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173</v>
      </c>
      <c r="AU118" s="210" t="s">
        <v>92</v>
      </c>
      <c r="AV118" s="13" t="s">
        <v>23</v>
      </c>
      <c r="AW118" s="13" t="s">
        <v>45</v>
      </c>
      <c r="AX118" s="13" t="s">
        <v>82</v>
      </c>
      <c r="AY118" s="210" t="s">
        <v>164</v>
      </c>
    </row>
    <row r="119" spans="2:51" s="14" customFormat="1" ht="11.25">
      <c r="B119" s="211"/>
      <c r="C119" s="212"/>
      <c r="D119" s="196" t="s">
        <v>173</v>
      </c>
      <c r="E119" s="213" t="s">
        <v>36</v>
      </c>
      <c r="F119" s="214" t="s">
        <v>898</v>
      </c>
      <c r="G119" s="212"/>
      <c r="H119" s="215">
        <v>0.1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173</v>
      </c>
      <c r="AU119" s="221" t="s">
        <v>92</v>
      </c>
      <c r="AV119" s="14" t="s">
        <v>92</v>
      </c>
      <c r="AW119" s="14" t="s">
        <v>45</v>
      </c>
      <c r="AX119" s="14" t="s">
        <v>82</v>
      </c>
      <c r="AY119" s="221" t="s">
        <v>164</v>
      </c>
    </row>
    <row r="120" spans="2:51" s="15" customFormat="1" ht="11.25">
      <c r="B120" s="222"/>
      <c r="C120" s="223"/>
      <c r="D120" s="196" t="s">
        <v>173</v>
      </c>
      <c r="E120" s="224" t="s">
        <v>36</v>
      </c>
      <c r="F120" s="225" t="s">
        <v>181</v>
      </c>
      <c r="G120" s="223"/>
      <c r="H120" s="226">
        <v>0.1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173</v>
      </c>
      <c r="AU120" s="232" t="s">
        <v>92</v>
      </c>
      <c r="AV120" s="15" t="s">
        <v>170</v>
      </c>
      <c r="AW120" s="15" t="s">
        <v>45</v>
      </c>
      <c r="AX120" s="15" t="s">
        <v>23</v>
      </c>
      <c r="AY120" s="232" t="s">
        <v>164</v>
      </c>
    </row>
    <row r="121" spans="1:65" s="2" customFormat="1" ht="16.5" customHeight="1">
      <c r="A121" s="37"/>
      <c r="B121" s="38"/>
      <c r="C121" s="246" t="s">
        <v>204</v>
      </c>
      <c r="D121" s="246" t="s">
        <v>303</v>
      </c>
      <c r="E121" s="247" t="s">
        <v>737</v>
      </c>
      <c r="F121" s="248" t="s">
        <v>738</v>
      </c>
      <c r="G121" s="249" t="s">
        <v>525</v>
      </c>
      <c r="H121" s="250">
        <v>0.45</v>
      </c>
      <c r="I121" s="251"/>
      <c r="J121" s="252">
        <f>ROUND(I121*H121,2)</f>
        <v>0</v>
      </c>
      <c r="K121" s="248" t="s">
        <v>36</v>
      </c>
      <c r="L121" s="253"/>
      <c r="M121" s="254" t="s">
        <v>36</v>
      </c>
      <c r="N121" s="255" t="s">
        <v>53</v>
      </c>
      <c r="O121" s="67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4" t="s">
        <v>238</v>
      </c>
      <c r="AT121" s="194" t="s">
        <v>303</v>
      </c>
      <c r="AU121" s="194" t="s">
        <v>92</v>
      </c>
      <c r="AY121" s="19" t="s">
        <v>164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9" t="s">
        <v>23</v>
      </c>
      <c r="BK121" s="195">
        <f>ROUND(I121*H121,2)</f>
        <v>0</v>
      </c>
      <c r="BL121" s="19" t="s">
        <v>170</v>
      </c>
      <c r="BM121" s="194" t="s">
        <v>899</v>
      </c>
    </row>
    <row r="122" spans="1:47" s="2" customFormat="1" ht="11.25">
      <c r="A122" s="37"/>
      <c r="B122" s="38"/>
      <c r="C122" s="39"/>
      <c r="D122" s="196" t="s">
        <v>172</v>
      </c>
      <c r="E122" s="39"/>
      <c r="F122" s="197" t="s">
        <v>738</v>
      </c>
      <c r="G122" s="39"/>
      <c r="H122" s="39"/>
      <c r="I122" s="198"/>
      <c r="J122" s="39"/>
      <c r="K122" s="39"/>
      <c r="L122" s="42"/>
      <c r="M122" s="199"/>
      <c r="N122" s="200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9" t="s">
        <v>172</v>
      </c>
      <c r="AU122" s="19" t="s">
        <v>92</v>
      </c>
    </row>
    <row r="123" spans="2:51" s="13" customFormat="1" ht="11.25">
      <c r="B123" s="201"/>
      <c r="C123" s="202"/>
      <c r="D123" s="196" t="s">
        <v>173</v>
      </c>
      <c r="E123" s="203" t="s">
        <v>36</v>
      </c>
      <c r="F123" s="204" t="s">
        <v>897</v>
      </c>
      <c r="G123" s="202"/>
      <c r="H123" s="203" t="s">
        <v>36</v>
      </c>
      <c r="I123" s="205"/>
      <c r="J123" s="202"/>
      <c r="K123" s="202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173</v>
      </c>
      <c r="AU123" s="210" t="s">
        <v>92</v>
      </c>
      <c r="AV123" s="13" t="s">
        <v>23</v>
      </c>
      <c r="AW123" s="13" t="s">
        <v>45</v>
      </c>
      <c r="AX123" s="13" t="s">
        <v>82</v>
      </c>
      <c r="AY123" s="210" t="s">
        <v>164</v>
      </c>
    </row>
    <row r="124" spans="2:51" s="13" customFormat="1" ht="11.25">
      <c r="B124" s="201"/>
      <c r="C124" s="202"/>
      <c r="D124" s="196" t="s">
        <v>173</v>
      </c>
      <c r="E124" s="203" t="s">
        <v>36</v>
      </c>
      <c r="F124" s="204" t="s">
        <v>893</v>
      </c>
      <c r="G124" s="202"/>
      <c r="H124" s="203" t="s">
        <v>36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173</v>
      </c>
      <c r="AU124" s="210" t="s">
        <v>92</v>
      </c>
      <c r="AV124" s="13" t="s">
        <v>23</v>
      </c>
      <c r="AW124" s="13" t="s">
        <v>45</v>
      </c>
      <c r="AX124" s="13" t="s">
        <v>82</v>
      </c>
      <c r="AY124" s="210" t="s">
        <v>164</v>
      </c>
    </row>
    <row r="125" spans="2:51" s="14" customFormat="1" ht="11.25">
      <c r="B125" s="211"/>
      <c r="C125" s="212"/>
      <c r="D125" s="196" t="s">
        <v>173</v>
      </c>
      <c r="E125" s="213" t="s">
        <v>36</v>
      </c>
      <c r="F125" s="214" t="s">
        <v>900</v>
      </c>
      <c r="G125" s="212"/>
      <c r="H125" s="215">
        <v>0.45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173</v>
      </c>
      <c r="AU125" s="221" t="s">
        <v>92</v>
      </c>
      <c r="AV125" s="14" t="s">
        <v>92</v>
      </c>
      <c r="AW125" s="14" t="s">
        <v>45</v>
      </c>
      <c r="AX125" s="14" t="s">
        <v>82</v>
      </c>
      <c r="AY125" s="221" t="s">
        <v>164</v>
      </c>
    </row>
    <row r="126" spans="2:51" s="15" customFormat="1" ht="11.25">
      <c r="B126" s="222"/>
      <c r="C126" s="223"/>
      <c r="D126" s="196" t="s">
        <v>173</v>
      </c>
      <c r="E126" s="224" t="s">
        <v>36</v>
      </c>
      <c r="F126" s="225" t="s">
        <v>181</v>
      </c>
      <c r="G126" s="223"/>
      <c r="H126" s="226">
        <v>0.45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173</v>
      </c>
      <c r="AU126" s="232" t="s">
        <v>92</v>
      </c>
      <c r="AV126" s="15" t="s">
        <v>170</v>
      </c>
      <c r="AW126" s="15" t="s">
        <v>45</v>
      </c>
      <c r="AX126" s="15" t="s">
        <v>23</v>
      </c>
      <c r="AY126" s="232" t="s">
        <v>164</v>
      </c>
    </row>
    <row r="127" spans="1:65" s="2" customFormat="1" ht="16.5" customHeight="1">
      <c r="A127" s="37"/>
      <c r="B127" s="38"/>
      <c r="C127" s="246" t="s">
        <v>217</v>
      </c>
      <c r="D127" s="246" t="s">
        <v>303</v>
      </c>
      <c r="E127" s="247" t="s">
        <v>901</v>
      </c>
      <c r="F127" s="248" t="s">
        <v>902</v>
      </c>
      <c r="G127" s="249" t="s">
        <v>525</v>
      </c>
      <c r="H127" s="250">
        <v>0.1</v>
      </c>
      <c r="I127" s="251"/>
      <c r="J127" s="252">
        <f>ROUND(I127*H127,2)</f>
        <v>0</v>
      </c>
      <c r="K127" s="248" t="s">
        <v>36</v>
      </c>
      <c r="L127" s="253"/>
      <c r="M127" s="254" t="s">
        <v>36</v>
      </c>
      <c r="N127" s="255" t="s">
        <v>53</v>
      </c>
      <c r="O127" s="67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4" t="s">
        <v>238</v>
      </c>
      <c r="AT127" s="194" t="s">
        <v>303</v>
      </c>
      <c r="AU127" s="194" t="s">
        <v>92</v>
      </c>
      <c r="AY127" s="19" t="s">
        <v>164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9" t="s">
        <v>23</v>
      </c>
      <c r="BK127" s="195">
        <f>ROUND(I127*H127,2)</f>
        <v>0</v>
      </c>
      <c r="BL127" s="19" t="s">
        <v>170</v>
      </c>
      <c r="BM127" s="194" t="s">
        <v>903</v>
      </c>
    </row>
    <row r="128" spans="1:47" s="2" customFormat="1" ht="11.25">
      <c r="A128" s="37"/>
      <c r="B128" s="38"/>
      <c r="C128" s="39"/>
      <c r="D128" s="196" t="s">
        <v>172</v>
      </c>
      <c r="E128" s="39"/>
      <c r="F128" s="197" t="s">
        <v>902</v>
      </c>
      <c r="G128" s="39"/>
      <c r="H128" s="39"/>
      <c r="I128" s="198"/>
      <c r="J128" s="39"/>
      <c r="K128" s="39"/>
      <c r="L128" s="42"/>
      <c r="M128" s="199"/>
      <c r="N128" s="200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9" t="s">
        <v>172</v>
      </c>
      <c r="AU128" s="19" t="s">
        <v>92</v>
      </c>
    </row>
    <row r="129" spans="2:51" s="13" customFormat="1" ht="11.25">
      <c r="B129" s="201"/>
      <c r="C129" s="202"/>
      <c r="D129" s="196" t="s">
        <v>173</v>
      </c>
      <c r="E129" s="203" t="s">
        <v>36</v>
      </c>
      <c r="F129" s="204" t="s">
        <v>721</v>
      </c>
      <c r="G129" s="202"/>
      <c r="H129" s="203" t="s">
        <v>36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173</v>
      </c>
      <c r="AU129" s="210" t="s">
        <v>92</v>
      </c>
      <c r="AV129" s="13" t="s">
        <v>23</v>
      </c>
      <c r="AW129" s="13" t="s">
        <v>45</v>
      </c>
      <c r="AX129" s="13" t="s">
        <v>82</v>
      </c>
      <c r="AY129" s="210" t="s">
        <v>164</v>
      </c>
    </row>
    <row r="130" spans="2:51" s="13" customFormat="1" ht="11.25">
      <c r="B130" s="201"/>
      <c r="C130" s="202"/>
      <c r="D130" s="196" t="s">
        <v>173</v>
      </c>
      <c r="E130" s="203" t="s">
        <v>36</v>
      </c>
      <c r="F130" s="204" t="s">
        <v>893</v>
      </c>
      <c r="G130" s="202"/>
      <c r="H130" s="203" t="s">
        <v>36</v>
      </c>
      <c r="I130" s="205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173</v>
      </c>
      <c r="AU130" s="210" t="s">
        <v>92</v>
      </c>
      <c r="AV130" s="13" t="s">
        <v>23</v>
      </c>
      <c r="AW130" s="13" t="s">
        <v>45</v>
      </c>
      <c r="AX130" s="13" t="s">
        <v>82</v>
      </c>
      <c r="AY130" s="210" t="s">
        <v>164</v>
      </c>
    </row>
    <row r="131" spans="2:51" s="14" customFormat="1" ht="11.25">
      <c r="B131" s="211"/>
      <c r="C131" s="212"/>
      <c r="D131" s="196" t="s">
        <v>173</v>
      </c>
      <c r="E131" s="213" t="s">
        <v>36</v>
      </c>
      <c r="F131" s="214" t="s">
        <v>898</v>
      </c>
      <c r="G131" s="212"/>
      <c r="H131" s="215">
        <v>0.1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173</v>
      </c>
      <c r="AU131" s="221" t="s">
        <v>92</v>
      </c>
      <c r="AV131" s="14" t="s">
        <v>92</v>
      </c>
      <c r="AW131" s="14" t="s">
        <v>45</v>
      </c>
      <c r="AX131" s="14" t="s">
        <v>82</v>
      </c>
      <c r="AY131" s="221" t="s">
        <v>164</v>
      </c>
    </row>
    <row r="132" spans="2:51" s="15" customFormat="1" ht="11.25">
      <c r="B132" s="222"/>
      <c r="C132" s="223"/>
      <c r="D132" s="196" t="s">
        <v>173</v>
      </c>
      <c r="E132" s="224" t="s">
        <v>36</v>
      </c>
      <c r="F132" s="225" t="s">
        <v>181</v>
      </c>
      <c r="G132" s="223"/>
      <c r="H132" s="226">
        <v>0.1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173</v>
      </c>
      <c r="AU132" s="232" t="s">
        <v>92</v>
      </c>
      <c r="AV132" s="15" t="s">
        <v>170</v>
      </c>
      <c r="AW132" s="15" t="s">
        <v>45</v>
      </c>
      <c r="AX132" s="15" t="s">
        <v>23</v>
      </c>
      <c r="AY132" s="232" t="s">
        <v>164</v>
      </c>
    </row>
    <row r="133" spans="1:65" s="2" customFormat="1" ht="16.5" customHeight="1">
      <c r="A133" s="37"/>
      <c r="B133" s="38"/>
      <c r="C133" s="246" t="s">
        <v>229</v>
      </c>
      <c r="D133" s="246" t="s">
        <v>303</v>
      </c>
      <c r="E133" s="247" t="s">
        <v>743</v>
      </c>
      <c r="F133" s="248" t="s">
        <v>744</v>
      </c>
      <c r="G133" s="249" t="s">
        <v>525</v>
      </c>
      <c r="H133" s="250">
        <v>0.45</v>
      </c>
      <c r="I133" s="251"/>
      <c r="J133" s="252">
        <f>ROUND(I133*H133,2)</f>
        <v>0</v>
      </c>
      <c r="K133" s="248" t="s">
        <v>36</v>
      </c>
      <c r="L133" s="253"/>
      <c r="M133" s="254" t="s">
        <v>36</v>
      </c>
      <c r="N133" s="255" t="s">
        <v>53</v>
      </c>
      <c r="O133" s="67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4" t="s">
        <v>238</v>
      </c>
      <c r="AT133" s="194" t="s">
        <v>303</v>
      </c>
      <c r="AU133" s="194" t="s">
        <v>92</v>
      </c>
      <c r="AY133" s="19" t="s">
        <v>164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9" t="s">
        <v>23</v>
      </c>
      <c r="BK133" s="195">
        <f>ROUND(I133*H133,2)</f>
        <v>0</v>
      </c>
      <c r="BL133" s="19" t="s">
        <v>170</v>
      </c>
      <c r="BM133" s="194" t="s">
        <v>904</v>
      </c>
    </row>
    <row r="134" spans="1:47" s="2" customFormat="1" ht="11.25">
      <c r="A134" s="37"/>
      <c r="B134" s="38"/>
      <c r="C134" s="39"/>
      <c r="D134" s="196" t="s">
        <v>172</v>
      </c>
      <c r="E134" s="39"/>
      <c r="F134" s="197" t="s">
        <v>744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172</v>
      </c>
      <c r="AU134" s="19" t="s">
        <v>92</v>
      </c>
    </row>
    <row r="135" spans="2:51" s="13" customFormat="1" ht="11.25">
      <c r="B135" s="201"/>
      <c r="C135" s="202"/>
      <c r="D135" s="196" t="s">
        <v>173</v>
      </c>
      <c r="E135" s="203" t="s">
        <v>36</v>
      </c>
      <c r="F135" s="204" t="s">
        <v>721</v>
      </c>
      <c r="G135" s="202"/>
      <c r="H135" s="203" t="s">
        <v>36</v>
      </c>
      <c r="I135" s="205"/>
      <c r="J135" s="202"/>
      <c r="K135" s="202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173</v>
      </c>
      <c r="AU135" s="210" t="s">
        <v>92</v>
      </c>
      <c r="AV135" s="13" t="s">
        <v>23</v>
      </c>
      <c r="AW135" s="13" t="s">
        <v>45</v>
      </c>
      <c r="AX135" s="13" t="s">
        <v>82</v>
      </c>
      <c r="AY135" s="210" t="s">
        <v>164</v>
      </c>
    </row>
    <row r="136" spans="2:51" s="13" customFormat="1" ht="11.25">
      <c r="B136" s="201"/>
      <c r="C136" s="202"/>
      <c r="D136" s="196" t="s">
        <v>173</v>
      </c>
      <c r="E136" s="203" t="s">
        <v>36</v>
      </c>
      <c r="F136" s="204" t="s">
        <v>893</v>
      </c>
      <c r="G136" s="202"/>
      <c r="H136" s="203" t="s">
        <v>36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173</v>
      </c>
      <c r="AU136" s="210" t="s">
        <v>92</v>
      </c>
      <c r="AV136" s="13" t="s">
        <v>23</v>
      </c>
      <c r="AW136" s="13" t="s">
        <v>45</v>
      </c>
      <c r="AX136" s="13" t="s">
        <v>82</v>
      </c>
      <c r="AY136" s="210" t="s">
        <v>164</v>
      </c>
    </row>
    <row r="137" spans="2:51" s="14" customFormat="1" ht="11.25">
      <c r="B137" s="211"/>
      <c r="C137" s="212"/>
      <c r="D137" s="196" t="s">
        <v>173</v>
      </c>
      <c r="E137" s="213" t="s">
        <v>36</v>
      </c>
      <c r="F137" s="214" t="s">
        <v>900</v>
      </c>
      <c r="G137" s="212"/>
      <c r="H137" s="215">
        <v>0.45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173</v>
      </c>
      <c r="AU137" s="221" t="s">
        <v>92</v>
      </c>
      <c r="AV137" s="14" t="s">
        <v>92</v>
      </c>
      <c r="AW137" s="14" t="s">
        <v>45</v>
      </c>
      <c r="AX137" s="14" t="s">
        <v>82</v>
      </c>
      <c r="AY137" s="221" t="s">
        <v>164</v>
      </c>
    </row>
    <row r="138" spans="2:51" s="15" customFormat="1" ht="11.25">
      <c r="B138" s="222"/>
      <c r="C138" s="223"/>
      <c r="D138" s="196" t="s">
        <v>173</v>
      </c>
      <c r="E138" s="224" t="s">
        <v>36</v>
      </c>
      <c r="F138" s="225" t="s">
        <v>181</v>
      </c>
      <c r="G138" s="223"/>
      <c r="H138" s="226">
        <v>0.45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173</v>
      </c>
      <c r="AU138" s="232" t="s">
        <v>92</v>
      </c>
      <c r="AV138" s="15" t="s">
        <v>170</v>
      </c>
      <c r="AW138" s="15" t="s">
        <v>45</v>
      </c>
      <c r="AX138" s="15" t="s">
        <v>23</v>
      </c>
      <c r="AY138" s="232" t="s">
        <v>164</v>
      </c>
    </row>
    <row r="139" spans="1:65" s="2" customFormat="1" ht="16.5" customHeight="1">
      <c r="A139" s="37"/>
      <c r="B139" s="38"/>
      <c r="C139" s="246" t="s">
        <v>238</v>
      </c>
      <c r="D139" s="246" t="s">
        <v>303</v>
      </c>
      <c r="E139" s="247" t="s">
        <v>746</v>
      </c>
      <c r="F139" s="248" t="s">
        <v>747</v>
      </c>
      <c r="G139" s="249" t="s">
        <v>525</v>
      </c>
      <c r="H139" s="250">
        <v>0.1</v>
      </c>
      <c r="I139" s="251"/>
      <c r="J139" s="252">
        <f>ROUND(I139*H139,2)</f>
        <v>0</v>
      </c>
      <c r="K139" s="248" t="s">
        <v>36</v>
      </c>
      <c r="L139" s="253"/>
      <c r="M139" s="254" t="s">
        <v>36</v>
      </c>
      <c r="N139" s="255" t="s">
        <v>53</v>
      </c>
      <c r="O139" s="67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4" t="s">
        <v>238</v>
      </c>
      <c r="AT139" s="194" t="s">
        <v>303</v>
      </c>
      <c r="AU139" s="194" t="s">
        <v>92</v>
      </c>
      <c r="AY139" s="19" t="s">
        <v>164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9" t="s">
        <v>23</v>
      </c>
      <c r="BK139" s="195">
        <f>ROUND(I139*H139,2)</f>
        <v>0</v>
      </c>
      <c r="BL139" s="19" t="s">
        <v>170</v>
      </c>
      <c r="BM139" s="194" t="s">
        <v>905</v>
      </c>
    </row>
    <row r="140" spans="1:47" s="2" customFormat="1" ht="11.25">
      <c r="A140" s="37"/>
      <c r="B140" s="38"/>
      <c r="C140" s="39"/>
      <c r="D140" s="196" t="s">
        <v>172</v>
      </c>
      <c r="E140" s="39"/>
      <c r="F140" s="197" t="s">
        <v>747</v>
      </c>
      <c r="G140" s="39"/>
      <c r="H140" s="39"/>
      <c r="I140" s="198"/>
      <c r="J140" s="39"/>
      <c r="K140" s="39"/>
      <c r="L140" s="42"/>
      <c r="M140" s="199"/>
      <c r="N140" s="200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172</v>
      </c>
      <c r="AU140" s="19" t="s">
        <v>92</v>
      </c>
    </row>
    <row r="141" spans="2:51" s="13" customFormat="1" ht="11.25">
      <c r="B141" s="201"/>
      <c r="C141" s="202"/>
      <c r="D141" s="196" t="s">
        <v>173</v>
      </c>
      <c r="E141" s="203" t="s">
        <v>36</v>
      </c>
      <c r="F141" s="204" t="s">
        <v>721</v>
      </c>
      <c r="G141" s="202"/>
      <c r="H141" s="203" t="s">
        <v>36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173</v>
      </c>
      <c r="AU141" s="210" t="s">
        <v>92</v>
      </c>
      <c r="AV141" s="13" t="s">
        <v>23</v>
      </c>
      <c r="AW141" s="13" t="s">
        <v>45</v>
      </c>
      <c r="AX141" s="13" t="s">
        <v>82</v>
      </c>
      <c r="AY141" s="210" t="s">
        <v>164</v>
      </c>
    </row>
    <row r="142" spans="2:51" s="13" customFormat="1" ht="11.25">
      <c r="B142" s="201"/>
      <c r="C142" s="202"/>
      <c r="D142" s="196" t="s">
        <v>173</v>
      </c>
      <c r="E142" s="203" t="s">
        <v>36</v>
      </c>
      <c r="F142" s="204" t="s">
        <v>893</v>
      </c>
      <c r="G142" s="202"/>
      <c r="H142" s="203" t="s">
        <v>36</v>
      </c>
      <c r="I142" s="205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173</v>
      </c>
      <c r="AU142" s="210" t="s">
        <v>92</v>
      </c>
      <c r="AV142" s="13" t="s">
        <v>23</v>
      </c>
      <c r="AW142" s="13" t="s">
        <v>45</v>
      </c>
      <c r="AX142" s="13" t="s">
        <v>82</v>
      </c>
      <c r="AY142" s="210" t="s">
        <v>164</v>
      </c>
    </row>
    <row r="143" spans="2:51" s="14" customFormat="1" ht="11.25">
      <c r="B143" s="211"/>
      <c r="C143" s="212"/>
      <c r="D143" s="196" t="s">
        <v>173</v>
      </c>
      <c r="E143" s="213" t="s">
        <v>36</v>
      </c>
      <c r="F143" s="214" t="s">
        <v>898</v>
      </c>
      <c r="G143" s="212"/>
      <c r="H143" s="215">
        <v>0.1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173</v>
      </c>
      <c r="AU143" s="221" t="s">
        <v>92</v>
      </c>
      <c r="AV143" s="14" t="s">
        <v>92</v>
      </c>
      <c r="AW143" s="14" t="s">
        <v>45</v>
      </c>
      <c r="AX143" s="14" t="s">
        <v>82</v>
      </c>
      <c r="AY143" s="221" t="s">
        <v>164</v>
      </c>
    </row>
    <row r="144" spans="2:51" s="15" customFormat="1" ht="11.25">
      <c r="B144" s="222"/>
      <c r="C144" s="223"/>
      <c r="D144" s="196" t="s">
        <v>173</v>
      </c>
      <c r="E144" s="224" t="s">
        <v>36</v>
      </c>
      <c r="F144" s="225" t="s">
        <v>181</v>
      </c>
      <c r="G144" s="223"/>
      <c r="H144" s="226">
        <v>0.1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173</v>
      </c>
      <c r="AU144" s="232" t="s">
        <v>92</v>
      </c>
      <c r="AV144" s="15" t="s">
        <v>170</v>
      </c>
      <c r="AW144" s="15" t="s">
        <v>45</v>
      </c>
      <c r="AX144" s="15" t="s">
        <v>23</v>
      </c>
      <c r="AY144" s="232" t="s">
        <v>164</v>
      </c>
    </row>
    <row r="145" spans="1:65" s="2" customFormat="1" ht="16.5" customHeight="1">
      <c r="A145" s="37"/>
      <c r="B145" s="38"/>
      <c r="C145" s="246" t="s">
        <v>247</v>
      </c>
      <c r="D145" s="246" t="s">
        <v>303</v>
      </c>
      <c r="E145" s="247" t="s">
        <v>749</v>
      </c>
      <c r="F145" s="248" t="s">
        <v>750</v>
      </c>
      <c r="G145" s="249" t="s">
        <v>525</v>
      </c>
      <c r="H145" s="250">
        <v>0.45</v>
      </c>
      <c r="I145" s="251"/>
      <c r="J145" s="252">
        <f>ROUND(I145*H145,2)</f>
        <v>0</v>
      </c>
      <c r="K145" s="248" t="s">
        <v>36</v>
      </c>
      <c r="L145" s="253"/>
      <c r="M145" s="254" t="s">
        <v>36</v>
      </c>
      <c r="N145" s="255" t="s">
        <v>53</v>
      </c>
      <c r="O145" s="67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4" t="s">
        <v>238</v>
      </c>
      <c r="AT145" s="194" t="s">
        <v>303</v>
      </c>
      <c r="AU145" s="194" t="s">
        <v>92</v>
      </c>
      <c r="AY145" s="19" t="s">
        <v>164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9" t="s">
        <v>23</v>
      </c>
      <c r="BK145" s="195">
        <f>ROUND(I145*H145,2)</f>
        <v>0</v>
      </c>
      <c r="BL145" s="19" t="s">
        <v>170</v>
      </c>
      <c r="BM145" s="194" t="s">
        <v>906</v>
      </c>
    </row>
    <row r="146" spans="1:47" s="2" customFormat="1" ht="11.25">
      <c r="A146" s="37"/>
      <c r="B146" s="38"/>
      <c r="C146" s="39"/>
      <c r="D146" s="196" t="s">
        <v>172</v>
      </c>
      <c r="E146" s="39"/>
      <c r="F146" s="197" t="s">
        <v>750</v>
      </c>
      <c r="G146" s="39"/>
      <c r="H146" s="39"/>
      <c r="I146" s="198"/>
      <c r="J146" s="39"/>
      <c r="K146" s="39"/>
      <c r="L146" s="42"/>
      <c r="M146" s="199"/>
      <c r="N146" s="200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9" t="s">
        <v>172</v>
      </c>
      <c r="AU146" s="19" t="s">
        <v>92</v>
      </c>
    </row>
    <row r="147" spans="2:51" s="13" customFormat="1" ht="11.25">
      <c r="B147" s="201"/>
      <c r="C147" s="202"/>
      <c r="D147" s="196" t="s">
        <v>173</v>
      </c>
      <c r="E147" s="203" t="s">
        <v>36</v>
      </c>
      <c r="F147" s="204" t="s">
        <v>721</v>
      </c>
      <c r="G147" s="202"/>
      <c r="H147" s="203" t="s">
        <v>36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173</v>
      </c>
      <c r="AU147" s="210" t="s">
        <v>92</v>
      </c>
      <c r="AV147" s="13" t="s">
        <v>23</v>
      </c>
      <c r="AW147" s="13" t="s">
        <v>45</v>
      </c>
      <c r="AX147" s="13" t="s">
        <v>82</v>
      </c>
      <c r="AY147" s="210" t="s">
        <v>164</v>
      </c>
    </row>
    <row r="148" spans="2:51" s="13" customFormat="1" ht="11.25">
      <c r="B148" s="201"/>
      <c r="C148" s="202"/>
      <c r="D148" s="196" t="s">
        <v>173</v>
      </c>
      <c r="E148" s="203" t="s">
        <v>36</v>
      </c>
      <c r="F148" s="204" t="s">
        <v>893</v>
      </c>
      <c r="G148" s="202"/>
      <c r="H148" s="203" t="s">
        <v>36</v>
      </c>
      <c r="I148" s="205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173</v>
      </c>
      <c r="AU148" s="210" t="s">
        <v>92</v>
      </c>
      <c r="AV148" s="13" t="s">
        <v>23</v>
      </c>
      <c r="AW148" s="13" t="s">
        <v>45</v>
      </c>
      <c r="AX148" s="13" t="s">
        <v>82</v>
      </c>
      <c r="AY148" s="210" t="s">
        <v>164</v>
      </c>
    </row>
    <row r="149" spans="2:51" s="14" customFormat="1" ht="11.25">
      <c r="B149" s="211"/>
      <c r="C149" s="212"/>
      <c r="D149" s="196" t="s">
        <v>173</v>
      </c>
      <c r="E149" s="213" t="s">
        <v>36</v>
      </c>
      <c r="F149" s="214" t="s">
        <v>900</v>
      </c>
      <c r="G149" s="212"/>
      <c r="H149" s="215">
        <v>0.45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173</v>
      </c>
      <c r="AU149" s="221" t="s">
        <v>92</v>
      </c>
      <c r="AV149" s="14" t="s">
        <v>92</v>
      </c>
      <c r="AW149" s="14" t="s">
        <v>45</v>
      </c>
      <c r="AX149" s="14" t="s">
        <v>82</v>
      </c>
      <c r="AY149" s="221" t="s">
        <v>164</v>
      </c>
    </row>
    <row r="150" spans="2:51" s="15" customFormat="1" ht="11.25">
      <c r="B150" s="222"/>
      <c r="C150" s="223"/>
      <c r="D150" s="196" t="s">
        <v>173</v>
      </c>
      <c r="E150" s="224" t="s">
        <v>36</v>
      </c>
      <c r="F150" s="225" t="s">
        <v>181</v>
      </c>
      <c r="G150" s="223"/>
      <c r="H150" s="226">
        <v>0.45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173</v>
      </c>
      <c r="AU150" s="232" t="s">
        <v>92</v>
      </c>
      <c r="AV150" s="15" t="s">
        <v>170</v>
      </c>
      <c r="AW150" s="15" t="s">
        <v>45</v>
      </c>
      <c r="AX150" s="15" t="s">
        <v>23</v>
      </c>
      <c r="AY150" s="232" t="s">
        <v>164</v>
      </c>
    </row>
    <row r="151" spans="1:65" s="2" customFormat="1" ht="16.5" customHeight="1">
      <c r="A151" s="37"/>
      <c r="B151" s="38"/>
      <c r="C151" s="246" t="s">
        <v>28</v>
      </c>
      <c r="D151" s="246" t="s">
        <v>303</v>
      </c>
      <c r="E151" s="247" t="s">
        <v>752</v>
      </c>
      <c r="F151" s="248" t="s">
        <v>753</v>
      </c>
      <c r="G151" s="249" t="s">
        <v>525</v>
      </c>
      <c r="H151" s="250">
        <v>0.1</v>
      </c>
      <c r="I151" s="251"/>
      <c r="J151" s="252">
        <f>ROUND(I151*H151,2)</f>
        <v>0</v>
      </c>
      <c r="K151" s="248" t="s">
        <v>36</v>
      </c>
      <c r="L151" s="253"/>
      <c r="M151" s="254" t="s">
        <v>36</v>
      </c>
      <c r="N151" s="255" t="s">
        <v>53</v>
      </c>
      <c r="O151" s="67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4" t="s">
        <v>238</v>
      </c>
      <c r="AT151" s="194" t="s">
        <v>303</v>
      </c>
      <c r="AU151" s="194" t="s">
        <v>92</v>
      </c>
      <c r="AY151" s="19" t="s">
        <v>164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9" t="s">
        <v>23</v>
      </c>
      <c r="BK151" s="195">
        <f>ROUND(I151*H151,2)</f>
        <v>0</v>
      </c>
      <c r="BL151" s="19" t="s">
        <v>170</v>
      </c>
      <c r="BM151" s="194" t="s">
        <v>907</v>
      </c>
    </row>
    <row r="152" spans="1:47" s="2" customFormat="1" ht="11.25">
      <c r="A152" s="37"/>
      <c r="B152" s="38"/>
      <c r="C152" s="39"/>
      <c r="D152" s="196" t="s">
        <v>172</v>
      </c>
      <c r="E152" s="39"/>
      <c r="F152" s="197" t="s">
        <v>753</v>
      </c>
      <c r="G152" s="39"/>
      <c r="H152" s="39"/>
      <c r="I152" s="198"/>
      <c r="J152" s="39"/>
      <c r="K152" s="39"/>
      <c r="L152" s="42"/>
      <c r="M152" s="199"/>
      <c r="N152" s="200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172</v>
      </c>
      <c r="AU152" s="19" t="s">
        <v>92</v>
      </c>
    </row>
    <row r="153" spans="2:51" s="13" customFormat="1" ht="11.25">
      <c r="B153" s="201"/>
      <c r="C153" s="202"/>
      <c r="D153" s="196" t="s">
        <v>173</v>
      </c>
      <c r="E153" s="203" t="s">
        <v>36</v>
      </c>
      <c r="F153" s="204" t="s">
        <v>721</v>
      </c>
      <c r="G153" s="202"/>
      <c r="H153" s="203" t="s">
        <v>36</v>
      </c>
      <c r="I153" s="205"/>
      <c r="J153" s="202"/>
      <c r="K153" s="202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173</v>
      </c>
      <c r="AU153" s="210" t="s">
        <v>92</v>
      </c>
      <c r="AV153" s="13" t="s">
        <v>23</v>
      </c>
      <c r="AW153" s="13" t="s">
        <v>45</v>
      </c>
      <c r="AX153" s="13" t="s">
        <v>82</v>
      </c>
      <c r="AY153" s="210" t="s">
        <v>164</v>
      </c>
    </row>
    <row r="154" spans="2:51" s="13" customFormat="1" ht="11.25">
      <c r="B154" s="201"/>
      <c r="C154" s="202"/>
      <c r="D154" s="196" t="s">
        <v>173</v>
      </c>
      <c r="E154" s="203" t="s">
        <v>36</v>
      </c>
      <c r="F154" s="204" t="s">
        <v>893</v>
      </c>
      <c r="G154" s="202"/>
      <c r="H154" s="203" t="s">
        <v>36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173</v>
      </c>
      <c r="AU154" s="210" t="s">
        <v>92</v>
      </c>
      <c r="AV154" s="13" t="s">
        <v>23</v>
      </c>
      <c r="AW154" s="13" t="s">
        <v>45</v>
      </c>
      <c r="AX154" s="13" t="s">
        <v>82</v>
      </c>
      <c r="AY154" s="210" t="s">
        <v>164</v>
      </c>
    </row>
    <row r="155" spans="2:51" s="14" customFormat="1" ht="11.25">
      <c r="B155" s="211"/>
      <c r="C155" s="212"/>
      <c r="D155" s="196" t="s">
        <v>173</v>
      </c>
      <c r="E155" s="213" t="s">
        <v>36</v>
      </c>
      <c r="F155" s="214" t="s">
        <v>898</v>
      </c>
      <c r="G155" s="212"/>
      <c r="H155" s="215">
        <v>0.1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173</v>
      </c>
      <c r="AU155" s="221" t="s">
        <v>92</v>
      </c>
      <c r="AV155" s="14" t="s">
        <v>92</v>
      </c>
      <c r="AW155" s="14" t="s">
        <v>45</v>
      </c>
      <c r="AX155" s="14" t="s">
        <v>82</v>
      </c>
      <c r="AY155" s="221" t="s">
        <v>164</v>
      </c>
    </row>
    <row r="156" spans="2:51" s="15" customFormat="1" ht="11.25">
      <c r="B156" s="222"/>
      <c r="C156" s="223"/>
      <c r="D156" s="196" t="s">
        <v>173</v>
      </c>
      <c r="E156" s="224" t="s">
        <v>36</v>
      </c>
      <c r="F156" s="225" t="s">
        <v>181</v>
      </c>
      <c r="G156" s="223"/>
      <c r="H156" s="226">
        <v>0.1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173</v>
      </c>
      <c r="AU156" s="232" t="s">
        <v>92</v>
      </c>
      <c r="AV156" s="15" t="s">
        <v>170</v>
      </c>
      <c r="AW156" s="15" t="s">
        <v>45</v>
      </c>
      <c r="AX156" s="15" t="s">
        <v>23</v>
      </c>
      <c r="AY156" s="232" t="s">
        <v>164</v>
      </c>
    </row>
    <row r="157" spans="1:65" s="2" customFormat="1" ht="16.5" customHeight="1">
      <c r="A157" s="37"/>
      <c r="B157" s="38"/>
      <c r="C157" s="246" t="s">
        <v>114</v>
      </c>
      <c r="D157" s="246" t="s">
        <v>303</v>
      </c>
      <c r="E157" s="247" t="s">
        <v>755</v>
      </c>
      <c r="F157" s="248" t="s">
        <v>756</v>
      </c>
      <c r="G157" s="249" t="s">
        <v>525</v>
      </c>
      <c r="H157" s="250">
        <v>0.45</v>
      </c>
      <c r="I157" s="251"/>
      <c r="J157" s="252">
        <f>ROUND(I157*H157,2)</f>
        <v>0</v>
      </c>
      <c r="K157" s="248" t="s">
        <v>36</v>
      </c>
      <c r="L157" s="253"/>
      <c r="M157" s="254" t="s">
        <v>36</v>
      </c>
      <c r="N157" s="255" t="s">
        <v>53</v>
      </c>
      <c r="O157" s="67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4" t="s">
        <v>238</v>
      </c>
      <c r="AT157" s="194" t="s">
        <v>303</v>
      </c>
      <c r="AU157" s="194" t="s">
        <v>92</v>
      </c>
      <c r="AY157" s="19" t="s">
        <v>164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9" t="s">
        <v>23</v>
      </c>
      <c r="BK157" s="195">
        <f>ROUND(I157*H157,2)</f>
        <v>0</v>
      </c>
      <c r="BL157" s="19" t="s">
        <v>170</v>
      </c>
      <c r="BM157" s="194" t="s">
        <v>908</v>
      </c>
    </row>
    <row r="158" spans="1:47" s="2" customFormat="1" ht="11.25">
      <c r="A158" s="37"/>
      <c r="B158" s="38"/>
      <c r="C158" s="39"/>
      <c r="D158" s="196" t="s">
        <v>172</v>
      </c>
      <c r="E158" s="39"/>
      <c r="F158" s="197" t="s">
        <v>756</v>
      </c>
      <c r="G158" s="39"/>
      <c r="H158" s="39"/>
      <c r="I158" s="198"/>
      <c r="J158" s="39"/>
      <c r="K158" s="39"/>
      <c r="L158" s="42"/>
      <c r="M158" s="199"/>
      <c r="N158" s="200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9" t="s">
        <v>172</v>
      </c>
      <c r="AU158" s="19" t="s">
        <v>92</v>
      </c>
    </row>
    <row r="159" spans="2:51" s="13" customFormat="1" ht="11.25">
      <c r="B159" s="201"/>
      <c r="C159" s="202"/>
      <c r="D159" s="196" t="s">
        <v>173</v>
      </c>
      <c r="E159" s="203" t="s">
        <v>36</v>
      </c>
      <c r="F159" s="204" t="s">
        <v>721</v>
      </c>
      <c r="G159" s="202"/>
      <c r="H159" s="203" t="s">
        <v>36</v>
      </c>
      <c r="I159" s="205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173</v>
      </c>
      <c r="AU159" s="210" t="s">
        <v>92</v>
      </c>
      <c r="AV159" s="13" t="s">
        <v>23</v>
      </c>
      <c r="AW159" s="13" t="s">
        <v>45</v>
      </c>
      <c r="AX159" s="13" t="s">
        <v>82</v>
      </c>
      <c r="AY159" s="210" t="s">
        <v>164</v>
      </c>
    </row>
    <row r="160" spans="2:51" s="13" customFormat="1" ht="11.25">
      <c r="B160" s="201"/>
      <c r="C160" s="202"/>
      <c r="D160" s="196" t="s">
        <v>173</v>
      </c>
      <c r="E160" s="203" t="s">
        <v>36</v>
      </c>
      <c r="F160" s="204" t="s">
        <v>893</v>
      </c>
      <c r="G160" s="202"/>
      <c r="H160" s="203" t="s">
        <v>36</v>
      </c>
      <c r="I160" s="205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173</v>
      </c>
      <c r="AU160" s="210" t="s">
        <v>92</v>
      </c>
      <c r="AV160" s="13" t="s">
        <v>23</v>
      </c>
      <c r="AW160" s="13" t="s">
        <v>45</v>
      </c>
      <c r="AX160" s="13" t="s">
        <v>82</v>
      </c>
      <c r="AY160" s="210" t="s">
        <v>164</v>
      </c>
    </row>
    <row r="161" spans="2:51" s="14" customFormat="1" ht="11.25">
      <c r="B161" s="211"/>
      <c r="C161" s="212"/>
      <c r="D161" s="196" t="s">
        <v>173</v>
      </c>
      <c r="E161" s="213" t="s">
        <v>36</v>
      </c>
      <c r="F161" s="214" t="s">
        <v>900</v>
      </c>
      <c r="G161" s="212"/>
      <c r="H161" s="215">
        <v>0.45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173</v>
      </c>
      <c r="AU161" s="221" t="s">
        <v>92</v>
      </c>
      <c r="AV161" s="14" t="s">
        <v>92</v>
      </c>
      <c r="AW161" s="14" t="s">
        <v>45</v>
      </c>
      <c r="AX161" s="14" t="s">
        <v>82</v>
      </c>
      <c r="AY161" s="221" t="s">
        <v>164</v>
      </c>
    </row>
    <row r="162" spans="2:51" s="15" customFormat="1" ht="11.25">
      <c r="B162" s="222"/>
      <c r="C162" s="223"/>
      <c r="D162" s="196" t="s">
        <v>173</v>
      </c>
      <c r="E162" s="224" t="s">
        <v>36</v>
      </c>
      <c r="F162" s="225" t="s">
        <v>181</v>
      </c>
      <c r="G162" s="223"/>
      <c r="H162" s="226">
        <v>0.45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173</v>
      </c>
      <c r="AU162" s="232" t="s">
        <v>92</v>
      </c>
      <c r="AV162" s="15" t="s">
        <v>170</v>
      </c>
      <c r="AW162" s="15" t="s">
        <v>45</v>
      </c>
      <c r="AX162" s="15" t="s">
        <v>23</v>
      </c>
      <c r="AY162" s="232" t="s">
        <v>164</v>
      </c>
    </row>
    <row r="163" spans="1:65" s="2" customFormat="1" ht="16.5" customHeight="1">
      <c r="A163" s="37"/>
      <c r="B163" s="38"/>
      <c r="C163" s="183" t="s">
        <v>273</v>
      </c>
      <c r="D163" s="183" t="s">
        <v>166</v>
      </c>
      <c r="E163" s="184" t="s">
        <v>758</v>
      </c>
      <c r="F163" s="185" t="s">
        <v>759</v>
      </c>
      <c r="G163" s="186" t="s">
        <v>499</v>
      </c>
      <c r="H163" s="187">
        <v>0.4</v>
      </c>
      <c r="I163" s="188"/>
      <c r="J163" s="189">
        <f>ROUND(I163*H163,2)</f>
        <v>0</v>
      </c>
      <c r="K163" s="185" t="s">
        <v>186</v>
      </c>
      <c r="L163" s="42"/>
      <c r="M163" s="190" t="s">
        <v>36</v>
      </c>
      <c r="N163" s="191" t="s">
        <v>53</v>
      </c>
      <c r="O163" s="67"/>
      <c r="P163" s="192">
        <f>O163*H163</f>
        <v>0</v>
      </c>
      <c r="Q163" s="192">
        <v>6E-05</v>
      </c>
      <c r="R163" s="192">
        <f>Q163*H163</f>
        <v>2.4E-05</v>
      </c>
      <c r="S163" s="192">
        <v>0</v>
      </c>
      <c r="T163" s="19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4" t="s">
        <v>170</v>
      </c>
      <c r="AT163" s="194" t="s">
        <v>166</v>
      </c>
      <c r="AU163" s="194" t="s">
        <v>92</v>
      </c>
      <c r="AY163" s="19" t="s">
        <v>164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9" t="s">
        <v>23</v>
      </c>
      <c r="BK163" s="195">
        <f>ROUND(I163*H163,2)</f>
        <v>0</v>
      </c>
      <c r="BL163" s="19" t="s">
        <v>170</v>
      </c>
      <c r="BM163" s="194" t="s">
        <v>909</v>
      </c>
    </row>
    <row r="164" spans="1:47" s="2" customFormat="1" ht="11.25">
      <c r="A164" s="37"/>
      <c r="B164" s="38"/>
      <c r="C164" s="39"/>
      <c r="D164" s="196" t="s">
        <v>172</v>
      </c>
      <c r="E164" s="39"/>
      <c r="F164" s="197" t="s">
        <v>761</v>
      </c>
      <c r="G164" s="39"/>
      <c r="H164" s="39"/>
      <c r="I164" s="198"/>
      <c r="J164" s="39"/>
      <c r="K164" s="39"/>
      <c r="L164" s="42"/>
      <c r="M164" s="199"/>
      <c r="N164" s="200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172</v>
      </c>
      <c r="AU164" s="19" t="s">
        <v>92</v>
      </c>
    </row>
    <row r="165" spans="1:47" s="2" customFormat="1" ht="11.25">
      <c r="A165" s="37"/>
      <c r="B165" s="38"/>
      <c r="C165" s="39"/>
      <c r="D165" s="233" t="s">
        <v>189</v>
      </c>
      <c r="E165" s="39"/>
      <c r="F165" s="234" t="s">
        <v>762</v>
      </c>
      <c r="G165" s="39"/>
      <c r="H165" s="39"/>
      <c r="I165" s="198"/>
      <c r="J165" s="39"/>
      <c r="K165" s="39"/>
      <c r="L165" s="42"/>
      <c r="M165" s="199"/>
      <c r="N165" s="200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9" t="s">
        <v>189</v>
      </c>
      <c r="AU165" s="19" t="s">
        <v>92</v>
      </c>
    </row>
    <row r="166" spans="2:51" s="13" customFormat="1" ht="11.25">
      <c r="B166" s="201"/>
      <c r="C166" s="202"/>
      <c r="D166" s="196" t="s">
        <v>173</v>
      </c>
      <c r="E166" s="203" t="s">
        <v>36</v>
      </c>
      <c r="F166" s="204" t="s">
        <v>721</v>
      </c>
      <c r="G166" s="202"/>
      <c r="H166" s="203" t="s">
        <v>36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173</v>
      </c>
      <c r="AU166" s="210" t="s">
        <v>92</v>
      </c>
      <c r="AV166" s="13" t="s">
        <v>23</v>
      </c>
      <c r="AW166" s="13" t="s">
        <v>45</v>
      </c>
      <c r="AX166" s="13" t="s">
        <v>82</v>
      </c>
      <c r="AY166" s="210" t="s">
        <v>164</v>
      </c>
    </row>
    <row r="167" spans="2:51" s="13" customFormat="1" ht="11.25">
      <c r="B167" s="201"/>
      <c r="C167" s="202"/>
      <c r="D167" s="196" t="s">
        <v>173</v>
      </c>
      <c r="E167" s="203" t="s">
        <v>36</v>
      </c>
      <c r="F167" s="204" t="s">
        <v>893</v>
      </c>
      <c r="G167" s="202"/>
      <c r="H167" s="203" t="s">
        <v>36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173</v>
      </c>
      <c r="AU167" s="210" t="s">
        <v>92</v>
      </c>
      <c r="AV167" s="13" t="s">
        <v>23</v>
      </c>
      <c r="AW167" s="13" t="s">
        <v>45</v>
      </c>
      <c r="AX167" s="13" t="s">
        <v>82</v>
      </c>
      <c r="AY167" s="210" t="s">
        <v>164</v>
      </c>
    </row>
    <row r="168" spans="2:51" s="14" customFormat="1" ht="11.25">
      <c r="B168" s="211"/>
      <c r="C168" s="212"/>
      <c r="D168" s="196" t="s">
        <v>173</v>
      </c>
      <c r="E168" s="213" t="s">
        <v>36</v>
      </c>
      <c r="F168" s="214" t="s">
        <v>894</v>
      </c>
      <c r="G168" s="212"/>
      <c r="H168" s="215">
        <v>0.4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173</v>
      </c>
      <c r="AU168" s="221" t="s">
        <v>92</v>
      </c>
      <c r="AV168" s="14" t="s">
        <v>92</v>
      </c>
      <c r="AW168" s="14" t="s">
        <v>45</v>
      </c>
      <c r="AX168" s="14" t="s">
        <v>82</v>
      </c>
      <c r="AY168" s="221" t="s">
        <v>164</v>
      </c>
    </row>
    <row r="169" spans="2:51" s="15" customFormat="1" ht="11.25">
      <c r="B169" s="222"/>
      <c r="C169" s="223"/>
      <c r="D169" s="196" t="s">
        <v>173</v>
      </c>
      <c r="E169" s="224" t="s">
        <v>36</v>
      </c>
      <c r="F169" s="225" t="s">
        <v>181</v>
      </c>
      <c r="G169" s="223"/>
      <c r="H169" s="226">
        <v>0.4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173</v>
      </c>
      <c r="AU169" s="232" t="s">
        <v>92</v>
      </c>
      <c r="AV169" s="15" t="s">
        <v>170</v>
      </c>
      <c r="AW169" s="15" t="s">
        <v>45</v>
      </c>
      <c r="AX169" s="15" t="s">
        <v>23</v>
      </c>
      <c r="AY169" s="232" t="s">
        <v>164</v>
      </c>
    </row>
    <row r="170" spans="1:65" s="2" customFormat="1" ht="16.5" customHeight="1">
      <c r="A170" s="37"/>
      <c r="B170" s="38"/>
      <c r="C170" s="246" t="s">
        <v>281</v>
      </c>
      <c r="D170" s="246" t="s">
        <v>303</v>
      </c>
      <c r="E170" s="247" t="s">
        <v>910</v>
      </c>
      <c r="F170" s="248" t="s">
        <v>765</v>
      </c>
      <c r="G170" s="249" t="s">
        <v>499</v>
      </c>
      <c r="H170" s="250">
        <v>1.2</v>
      </c>
      <c r="I170" s="251"/>
      <c r="J170" s="252">
        <f>ROUND(I170*H170,2)</f>
        <v>0</v>
      </c>
      <c r="K170" s="248" t="s">
        <v>36</v>
      </c>
      <c r="L170" s="253"/>
      <c r="M170" s="254" t="s">
        <v>36</v>
      </c>
      <c r="N170" s="255" t="s">
        <v>53</v>
      </c>
      <c r="O170" s="67"/>
      <c r="P170" s="192">
        <f>O170*H170</f>
        <v>0</v>
      </c>
      <c r="Q170" s="192">
        <v>0.003</v>
      </c>
      <c r="R170" s="192">
        <f>Q170*H170</f>
        <v>0.0036</v>
      </c>
      <c r="S170" s="192">
        <v>0</v>
      </c>
      <c r="T170" s="19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4" t="s">
        <v>238</v>
      </c>
      <c r="AT170" s="194" t="s">
        <v>303</v>
      </c>
      <c r="AU170" s="194" t="s">
        <v>92</v>
      </c>
      <c r="AY170" s="19" t="s">
        <v>164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9" t="s">
        <v>23</v>
      </c>
      <c r="BK170" s="195">
        <f>ROUND(I170*H170,2)</f>
        <v>0</v>
      </c>
      <c r="BL170" s="19" t="s">
        <v>170</v>
      </c>
      <c r="BM170" s="194" t="s">
        <v>911</v>
      </c>
    </row>
    <row r="171" spans="1:47" s="2" customFormat="1" ht="11.25">
      <c r="A171" s="37"/>
      <c r="B171" s="38"/>
      <c r="C171" s="39"/>
      <c r="D171" s="196" t="s">
        <v>172</v>
      </c>
      <c r="E171" s="39"/>
      <c r="F171" s="197" t="s">
        <v>765</v>
      </c>
      <c r="G171" s="39"/>
      <c r="H171" s="39"/>
      <c r="I171" s="198"/>
      <c r="J171" s="39"/>
      <c r="K171" s="39"/>
      <c r="L171" s="42"/>
      <c r="M171" s="199"/>
      <c r="N171" s="200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9" t="s">
        <v>172</v>
      </c>
      <c r="AU171" s="19" t="s">
        <v>92</v>
      </c>
    </row>
    <row r="172" spans="2:51" s="13" customFormat="1" ht="11.25">
      <c r="B172" s="201"/>
      <c r="C172" s="202"/>
      <c r="D172" s="196" t="s">
        <v>173</v>
      </c>
      <c r="E172" s="203" t="s">
        <v>36</v>
      </c>
      <c r="F172" s="204" t="s">
        <v>912</v>
      </c>
      <c r="G172" s="202"/>
      <c r="H172" s="203" t="s">
        <v>36</v>
      </c>
      <c r="I172" s="205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173</v>
      </c>
      <c r="AU172" s="210" t="s">
        <v>92</v>
      </c>
      <c r="AV172" s="13" t="s">
        <v>23</v>
      </c>
      <c r="AW172" s="13" t="s">
        <v>45</v>
      </c>
      <c r="AX172" s="13" t="s">
        <v>82</v>
      </c>
      <c r="AY172" s="210" t="s">
        <v>164</v>
      </c>
    </row>
    <row r="173" spans="2:51" s="13" customFormat="1" ht="11.25">
      <c r="B173" s="201"/>
      <c r="C173" s="202"/>
      <c r="D173" s="196" t="s">
        <v>173</v>
      </c>
      <c r="E173" s="203" t="s">
        <v>36</v>
      </c>
      <c r="F173" s="204" t="s">
        <v>893</v>
      </c>
      <c r="G173" s="202"/>
      <c r="H173" s="203" t="s">
        <v>36</v>
      </c>
      <c r="I173" s="205"/>
      <c r="J173" s="202"/>
      <c r="K173" s="202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173</v>
      </c>
      <c r="AU173" s="210" t="s">
        <v>92</v>
      </c>
      <c r="AV173" s="13" t="s">
        <v>23</v>
      </c>
      <c r="AW173" s="13" t="s">
        <v>45</v>
      </c>
      <c r="AX173" s="13" t="s">
        <v>82</v>
      </c>
      <c r="AY173" s="210" t="s">
        <v>164</v>
      </c>
    </row>
    <row r="174" spans="2:51" s="14" customFormat="1" ht="11.25">
      <c r="B174" s="211"/>
      <c r="C174" s="212"/>
      <c r="D174" s="196" t="s">
        <v>173</v>
      </c>
      <c r="E174" s="213" t="s">
        <v>36</v>
      </c>
      <c r="F174" s="214" t="s">
        <v>913</v>
      </c>
      <c r="G174" s="212"/>
      <c r="H174" s="215">
        <v>1.2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173</v>
      </c>
      <c r="AU174" s="221" t="s">
        <v>92</v>
      </c>
      <c r="AV174" s="14" t="s">
        <v>92</v>
      </c>
      <c r="AW174" s="14" t="s">
        <v>45</v>
      </c>
      <c r="AX174" s="14" t="s">
        <v>82</v>
      </c>
      <c r="AY174" s="221" t="s">
        <v>164</v>
      </c>
    </row>
    <row r="175" spans="2:51" s="15" customFormat="1" ht="11.25">
      <c r="B175" s="222"/>
      <c r="C175" s="223"/>
      <c r="D175" s="196" t="s">
        <v>173</v>
      </c>
      <c r="E175" s="224" t="s">
        <v>36</v>
      </c>
      <c r="F175" s="225" t="s">
        <v>181</v>
      </c>
      <c r="G175" s="223"/>
      <c r="H175" s="226">
        <v>1.2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173</v>
      </c>
      <c r="AU175" s="232" t="s">
        <v>92</v>
      </c>
      <c r="AV175" s="15" t="s">
        <v>170</v>
      </c>
      <c r="AW175" s="15" t="s">
        <v>45</v>
      </c>
      <c r="AX175" s="15" t="s">
        <v>23</v>
      </c>
      <c r="AY175" s="232" t="s">
        <v>164</v>
      </c>
    </row>
    <row r="176" spans="1:65" s="2" customFormat="1" ht="16.5" customHeight="1">
      <c r="A176" s="37"/>
      <c r="B176" s="38"/>
      <c r="C176" s="183" t="s">
        <v>289</v>
      </c>
      <c r="D176" s="183" t="s">
        <v>166</v>
      </c>
      <c r="E176" s="184" t="s">
        <v>914</v>
      </c>
      <c r="F176" s="185" t="s">
        <v>915</v>
      </c>
      <c r="G176" s="186" t="s">
        <v>499</v>
      </c>
      <c r="H176" s="187">
        <v>8</v>
      </c>
      <c r="I176" s="188"/>
      <c r="J176" s="189">
        <f>ROUND(I176*H176,2)</f>
        <v>0</v>
      </c>
      <c r="K176" s="185" t="s">
        <v>186</v>
      </c>
      <c r="L176" s="42"/>
      <c r="M176" s="190" t="s">
        <v>36</v>
      </c>
      <c r="N176" s="191" t="s">
        <v>53</v>
      </c>
      <c r="O176" s="67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4" t="s">
        <v>170</v>
      </c>
      <c r="AT176" s="194" t="s">
        <v>166</v>
      </c>
      <c r="AU176" s="194" t="s">
        <v>92</v>
      </c>
      <c r="AY176" s="19" t="s">
        <v>164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9" t="s">
        <v>23</v>
      </c>
      <c r="BK176" s="195">
        <f>ROUND(I176*H176,2)</f>
        <v>0</v>
      </c>
      <c r="BL176" s="19" t="s">
        <v>170</v>
      </c>
      <c r="BM176" s="194" t="s">
        <v>916</v>
      </c>
    </row>
    <row r="177" spans="1:47" s="2" customFormat="1" ht="11.25">
      <c r="A177" s="37"/>
      <c r="B177" s="38"/>
      <c r="C177" s="39"/>
      <c r="D177" s="196" t="s">
        <v>172</v>
      </c>
      <c r="E177" s="39"/>
      <c r="F177" s="197" t="s">
        <v>917</v>
      </c>
      <c r="G177" s="39"/>
      <c r="H177" s="39"/>
      <c r="I177" s="198"/>
      <c r="J177" s="39"/>
      <c r="K177" s="39"/>
      <c r="L177" s="42"/>
      <c r="M177" s="199"/>
      <c r="N177" s="200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172</v>
      </c>
      <c r="AU177" s="19" t="s">
        <v>92</v>
      </c>
    </row>
    <row r="178" spans="1:47" s="2" customFormat="1" ht="11.25">
      <c r="A178" s="37"/>
      <c r="B178" s="38"/>
      <c r="C178" s="39"/>
      <c r="D178" s="233" t="s">
        <v>189</v>
      </c>
      <c r="E178" s="39"/>
      <c r="F178" s="234" t="s">
        <v>918</v>
      </c>
      <c r="G178" s="39"/>
      <c r="H178" s="39"/>
      <c r="I178" s="198"/>
      <c r="J178" s="39"/>
      <c r="K178" s="39"/>
      <c r="L178" s="42"/>
      <c r="M178" s="199"/>
      <c r="N178" s="200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189</v>
      </c>
      <c r="AU178" s="19" t="s">
        <v>92</v>
      </c>
    </row>
    <row r="179" spans="2:51" s="13" customFormat="1" ht="11.25">
      <c r="B179" s="201"/>
      <c r="C179" s="202"/>
      <c r="D179" s="196" t="s">
        <v>173</v>
      </c>
      <c r="E179" s="203" t="s">
        <v>36</v>
      </c>
      <c r="F179" s="204" t="s">
        <v>721</v>
      </c>
      <c r="G179" s="202"/>
      <c r="H179" s="203" t="s">
        <v>36</v>
      </c>
      <c r="I179" s="205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173</v>
      </c>
      <c r="AU179" s="210" t="s">
        <v>92</v>
      </c>
      <c r="AV179" s="13" t="s">
        <v>23</v>
      </c>
      <c r="AW179" s="13" t="s">
        <v>45</v>
      </c>
      <c r="AX179" s="13" t="s">
        <v>82</v>
      </c>
      <c r="AY179" s="210" t="s">
        <v>164</v>
      </c>
    </row>
    <row r="180" spans="2:51" s="14" customFormat="1" ht="11.25">
      <c r="B180" s="211"/>
      <c r="C180" s="212"/>
      <c r="D180" s="196" t="s">
        <v>173</v>
      </c>
      <c r="E180" s="213" t="s">
        <v>36</v>
      </c>
      <c r="F180" s="214" t="s">
        <v>238</v>
      </c>
      <c r="G180" s="212"/>
      <c r="H180" s="215">
        <v>8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173</v>
      </c>
      <c r="AU180" s="221" t="s">
        <v>92</v>
      </c>
      <c r="AV180" s="14" t="s">
        <v>92</v>
      </c>
      <c r="AW180" s="14" t="s">
        <v>45</v>
      </c>
      <c r="AX180" s="14" t="s">
        <v>82</v>
      </c>
      <c r="AY180" s="221" t="s">
        <v>164</v>
      </c>
    </row>
    <row r="181" spans="2:51" s="15" customFormat="1" ht="11.25">
      <c r="B181" s="222"/>
      <c r="C181" s="223"/>
      <c r="D181" s="196" t="s">
        <v>173</v>
      </c>
      <c r="E181" s="224" t="s">
        <v>36</v>
      </c>
      <c r="F181" s="225" t="s">
        <v>181</v>
      </c>
      <c r="G181" s="223"/>
      <c r="H181" s="226">
        <v>8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173</v>
      </c>
      <c r="AU181" s="232" t="s">
        <v>92</v>
      </c>
      <c r="AV181" s="15" t="s">
        <v>170</v>
      </c>
      <c r="AW181" s="15" t="s">
        <v>45</v>
      </c>
      <c r="AX181" s="15" t="s">
        <v>23</v>
      </c>
      <c r="AY181" s="232" t="s">
        <v>164</v>
      </c>
    </row>
    <row r="182" spans="1:65" s="2" customFormat="1" ht="16.5" customHeight="1">
      <c r="A182" s="37"/>
      <c r="B182" s="38"/>
      <c r="C182" s="183" t="s">
        <v>8</v>
      </c>
      <c r="D182" s="183" t="s">
        <v>166</v>
      </c>
      <c r="E182" s="184" t="s">
        <v>919</v>
      </c>
      <c r="F182" s="185" t="s">
        <v>920</v>
      </c>
      <c r="G182" s="186" t="s">
        <v>499</v>
      </c>
      <c r="H182" s="187">
        <v>2</v>
      </c>
      <c r="I182" s="188"/>
      <c r="J182" s="189">
        <f>ROUND(I182*H182,2)</f>
        <v>0</v>
      </c>
      <c r="K182" s="185" t="s">
        <v>186</v>
      </c>
      <c r="L182" s="42"/>
      <c r="M182" s="190" t="s">
        <v>36</v>
      </c>
      <c r="N182" s="191" t="s">
        <v>53</v>
      </c>
      <c r="O182" s="67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4" t="s">
        <v>170</v>
      </c>
      <c r="AT182" s="194" t="s">
        <v>166</v>
      </c>
      <c r="AU182" s="194" t="s">
        <v>92</v>
      </c>
      <c r="AY182" s="19" t="s">
        <v>164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9" t="s">
        <v>23</v>
      </c>
      <c r="BK182" s="195">
        <f>ROUND(I182*H182,2)</f>
        <v>0</v>
      </c>
      <c r="BL182" s="19" t="s">
        <v>170</v>
      </c>
      <c r="BM182" s="194" t="s">
        <v>921</v>
      </c>
    </row>
    <row r="183" spans="1:47" s="2" customFormat="1" ht="11.25">
      <c r="A183" s="37"/>
      <c r="B183" s="38"/>
      <c r="C183" s="39"/>
      <c r="D183" s="196" t="s">
        <v>172</v>
      </c>
      <c r="E183" s="39"/>
      <c r="F183" s="197" t="s">
        <v>922</v>
      </c>
      <c r="G183" s="39"/>
      <c r="H183" s="39"/>
      <c r="I183" s="198"/>
      <c r="J183" s="39"/>
      <c r="K183" s="39"/>
      <c r="L183" s="42"/>
      <c r="M183" s="199"/>
      <c r="N183" s="200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9" t="s">
        <v>172</v>
      </c>
      <c r="AU183" s="19" t="s">
        <v>92</v>
      </c>
    </row>
    <row r="184" spans="1:47" s="2" customFormat="1" ht="11.25">
      <c r="A184" s="37"/>
      <c r="B184" s="38"/>
      <c r="C184" s="39"/>
      <c r="D184" s="233" t="s">
        <v>189</v>
      </c>
      <c r="E184" s="39"/>
      <c r="F184" s="234" t="s">
        <v>923</v>
      </c>
      <c r="G184" s="39"/>
      <c r="H184" s="39"/>
      <c r="I184" s="198"/>
      <c r="J184" s="39"/>
      <c r="K184" s="39"/>
      <c r="L184" s="42"/>
      <c r="M184" s="199"/>
      <c r="N184" s="200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9" t="s">
        <v>189</v>
      </c>
      <c r="AU184" s="19" t="s">
        <v>92</v>
      </c>
    </row>
    <row r="185" spans="2:51" s="13" customFormat="1" ht="11.25">
      <c r="B185" s="201"/>
      <c r="C185" s="202"/>
      <c r="D185" s="196" t="s">
        <v>173</v>
      </c>
      <c r="E185" s="203" t="s">
        <v>36</v>
      </c>
      <c r="F185" s="204" t="s">
        <v>924</v>
      </c>
      <c r="G185" s="202"/>
      <c r="H185" s="203" t="s">
        <v>36</v>
      </c>
      <c r="I185" s="205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173</v>
      </c>
      <c r="AU185" s="210" t="s">
        <v>92</v>
      </c>
      <c r="AV185" s="13" t="s">
        <v>23</v>
      </c>
      <c r="AW185" s="13" t="s">
        <v>45</v>
      </c>
      <c r="AX185" s="13" t="s">
        <v>82</v>
      </c>
      <c r="AY185" s="210" t="s">
        <v>164</v>
      </c>
    </row>
    <row r="186" spans="2:51" s="14" customFormat="1" ht="11.25">
      <c r="B186" s="211"/>
      <c r="C186" s="212"/>
      <c r="D186" s="196" t="s">
        <v>173</v>
      </c>
      <c r="E186" s="213" t="s">
        <v>36</v>
      </c>
      <c r="F186" s="214" t="s">
        <v>925</v>
      </c>
      <c r="G186" s="212"/>
      <c r="H186" s="215">
        <v>2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173</v>
      </c>
      <c r="AU186" s="221" t="s">
        <v>92</v>
      </c>
      <c r="AV186" s="14" t="s">
        <v>92</v>
      </c>
      <c r="AW186" s="14" t="s">
        <v>45</v>
      </c>
      <c r="AX186" s="14" t="s">
        <v>82</v>
      </c>
      <c r="AY186" s="221" t="s">
        <v>164</v>
      </c>
    </row>
    <row r="187" spans="2:51" s="15" customFormat="1" ht="11.25">
      <c r="B187" s="222"/>
      <c r="C187" s="223"/>
      <c r="D187" s="196" t="s">
        <v>173</v>
      </c>
      <c r="E187" s="224" t="s">
        <v>36</v>
      </c>
      <c r="F187" s="225" t="s">
        <v>181</v>
      </c>
      <c r="G187" s="223"/>
      <c r="H187" s="226">
        <v>2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173</v>
      </c>
      <c r="AU187" s="232" t="s">
        <v>92</v>
      </c>
      <c r="AV187" s="15" t="s">
        <v>170</v>
      </c>
      <c r="AW187" s="15" t="s">
        <v>45</v>
      </c>
      <c r="AX187" s="15" t="s">
        <v>23</v>
      </c>
      <c r="AY187" s="232" t="s">
        <v>164</v>
      </c>
    </row>
    <row r="188" spans="1:65" s="2" customFormat="1" ht="16.5" customHeight="1">
      <c r="A188" s="37"/>
      <c r="B188" s="38"/>
      <c r="C188" s="183" t="s">
        <v>302</v>
      </c>
      <c r="D188" s="183" t="s">
        <v>166</v>
      </c>
      <c r="E188" s="184" t="s">
        <v>768</v>
      </c>
      <c r="F188" s="185" t="s">
        <v>769</v>
      </c>
      <c r="G188" s="186" t="s">
        <v>499</v>
      </c>
      <c r="H188" s="187">
        <v>18</v>
      </c>
      <c r="I188" s="188"/>
      <c r="J188" s="189">
        <f>ROUND(I188*H188,2)</f>
        <v>0</v>
      </c>
      <c r="K188" s="185" t="s">
        <v>186</v>
      </c>
      <c r="L188" s="42"/>
      <c r="M188" s="190" t="s">
        <v>36</v>
      </c>
      <c r="N188" s="191" t="s">
        <v>53</v>
      </c>
      <c r="O188" s="67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4" t="s">
        <v>170</v>
      </c>
      <c r="AT188" s="194" t="s">
        <v>166</v>
      </c>
      <c r="AU188" s="194" t="s">
        <v>92</v>
      </c>
      <c r="AY188" s="19" t="s">
        <v>164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9" t="s">
        <v>23</v>
      </c>
      <c r="BK188" s="195">
        <f>ROUND(I188*H188,2)</f>
        <v>0</v>
      </c>
      <c r="BL188" s="19" t="s">
        <v>170</v>
      </c>
      <c r="BM188" s="194" t="s">
        <v>926</v>
      </c>
    </row>
    <row r="189" spans="1:47" s="2" customFormat="1" ht="11.25">
      <c r="A189" s="37"/>
      <c r="B189" s="38"/>
      <c r="C189" s="39"/>
      <c r="D189" s="196" t="s">
        <v>172</v>
      </c>
      <c r="E189" s="39"/>
      <c r="F189" s="197" t="s">
        <v>771</v>
      </c>
      <c r="G189" s="39"/>
      <c r="H189" s="39"/>
      <c r="I189" s="198"/>
      <c r="J189" s="39"/>
      <c r="K189" s="39"/>
      <c r="L189" s="42"/>
      <c r="M189" s="199"/>
      <c r="N189" s="200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172</v>
      </c>
      <c r="AU189" s="19" t="s">
        <v>92</v>
      </c>
    </row>
    <row r="190" spans="1:47" s="2" customFormat="1" ht="11.25">
      <c r="A190" s="37"/>
      <c r="B190" s="38"/>
      <c r="C190" s="39"/>
      <c r="D190" s="233" t="s">
        <v>189</v>
      </c>
      <c r="E190" s="39"/>
      <c r="F190" s="234" t="s">
        <v>772</v>
      </c>
      <c r="G190" s="39"/>
      <c r="H190" s="39"/>
      <c r="I190" s="198"/>
      <c r="J190" s="39"/>
      <c r="K190" s="39"/>
      <c r="L190" s="42"/>
      <c r="M190" s="199"/>
      <c r="N190" s="200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189</v>
      </c>
      <c r="AU190" s="19" t="s">
        <v>92</v>
      </c>
    </row>
    <row r="191" spans="2:51" s="13" customFormat="1" ht="11.25">
      <c r="B191" s="201"/>
      <c r="C191" s="202"/>
      <c r="D191" s="196" t="s">
        <v>173</v>
      </c>
      <c r="E191" s="203" t="s">
        <v>36</v>
      </c>
      <c r="F191" s="204" t="s">
        <v>773</v>
      </c>
      <c r="G191" s="202"/>
      <c r="H191" s="203" t="s">
        <v>36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173</v>
      </c>
      <c r="AU191" s="210" t="s">
        <v>92</v>
      </c>
      <c r="AV191" s="13" t="s">
        <v>23</v>
      </c>
      <c r="AW191" s="13" t="s">
        <v>45</v>
      </c>
      <c r="AX191" s="13" t="s">
        <v>82</v>
      </c>
      <c r="AY191" s="210" t="s">
        <v>164</v>
      </c>
    </row>
    <row r="192" spans="2:51" s="13" customFormat="1" ht="11.25">
      <c r="B192" s="201"/>
      <c r="C192" s="202"/>
      <c r="D192" s="196" t="s">
        <v>173</v>
      </c>
      <c r="E192" s="203" t="s">
        <v>36</v>
      </c>
      <c r="F192" s="204" t="s">
        <v>774</v>
      </c>
      <c r="G192" s="202"/>
      <c r="H192" s="203" t="s">
        <v>36</v>
      </c>
      <c r="I192" s="205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173</v>
      </c>
      <c r="AU192" s="210" t="s">
        <v>92</v>
      </c>
      <c r="AV192" s="13" t="s">
        <v>23</v>
      </c>
      <c r="AW192" s="13" t="s">
        <v>45</v>
      </c>
      <c r="AX192" s="13" t="s">
        <v>82</v>
      </c>
      <c r="AY192" s="210" t="s">
        <v>164</v>
      </c>
    </row>
    <row r="193" spans="2:51" s="14" customFormat="1" ht="11.25">
      <c r="B193" s="211"/>
      <c r="C193" s="212"/>
      <c r="D193" s="196" t="s">
        <v>173</v>
      </c>
      <c r="E193" s="213" t="s">
        <v>36</v>
      </c>
      <c r="F193" s="214" t="s">
        <v>775</v>
      </c>
      <c r="G193" s="212"/>
      <c r="H193" s="215">
        <v>18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173</v>
      </c>
      <c r="AU193" s="221" t="s">
        <v>92</v>
      </c>
      <c r="AV193" s="14" t="s">
        <v>92</v>
      </c>
      <c r="AW193" s="14" t="s">
        <v>45</v>
      </c>
      <c r="AX193" s="14" t="s">
        <v>82</v>
      </c>
      <c r="AY193" s="221" t="s">
        <v>164</v>
      </c>
    </row>
    <row r="194" spans="2:51" s="15" customFormat="1" ht="11.25">
      <c r="B194" s="222"/>
      <c r="C194" s="223"/>
      <c r="D194" s="196" t="s">
        <v>173</v>
      </c>
      <c r="E194" s="224" t="s">
        <v>36</v>
      </c>
      <c r="F194" s="225" t="s">
        <v>181</v>
      </c>
      <c r="G194" s="223"/>
      <c r="H194" s="226">
        <v>18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173</v>
      </c>
      <c r="AU194" s="232" t="s">
        <v>92</v>
      </c>
      <c r="AV194" s="15" t="s">
        <v>170</v>
      </c>
      <c r="AW194" s="15" t="s">
        <v>45</v>
      </c>
      <c r="AX194" s="15" t="s">
        <v>23</v>
      </c>
      <c r="AY194" s="232" t="s">
        <v>164</v>
      </c>
    </row>
    <row r="195" spans="1:65" s="2" customFormat="1" ht="16.5" customHeight="1">
      <c r="A195" s="37"/>
      <c r="B195" s="38"/>
      <c r="C195" s="183" t="s">
        <v>310</v>
      </c>
      <c r="D195" s="183" t="s">
        <v>166</v>
      </c>
      <c r="E195" s="184" t="s">
        <v>927</v>
      </c>
      <c r="F195" s="185" t="s">
        <v>928</v>
      </c>
      <c r="G195" s="186" t="s">
        <v>499</v>
      </c>
      <c r="H195" s="187">
        <v>44</v>
      </c>
      <c r="I195" s="188"/>
      <c r="J195" s="189">
        <f>ROUND(I195*H195,2)</f>
        <v>0</v>
      </c>
      <c r="K195" s="185" t="s">
        <v>36</v>
      </c>
      <c r="L195" s="42"/>
      <c r="M195" s="190" t="s">
        <v>36</v>
      </c>
      <c r="N195" s="191" t="s">
        <v>53</v>
      </c>
      <c r="O195" s="67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4" t="s">
        <v>170</v>
      </c>
      <c r="AT195" s="194" t="s">
        <v>166</v>
      </c>
      <c r="AU195" s="194" t="s">
        <v>92</v>
      </c>
      <c r="AY195" s="19" t="s">
        <v>164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19" t="s">
        <v>23</v>
      </c>
      <c r="BK195" s="195">
        <f>ROUND(I195*H195,2)</f>
        <v>0</v>
      </c>
      <c r="BL195" s="19" t="s">
        <v>170</v>
      </c>
      <c r="BM195" s="194" t="s">
        <v>929</v>
      </c>
    </row>
    <row r="196" spans="1:47" s="2" customFormat="1" ht="11.25">
      <c r="A196" s="37"/>
      <c r="B196" s="38"/>
      <c r="C196" s="39"/>
      <c r="D196" s="196" t="s">
        <v>172</v>
      </c>
      <c r="E196" s="39"/>
      <c r="F196" s="197" t="s">
        <v>928</v>
      </c>
      <c r="G196" s="39"/>
      <c r="H196" s="39"/>
      <c r="I196" s="198"/>
      <c r="J196" s="39"/>
      <c r="K196" s="39"/>
      <c r="L196" s="42"/>
      <c r="M196" s="199"/>
      <c r="N196" s="200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9" t="s">
        <v>172</v>
      </c>
      <c r="AU196" s="19" t="s">
        <v>92</v>
      </c>
    </row>
    <row r="197" spans="2:51" s="13" customFormat="1" ht="11.25">
      <c r="B197" s="201"/>
      <c r="C197" s="202"/>
      <c r="D197" s="196" t="s">
        <v>173</v>
      </c>
      <c r="E197" s="203" t="s">
        <v>36</v>
      </c>
      <c r="F197" s="204" t="s">
        <v>930</v>
      </c>
      <c r="G197" s="202"/>
      <c r="H197" s="203" t="s">
        <v>36</v>
      </c>
      <c r="I197" s="205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173</v>
      </c>
      <c r="AU197" s="210" t="s">
        <v>92</v>
      </c>
      <c r="AV197" s="13" t="s">
        <v>23</v>
      </c>
      <c r="AW197" s="13" t="s">
        <v>45</v>
      </c>
      <c r="AX197" s="13" t="s">
        <v>82</v>
      </c>
      <c r="AY197" s="210" t="s">
        <v>164</v>
      </c>
    </row>
    <row r="198" spans="2:51" s="13" customFormat="1" ht="11.25">
      <c r="B198" s="201"/>
      <c r="C198" s="202"/>
      <c r="D198" s="196" t="s">
        <v>173</v>
      </c>
      <c r="E198" s="203" t="s">
        <v>36</v>
      </c>
      <c r="F198" s="204" t="s">
        <v>893</v>
      </c>
      <c r="G198" s="202"/>
      <c r="H198" s="203" t="s">
        <v>36</v>
      </c>
      <c r="I198" s="205"/>
      <c r="J198" s="202"/>
      <c r="K198" s="202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173</v>
      </c>
      <c r="AU198" s="210" t="s">
        <v>92</v>
      </c>
      <c r="AV198" s="13" t="s">
        <v>23</v>
      </c>
      <c r="AW198" s="13" t="s">
        <v>45</v>
      </c>
      <c r="AX198" s="13" t="s">
        <v>82</v>
      </c>
      <c r="AY198" s="210" t="s">
        <v>164</v>
      </c>
    </row>
    <row r="199" spans="2:51" s="14" customFormat="1" ht="11.25">
      <c r="B199" s="211"/>
      <c r="C199" s="212"/>
      <c r="D199" s="196" t="s">
        <v>173</v>
      </c>
      <c r="E199" s="213" t="s">
        <v>36</v>
      </c>
      <c r="F199" s="214" t="s">
        <v>931</v>
      </c>
      <c r="G199" s="212"/>
      <c r="H199" s="215">
        <v>44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173</v>
      </c>
      <c r="AU199" s="221" t="s">
        <v>92</v>
      </c>
      <c r="AV199" s="14" t="s">
        <v>92</v>
      </c>
      <c r="AW199" s="14" t="s">
        <v>45</v>
      </c>
      <c r="AX199" s="14" t="s">
        <v>82</v>
      </c>
      <c r="AY199" s="221" t="s">
        <v>164</v>
      </c>
    </row>
    <row r="200" spans="2:51" s="15" customFormat="1" ht="11.25">
      <c r="B200" s="222"/>
      <c r="C200" s="223"/>
      <c r="D200" s="196" t="s">
        <v>173</v>
      </c>
      <c r="E200" s="224" t="s">
        <v>36</v>
      </c>
      <c r="F200" s="225" t="s">
        <v>181</v>
      </c>
      <c r="G200" s="223"/>
      <c r="H200" s="226">
        <v>44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173</v>
      </c>
      <c r="AU200" s="232" t="s">
        <v>92</v>
      </c>
      <c r="AV200" s="15" t="s">
        <v>170</v>
      </c>
      <c r="AW200" s="15" t="s">
        <v>45</v>
      </c>
      <c r="AX200" s="15" t="s">
        <v>23</v>
      </c>
      <c r="AY200" s="232" t="s">
        <v>164</v>
      </c>
    </row>
    <row r="201" spans="1:65" s="2" customFormat="1" ht="16.5" customHeight="1">
      <c r="A201" s="37"/>
      <c r="B201" s="38"/>
      <c r="C201" s="183" t="s">
        <v>318</v>
      </c>
      <c r="D201" s="183" t="s">
        <v>166</v>
      </c>
      <c r="E201" s="184" t="s">
        <v>787</v>
      </c>
      <c r="F201" s="185" t="s">
        <v>788</v>
      </c>
      <c r="G201" s="186" t="s">
        <v>499</v>
      </c>
      <c r="H201" s="187">
        <v>2</v>
      </c>
      <c r="I201" s="188"/>
      <c r="J201" s="189">
        <f>ROUND(I201*H201,2)</f>
        <v>0</v>
      </c>
      <c r="K201" s="185" t="s">
        <v>36</v>
      </c>
      <c r="L201" s="42"/>
      <c r="M201" s="190" t="s">
        <v>36</v>
      </c>
      <c r="N201" s="191" t="s">
        <v>53</v>
      </c>
      <c r="O201" s="67"/>
      <c r="P201" s="192">
        <f>O201*H201</f>
        <v>0</v>
      </c>
      <c r="Q201" s="192">
        <v>0.00208</v>
      </c>
      <c r="R201" s="192">
        <f>Q201*H201</f>
        <v>0.00416</v>
      </c>
      <c r="S201" s="192">
        <v>0</v>
      </c>
      <c r="T201" s="19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4" t="s">
        <v>170</v>
      </c>
      <c r="AT201" s="194" t="s">
        <v>166</v>
      </c>
      <c r="AU201" s="194" t="s">
        <v>92</v>
      </c>
      <c r="AY201" s="19" t="s">
        <v>164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19" t="s">
        <v>23</v>
      </c>
      <c r="BK201" s="195">
        <f>ROUND(I201*H201,2)</f>
        <v>0</v>
      </c>
      <c r="BL201" s="19" t="s">
        <v>170</v>
      </c>
      <c r="BM201" s="194" t="s">
        <v>932</v>
      </c>
    </row>
    <row r="202" spans="1:47" s="2" customFormat="1" ht="11.25">
      <c r="A202" s="37"/>
      <c r="B202" s="38"/>
      <c r="C202" s="39"/>
      <c r="D202" s="196" t="s">
        <v>172</v>
      </c>
      <c r="E202" s="39"/>
      <c r="F202" s="197" t="s">
        <v>788</v>
      </c>
      <c r="G202" s="39"/>
      <c r="H202" s="39"/>
      <c r="I202" s="198"/>
      <c r="J202" s="39"/>
      <c r="K202" s="39"/>
      <c r="L202" s="42"/>
      <c r="M202" s="199"/>
      <c r="N202" s="200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172</v>
      </c>
      <c r="AU202" s="19" t="s">
        <v>92</v>
      </c>
    </row>
    <row r="203" spans="2:51" s="13" customFormat="1" ht="11.25">
      <c r="B203" s="201"/>
      <c r="C203" s="202"/>
      <c r="D203" s="196" t="s">
        <v>173</v>
      </c>
      <c r="E203" s="203" t="s">
        <v>36</v>
      </c>
      <c r="F203" s="204" t="s">
        <v>912</v>
      </c>
      <c r="G203" s="202"/>
      <c r="H203" s="203" t="s">
        <v>36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173</v>
      </c>
      <c r="AU203" s="210" t="s">
        <v>92</v>
      </c>
      <c r="AV203" s="13" t="s">
        <v>23</v>
      </c>
      <c r="AW203" s="13" t="s">
        <v>45</v>
      </c>
      <c r="AX203" s="13" t="s">
        <v>82</v>
      </c>
      <c r="AY203" s="210" t="s">
        <v>164</v>
      </c>
    </row>
    <row r="204" spans="2:51" s="13" customFormat="1" ht="11.25">
      <c r="B204" s="201"/>
      <c r="C204" s="202"/>
      <c r="D204" s="196" t="s">
        <v>173</v>
      </c>
      <c r="E204" s="203" t="s">
        <v>36</v>
      </c>
      <c r="F204" s="204" t="s">
        <v>933</v>
      </c>
      <c r="G204" s="202"/>
      <c r="H204" s="203" t="s">
        <v>36</v>
      </c>
      <c r="I204" s="205"/>
      <c r="J204" s="202"/>
      <c r="K204" s="202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173</v>
      </c>
      <c r="AU204" s="210" t="s">
        <v>92</v>
      </c>
      <c r="AV204" s="13" t="s">
        <v>23</v>
      </c>
      <c r="AW204" s="13" t="s">
        <v>45</v>
      </c>
      <c r="AX204" s="13" t="s">
        <v>82</v>
      </c>
      <c r="AY204" s="210" t="s">
        <v>164</v>
      </c>
    </row>
    <row r="205" spans="2:51" s="14" customFormat="1" ht="11.25">
      <c r="B205" s="211"/>
      <c r="C205" s="212"/>
      <c r="D205" s="196" t="s">
        <v>173</v>
      </c>
      <c r="E205" s="213" t="s">
        <v>36</v>
      </c>
      <c r="F205" s="214" t="s">
        <v>934</v>
      </c>
      <c r="G205" s="212"/>
      <c r="H205" s="215">
        <v>1.2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173</v>
      </c>
      <c r="AU205" s="221" t="s">
        <v>92</v>
      </c>
      <c r="AV205" s="14" t="s">
        <v>92</v>
      </c>
      <c r="AW205" s="14" t="s">
        <v>45</v>
      </c>
      <c r="AX205" s="14" t="s">
        <v>82</v>
      </c>
      <c r="AY205" s="221" t="s">
        <v>164</v>
      </c>
    </row>
    <row r="206" spans="2:51" s="13" customFormat="1" ht="11.25">
      <c r="B206" s="201"/>
      <c r="C206" s="202"/>
      <c r="D206" s="196" t="s">
        <v>173</v>
      </c>
      <c r="E206" s="203" t="s">
        <v>36</v>
      </c>
      <c r="F206" s="204" t="s">
        <v>893</v>
      </c>
      <c r="G206" s="202"/>
      <c r="H206" s="203" t="s">
        <v>36</v>
      </c>
      <c r="I206" s="205"/>
      <c r="J206" s="202"/>
      <c r="K206" s="202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173</v>
      </c>
      <c r="AU206" s="210" t="s">
        <v>92</v>
      </c>
      <c r="AV206" s="13" t="s">
        <v>23</v>
      </c>
      <c r="AW206" s="13" t="s">
        <v>45</v>
      </c>
      <c r="AX206" s="13" t="s">
        <v>82</v>
      </c>
      <c r="AY206" s="210" t="s">
        <v>164</v>
      </c>
    </row>
    <row r="207" spans="2:51" s="14" customFormat="1" ht="11.25">
      <c r="B207" s="211"/>
      <c r="C207" s="212"/>
      <c r="D207" s="196" t="s">
        <v>173</v>
      </c>
      <c r="E207" s="213" t="s">
        <v>36</v>
      </c>
      <c r="F207" s="214" t="s">
        <v>935</v>
      </c>
      <c r="G207" s="212"/>
      <c r="H207" s="215">
        <v>0.8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173</v>
      </c>
      <c r="AU207" s="221" t="s">
        <v>92</v>
      </c>
      <c r="AV207" s="14" t="s">
        <v>92</v>
      </c>
      <c r="AW207" s="14" t="s">
        <v>45</v>
      </c>
      <c r="AX207" s="14" t="s">
        <v>82</v>
      </c>
      <c r="AY207" s="221" t="s">
        <v>164</v>
      </c>
    </row>
    <row r="208" spans="2:51" s="15" customFormat="1" ht="11.25">
      <c r="B208" s="222"/>
      <c r="C208" s="223"/>
      <c r="D208" s="196" t="s">
        <v>173</v>
      </c>
      <c r="E208" s="224" t="s">
        <v>36</v>
      </c>
      <c r="F208" s="225" t="s">
        <v>181</v>
      </c>
      <c r="G208" s="223"/>
      <c r="H208" s="226">
        <v>2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173</v>
      </c>
      <c r="AU208" s="232" t="s">
        <v>92</v>
      </c>
      <c r="AV208" s="15" t="s">
        <v>170</v>
      </c>
      <c r="AW208" s="15" t="s">
        <v>45</v>
      </c>
      <c r="AX208" s="15" t="s">
        <v>23</v>
      </c>
      <c r="AY208" s="232" t="s">
        <v>164</v>
      </c>
    </row>
    <row r="209" spans="1:65" s="2" customFormat="1" ht="16.5" customHeight="1">
      <c r="A209" s="37"/>
      <c r="B209" s="38"/>
      <c r="C209" s="183" t="s">
        <v>324</v>
      </c>
      <c r="D209" s="183" t="s">
        <v>166</v>
      </c>
      <c r="E209" s="184" t="s">
        <v>790</v>
      </c>
      <c r="F209" s="185" t="s">
        <v>791</v>
      </c>
      <c r="G209" s="186" t="s">
        <v>525</v>
      </c>
      <c r="H209" s="187">
        <v>11</v>
      </c>
      <c r="I209" s="188"/>
      <c r="J209" s="189">
        <f>ROUND(I209*H209,2)</f>
        <v>0</v>
      </c>
      <c r="K209" s="185" t="s">
        <v>36</v>
      </c>
      <c r="L209" s="42"/>
      <c r="M209" s="190" t="s">
        <v>36</v>
      </c>
      <c r="N209" s="191" t="s">
        <v>53</v>
      </c>
      <c r="O209" s="67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4" t="s">
        <v>170</v>
      </c>
      <c r="AT209" s="194" t="s">
        <v>166</v>
      </c>
      <c r="AU209" s="194" t="s">
        <v>92</v>
      </c>
      <c r="AY209" s="19" t="s">
        <v>164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9" t="s">
        <v>23</v>
      </c>
      <c r="BK209" s="195">
        <f>ROUND(I209*H209,2)</f>
        <v>0</v>
      </c>
      <c r="BL209" s="19" t="s">
        <v>170</v>
      </c>
      <c r="BM209" s="194" t="s">
        <v>936</v>
      </c>
    </row>
    <row r="210" spans="1:47" s="2" customFormat="1" ht="11.25">
      <c r="A210" s="37"/>
      <c r="B210" s="38"/>
      <c r="C210" s="39"/>
      <c r="D210" s="196" t="s">
        <v>172</v>
      </c>
      <c r="E210" s="39"/>
      <c r="F210" s="197" t="s">
        <v>791</v>
      </c>
      <c r="G210" s="39"/>
      <c r="H210" s="39"/>
      <c r="I210" s="198"/>
      <c r="J210" s="39"/>
      <c r="K210" s="39"/>
      <c r="L210" s="42"/>
      <c r="M210" s="199"/>
      <c r="N210" s="200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172</v>
      </c>
      <c r="AU210" s="19" t="s">
        <v>92</v>
      </c>
    </row>
    <row r="211" spans="2:51" s="13" customFormat="1" ht="11.25">
      <c r="B211" s="201"/>
      <c r="C211" s="202"/>
      <c r="D211" s="196" t="s">
        <v>173</v>
      </c>
      <c r="E211" s="203" t="s">
        <v>36</v>
      </c>
      <c r="F211" s="204" t="s">
        <v>721</v>
      </c>
      <c r="G211" s="202"/>
      <c r="H211" s="203" t="s">
        <v>36</v>
      </c>
      <c r="I211" s="205"/>
      <c r="J211" s="202"/>
      <c r="K211" s="202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173</v>
      </c>
      <c r="AU211" s="210" t="s">
        <v>92</v>
      </c>
      <c r="AV211" s="13" t="s">
        <v>23</v>
      </c>
      <c r="AW211" s="13" t="s">
        <v>45</v>
      </c>
      <c r="AX211" s="13" t="s">
        <v>82</v>
      </c>
      <c r="AY211" s="210" t="s">
        <v>164</v>
      </c>
    </row>
    <row r="212" spans="2:51" s="13" customFormat="1" ht="11.25">
      <c r="B212" s="201"/>
      <c r="C212" s="202"/>
      <c r="D212" s="196" t="s">
        <v>173</v>
      </c>
      <c r="E212" s="203" t="s">
        <v>36</v>
      </c>
      <c r="F212" s="204" t="s">
        <v>893</v>
      </c>
      <c r="G212" s="202"/>
      <c r="H212" s="203" t="s">
        <v>36</v>
      </c>
      <c r="I212" s="205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173</v>
      </c>
      <c r="AU212" s="210" t="s">
        <v>92</v>
      </c>
      <c r="AV212" s="13" t="s">
        <v>23</v>
      </c>
      <c r="AW212" s="13" t="s">
        <v>45</v>
      </c>
      <c r="AX212" s="13" t="s">
        <v>82</v>
      </c>
      <c r="AY212" s="210" t="s">
        <v>164</v>
      </c>
    </row>
    <row r="213" spans="2:51" s="14" customFormat="1" ht="11.25">
      <c r="B213" s="211"/>
      <c r="C213" s="212"/>
      <c r="D213" s="196" t="s">
        <v>173</v>
      </c>
      <c r="E213" s="213" t="s">
        <v>36</v>
      </c>
      <c r="F213" s="214" t="s">
        <v>894</v>
      </c>
      <c r="G213" s="212"/>
      <c r="H213" s="215">
        <v>0.4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173</v>
      </c>
      <c r="AU213" s="221" t="s">
        <v>92</v>
      </c>
      <c r="AV213" s="14" t="s">
        <v>92</v>
      </c>
      <c r="AW213" s="14" t="s">
        <v>45</v>
      </c>
      <c r="AX213" s="14" t="s">
        <v>82</v>
      </c>
      <c r="AY213" s="221" t="s">
        <v>164</v>
      </c>
    </row>
    <row r="214" spans="2:51" s="14" customFormat="1" ht="11.25">
      <c r="B214" s="211"/>
      <c r="C214" s="212"/>
      <c r="D214" s="196" t="s">
        <v>173</v>
      </c>
      <c r="E214" s="213" t="s">
        <v>36</v>
      </c>
      <c r="F214" s="214" t="s">
        <v>891</v>
      </c>
      <c r="G214" s="212"/>
      <c r="H214" s="215">
        <v>1.8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173</v>
      </c>
      <c r="AU214" s="221" t="s">
        <v>92</v>
      </c>
      <c r="AV214" s="14" t="s">
        <v>92</v>
      </c>
      <c r="AW214" s="14" t="s">
        <v>45</v>
      </c>
      <c r="AX214" s="14" t="s">
        <v>82</v>
      </c>
      <c r="AY214" s="221" t="s">
        <v>164</v>
      </c>
    </row>
    <row r="215" spans="2:51" s="16" customFormat="1" ht="11.25">
      <c r="B215" s="235"/>
      <c r="C215" s="236"/>
      <c r="D215" s="196" t="s">
        <v>173</v>
      </c>
      <c r="E215" s="237" t="s">
        <v>36</v>
      </c>
      <c r="F215" s="238" t="s">
        <v>214</v>
      </c>
      <c r="G215" s="236"/>
      <c r="H215" s="239">
        <v>2.2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173</v>
      </c>
      <c r="AU215" s="245" t="s">
        <v>92</v>
      </c>
      <c r="AV215" s="16" t="s">
        <v>182</v>
      </c>
      <c r="AW215" s="16" t="s">
        <v>45</v>
      </c>
      <c r="AX215" s="16" t="s">
        <v>82</v>
      </c>
      <c r="AY215" s="245" t="s">
        <v>164</v>
      </c>
    </row>
    <row r="216" spans="2:51" s="13" customFormat="1" ht="11.25">
      <c r="B216" s="201"/>
      <c r="C216" s="202"/>
      <c r="D216" s="196" t="s">
        <v>173</v>
      </c>
      <c r="E216" s="203" t="s">
        <v>36</v>
      </c>
      <c r="F216" s="204" t="s">
        <v>937</v>
      </c>
      <c r="G216" s="202"/>
      <c r="H216" s="203" t="s">
        <v>36</v>
      </c>
      <c r="I216" s="205"/>
      <c r="J216" s="202"/>
      <c r="K216" s="202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173</v>
      </c>
      <c r="AU216" s="210" t="s">
        <v>92</v>
      </c>
      <c r="AV216" s="13" t="s">
        <v>23</v>
      </c>
      <c r="AW216" s="13" t="s">
        <v>45</v>
      </c>
      <c r="AX216" s="13" t="s">
        <v>82</v>
      </c>
      <c r="AY216" s="210" t="s">
        <v>164</v>
      </c>
    </row>
    <row r="217" spans="2:51" s="14" customFormat="1" ht="11.25">
      <c r="B217" s="211"/>
      <c r="C217" s="212"/>
      <c r="D217" s="196" t="s">
        <v>173</v>
      </c>
      <c r="E217" s="213" t="s">
        <v>36</v>
      </c>
      <c r="F217" s="214" t="s">
        <v>938</v>
      </c>
      <c r="G217" s="212"/>
      <c r="H217" s="215">
        <v>11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173</v>
      </c>
      <c r="AU217" s="221" t="s">
        <v>92</v>
      </c>
      <c r="AV217" s="14" t="s">
        <v>92</v>
      </c>
      <c r="AW217" s="14" t="s">
        <v>45</v>
      </c>
      <c r="AX217" s="14" t="s">
        <v>23</v>
      </c>
      <c r="AY217" s="221" t="s">
        <v>164</v>
      </c>
    </row>
    <row r="218" spans="1:65" s="2" customFormat="1" ht="16.5" customHeight="1">
      <c r="A218" s="37"/>
      <c r="B218" s="38"/>
      <c r="C218" s="246" t="s">
        <v>332</v>
      </c>
      <c r="D218" s="246" t="s">
        <v>303</v>
      </c>
      <c r="E218" s="247" t="s">
        <v>939</v>
      </c>
      <c r="F218" s="248" t="s">
        <v>796</v>
      </c>
      <c r="G218" s="249" t="s">
        <v>525</v>
      </c>
      <c r="H218" s="250">
        <v>11</v>
      </c>
      <c r="I218" s="251"/>
      <c r="J218" s="252">
        <f>ROUND(I218*H218,2)</f>
        <v>0</v>
      </c>
      <c r="K218" s="248" t="s">
        <v>36</v>
      </c>
      <c r="L218" s="253"/>
      <c r="M218" s="254" t="s">
        <v>36</v>
      </c>
      <c r="N218" s="255" t="s">
        <v>53</v>
      </c>
      <c r="O218" s="67"/>
      <c r="P218" s="192">
        <f>O218*H218</f>
        <v>0</v>
      </c>
      <c r="Q218" s="192">
        <v>0.001</v>
      </c>
      <c r="R218" s="192">
        <f>Q218*H218</f>
        <v>0.011</v>
      </c>
      <c r="S218" s="192">
        <v>0</v>
      </c>
      <c r="T218" s="19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4" t="s">
        <v>238</v>
      </c>
      <c r="AT218" s="194" t="s">
        <v>303</v>
      </c>
      <c r="AU218" s="194" t="s">
        <v>92</v>
      </c>
      <c r="AY218" s="19" t="s">
        <v>164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9" t="s">
        <v>23</v>
      </c>
      <c r="BK218" s="195">
        <f>ROUND(I218*H218,2)</f>
        <v>0</v>
      </c>
      <c r="BL218" s="19" t="s">
        <v>170</v>
      </c>
      <c r="BM218" s="194" t="s">
        <v>940</v>
      </c>
    </row>
    <row r="219" spans="1:47" s="2" customFormat="1" ht="11.25">
      <c r="A219" s="37"/>
      <c r="B219" s="38"/>
      <c r="C219" s="39"/>
      <c r="D219" s="196" t="s">
        <v>172</v>
      </c>
      <c r="E219" s="39"/>
      <c r="F219" s="197" t="s">
        <v>796</v>
      </c>
      <c r="G219" s="39"/>
      <c r="H219" s="39"/>
      <c r="I219" s="198"/>
      <c r="J219" s="39"/>
      <c r="K219" s="39"/>
      <c r="L219" s="42"/>
      <c r="M219" s="199"/>
      <c r="N219" s="200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9" t="s">
        <v>172</v>
      </c>
      <c r="AU219" s="19" t="s">
        <v>92</v>
      </c>
    </row>
    <row r="220" spans="2:51" s="13" customFormat="1" ht="11.25">
      <c r="B220" s="201"/>
      <c r="C220" s="202"/>
      <c r="D220" s="196" t="s">
        <v>173</v>
      </c>
      <c r="E220" s="203" t="s">
        <v>36</v>
      </c>
      <c r="F220" s="204" t="s">
        <v>798</v>
      </c>
      <c r="G220" s="202"/>
      <c r="H220" s="203" t="s">
        <v>36</v>
      </c>
      <c r="I220" s="205"/>
      <c r="J220" s="202"/>
      <c r="K220" s="202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173</v>
      </c>
      <c r="AU220" s="210" t="s">
        <v>92</v>
      </c>
      <c r="AV220" s="13" t="s">
        <v>23</v>
      </c>
      <c r="AW220" s="13" t="s">
        <v>45</v>
      </c>
      <c r="AX220" s="13" t="s">
        <v>82</v>
      </c>
      <c r="AY220" s="210" t="s">
        <v>164</v>
      </c>
    </row>
    <row r="221" spans="2:51" s="14" customFormat="1" ht="11.25">
      <c r="B221" s="211"/>
      <c r="C221" s="212"/>
      <c r="D221" s="196" t="s">
        <v>173</v>
      </c>
      <c r="E221" s="213" t="s">
        <v>36</v>
      </c>
      <c r="F221" s="214" t="s">
        <v>114</v>
      </c>
      <c r="G221" s="212"/>
      <c r="H221" s="215">
        <v>11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173</v>
      </c>
      <c r="AU221" s="221" t="s">
        <v>92</v>
      </c>
      <c r="AV221" s="14" t="s">
        <v>92</v>
      </c>
      <c r="AW221" s="14" t="s">
        <v>45</v>
      </c>
      <c r="AX221" s="14" t="s">
        <v>82</v>
      </c>
      <c r="AY221" s="221" t="s">
        <v>164</v>
      </c>
    </row>
    <row r="222" spans="2:51" s="15" customFormat="1" ht="11.25">
      <c r="B222" s="222"/>
      <c r="C222" s="223"/>
      <c r="D222" s="196" t="s">
        <v>173</v>
      </c>
      <c r="E222" s="224" t="s">
        <v>36</v>
      </c>
      <c r="F222" s="225" t="s">
        <v>181</v>
      </c>
      <c r="G222" s="223"/>
      <c r="H222" s="226">
        <v>11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173</v>
      </c>
      <c r="AU222" s="232" t="s">
        <v>92</v>
      </c>
      <c r="AV222" s="15" t="s">
        <v>170</v>
      </c>
      <c r="AW222" s="15" t="s">
        <v>45</v>
      </c>
      <c r="AX222" s="15" t="s">
        <v>23</v>
      </c>
      <c r="AY222" s="232" t="s">
        <v>164</v>
      </c>
    </row>
    <row r="223" spans="1:65" s="2" customFormat="1" ht="16.5" customHeight="1">
      <c r="A223" s="37"/>
      <c r="B223" s="38"/>
      <c r="C223" s="183" t="s">
        <v>7</v>
      </c>
      <c r="D223" s="183" t="s">
        <v>166</v>
      </c>
      <c r="E223" s="184" t="s">
        <v>800</v>
      </c>
      <c r="F223" s="185" t="s">
        <v>801</v>
      </c>
      <c r="G223" s="186" t="s">
        <v>499</v>
      </c>
      <c r="H223" s="187">
        <v>0.4</v>
      </c>
      <c r="I223" s="188"/>
      <c r="J223" s="189">
        <f>ROUND(I223*H223,2)</f>
        <v>0</v>
      </c>
      <c r="K223" s="185" t="s">
        <v>36</v>
      </c>
      <c r="L223" s="42"/>
      <c r="M223" s="190" t="s">
        <v>36</v>
      </c>
      <c r="N223" s="191" t="s">
        <v>53</v>
      </c>
      <c r="O223" s="67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4" t="s">
        <v>170</v>
      </c>
      <c r="AT223" s="194" t="s">
        <v>166</v>
      </c>
      <c r="AU223" s="194" t="s">
        <v>92</v>
      </c>
      <c r="AY223" s="19" t="s">
        <v>164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9" t="s">
        <v>23</v>
      </c>
      <c r="BK223" s="195">
        <f>ROUND(I223*H223,2)</f>
        <v>0</v>
      </c>
      <c r="BL223" s="19" t="s">
        <v>170</v>
      </c>
      <c r="BM223" s="194" t="s">
        <v>941</v>
      </c>
    </row>
    <row r="224" spans="1:47" s="2" customFormat="1" ht="11.25">
      <c r="A224" s="37"/>
      <c r="B224" s="38"/>
      <c r="C224" s="39"/>
      <c r="D224" s="196" t="s">
        <v>172</v>
      </c>
      <c r="E224" s="39"/>
      <c r="F224" s="197" t="s">
        <v>801</v>
      </c>
      <c r="G224" s="39"/>
      <c r="H224" s="39"/>
      <c r="I224" s="198"/>
      <c r="J224" s="39"/>
      <c r="K224" s="39"/>
      <c r="L224" s="42"/>
      <c r="M224" s="199"/>
      <c r="N224" s="200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9" t="s">
        <v>172</v>
      </c>
      <c r="AU224" s="19" t="s">
        <v>92</v>
      </c>
    </row>
    <row r="225" spans="2:51" s="13" customFormat="1" ht="11.25">
      <c r="B225" s="201"/>
      <c r="C225" s="202"/>
      <c r="D225" s="196" t="s">
        <v>173</v>
      </c>
      <c r="E225" s="203" t="s">
        <v>36</v>
      </c>
      <c r="F225" s="204" t="s">
        <v>721</v>
      </c>
      <c r="G225" s="202"/>
      <c r="H225" s="203" t="s">
        <v>36</v>
      </c>
      <c r="I225" s="205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173</v>
      </c>
      <c r="AU225" s="210" t="s">
        <v>92</v>
      </c>
      <c r="AV225" s="13" t="s">
        <v>23</v>
      </c>
      <c r="AW225" s="13" t="s">
        <v>45</v>
      </c>
      <c r="AX225" s="13" t="s">
        <v>82</v>
      </c>
      <c r="AY225" s="210" t="s">
        <v>164</v>
      </c>
    </row>
    <row r="226" spans="2:51" s="13" customFormat="1" ht="11.25">
      <c r="B226" s="201"/>
      <c r="C226" s="202"/>
      <c r="D226" s="196" t="s">
        <v>173</v>
      </c>
      <c r="E226" s="203" t="s">
        <v>36</v>
      </c>
      <c r="F226" s="204" t="s">
        <v>893</v>
      </c>
      <c r="G226" s="202"/>
      <c r="H226" s="203" t="s">
        <v>36</v>
      </c>
      <c r="I226" s="205"/>
      <c r="J226" s="202"/>
      <c r="K226" s="202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173</v>
      </c>
      <c r="AU226" s="210" t="s">
        <v>92</v>
      </c>
      <c r="AV226" s="13" t="s">
        <v>23</v>
      </c>
      <c r="AW226" s="13" t="s">
        <v>45</v>
      </c>
      <c r="AX226" s="13" t="s">
        <v>82</v>
      </c>
      <c r="AY226" s="210" t="s">
        <v>164</v>
      </c>
    </row>
    <row r="227" spans="2:51" s="14" customFormat="1" ht="11.25">
      <c r="B227" s="211"/>
      <c r="C227" s="212"/>
      <c r="D227" s="196" t="s">
        <v>173</v>
      </c>
      <c r="E227" s="213" t="s">
        <v>36</v>
      </c>
      <c r="F227" s="214" t="s">
        <v>894</v>
      </c>
      <c r="G227" s="212"/>
      <c r="H227" s="215">
        <v>0.4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173</v>
      </c>
      <c r="AU227" s="221" t="s">
        <v>92</v>
      </c>
      <c r="AV227" s="14" t="s">
        <v>92</v>
      </c>
      <c r="AW227" s="14" t="s">
        <v>45</v>
      </c>
      <c r="AX227" s="14" t="s">
        <v>82</v>
      </c>
      <c r="AY227" s="221" t="s">
        <v>164</v>
      </c>
    </row>
    <row r="228" spans="2:51" s="15" customFormat="1" ht="11.25">
      <c r="B228" s="222"/>
      <c r="C228" s="223"/>
      <c r="D228" s="196" t="s">
        <v>173</v>
      </c>
      <c r="E228" s="224" t="s">
        <v>36</v>
      </c>
      <c r="F228" s="225" t="s">
        <v>181</v>
      </c>
      <c r="G228" s="223"/>
      <c r="H228" s="226">
        <v>0.4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173</v>
      </c>
      <c r="AU228" s="232" t="s">
        <v>92</v>
      </c>
      <c r="AV228" s="15" t="s">
        <v>170</v>
      </c>
      <c r="AW228" s="15" t="s">
        <v>45</v>
      </c>
      <c r="AX228" s="15" t="s">
        <v>23</v>
      </c>
      <c r="AY228" s="232" t="s">
        <v>164</v>
      </c>
    </row>
    <row r="229" spans="1:65" s="2" customFormat="1" ht="16.5" customHeight="1">
      <c r="A229" s="37"/>
      <c r="B229" s="38"/>
      <c r="C229" s="246" t="s">
        <v>120</v>
      </c>
      <c r="D229" s="246" t="s">
        <v>303</v>
      </c>
      <c r="E229" s="247" t="s">
        <v>803</v>
      </c>
      <c r="F229" s="248" t="s">
        <v>804</v>
      </c>
      <c r="G229" s="249" t="s">
        <v>364</v>
      </c>
      <c r="H229" s="250">
        <v>0.8</v>
      </c>
      <c r="I229" s="251"/>
      <c r="J229" s="252">
        <f>ROUND(I229*H229,2)</f>
        <v>0</v>
      </c>
      <c r="K229" s="248" t="s">
        <v>36</v>
      </c>
      <c r="L229" s="253"/>
      <c r="M229" s="254" t="s">
        <v>36</v>
      </c>
      <c r="N229" s="255" t="s">
        <v>53</v>
      </c>
      <c r="O229" s="67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4" t="s">
        <v>238</v>
      </c>
      <c r="AT229" s="194" t="s">
        <v>303</v>
      </c>
      <c r="AU229" s="194" t="s">
        <v>92</v>
      </c>
      <c r="AY229" s="19" t="s">
        <v>164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9" t="s">
        <v>23</v>
      </c>
      <c r="BK229" s="195">
        <f>ROUND(I229*H229,2)</f>
        <v>0</v>
      </c>
      <c r="BL229" s="19" t="s">
        <v>170</v>
      </c>
      <c r="BM229" s="194" t="s">
        <v>942</v>
      </c>
    </row>
    <row r="230" spans="1:47" s="2" customFormat="1" ht="11.25">
      <c r="A230" s="37"/>
      <c r="B230" s="38"/>
      <c r="C230" s="39"/>
      <c r="D230" s="196" t="s">
        <v>172</v>
      </c>
      <c r="E230" s="39"/>
      <c r="F230" s="197" t="s">
        <v>804</v>
      </c>
      <c r="G230" s="39"/>
      <c r="H230" s="39"/>
      <c r="I230" s="198"/>
      <c r="J230" s="39"/>
      <c r="K230" s="39"/>
      <c r="L230" s="42"/>
      <c r="M230" s="199"/>
      <c r="N230" s="200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9" t="s">
        <v>172</v>
      </c>
      <c r="AU230" s="19" t="s">
        <v>92</v>
      </c>
    </row>
    <row r="231" spans="2:51" s="13" customFormat="1" ht="11.25">
      <c r="B231" s="201"/>
      <c r="C231" s="202"/>
      <c r="D231" s="196" t="s">
        <v>173</v>
      </c>
      <c r="E231" s="203" t="s">
        <v>36</v>
      </c>
      <c r="F231" s="204" t="s">
        <v>763</v>
      </c>
      <c r="G231" s="202"/>
      <c r="H231" s="203" t="s">
        <v>36</v>
      </c>
      <c r="I231" s="205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173</v>
      </c>
      <c r="AU231" s="210" t="s">
        <v>92</v>
      </c>
      <c r="AV231" s="13" t="s">
        <v>23</v>
      </c>
      <c r="AW231" s="13" t="s">
        <v>45</v>
      </c>
      <c r="AX231" s="13" t="s">
        <v>82</v>
      </c>
      <c r="AY231" s="210" t="s">
        <v>164</v>
      </c>
    </row>
    <row r="232" spans="2:51" s="13" customFormat="1" ht="11.25">
      <c r="B232" s="201"/>
      <c r="C232" s="202"/>
      <c r="D232" s="196" t="s">
        <v>173</v>
      </c>
      <c r="E232" s="203" t="s">
        <v>36</v>
      </c>
      <c r="F232" s="204" t="s">
        <v>893</v>
      </c>
      <c r="G232" s="202"/>
      <c r="H232" s="203" t="s">
        <v>36</v>
      </c>
      <c r="I232" s="205"/>
      <c r="J232" s="202"/>
      <c r="K232" s="202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173</v>
      </c>
      <c r="AU232" s="210" t="s">
        <v>92</v>
      </c>
      <c r="AV232" s="13" t="s">
        <v>23</v>
      </c>
      <c r="AW232" s="13" t="s">
        <v>45</v>
      </c>
      <c r="AX232" s="13" t="s">
        <v>82</v>
      </c>
      <c r="AY232" s="210" t="s">
        <v>164</v>
      </c>
    </row>
    <row r="233" spans="2:51" s="14" customFormat="1" ht="11.25">
      <c r="B233" s="211"/>
      <c r="C233" s="212"/>
      <c r="D233" s="196" t="s">
        <v>173</v>
      </c>
      <c r="E233" s="213" t="s">
        <v>36</v>
      </c>
      <c r="F233" s="214" t="s">
        <v>943</v>
      </c>
      <c r="G233" s="212"/>
      <c r="H233" s="215">
        <v>0.8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173</v>
      </c>
      <c r="AU233" s="221" t="s">
        <v>92</v>
      </c>
      <c r="AV233" s="14" t="s">
        <v>92</v>
      </c>
      <c r="AW233" s="14" t="s">
        <v>45</v>
      </c>
      <c r="AX233" s="14" t="s">
        <v>82</v>
      </c>
      <c r="AY233" s="221" t="s">
        <v>164</v>
      </c>
    </row>
    <row r="234" spans="2:51" s="15" customFormat="1" ht="11.25">
      <c r="B234" s="222"/>
      <c r="C234" s="223"/>
      <c r="D234" s="196" t="s">
        <v>173</v>
      </c>
      <c r="E234" s="224" t="s">
        <v>36</v>
      </c>
      <c r="F234" s="225" t="s">
        <v>181</v>
      </c>
      <c r="G234" s="223"/>
      <c r="H234" s="226">
        <v>0.8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173</v>
      </c>
      <c r="AU234" s="232" t="s">
        <v>92</v>
      </c>
      <c r="AV234" s="15" t="s">
        <v>170</v>
      </c>
      <c r="AW234" s="15" t="s">
        <v>45</v>
      </c>
      <c r="AX234" s="15" t="s">
        <v>23</v>
      </c>
      <c r="AY234" s="232" t="s">
        <v>164</v>
      </c>
    </row>
    <row r="235" spans="1:65" s="2" customFormat="1" ht="16.5" customHeight="1">
      <c r="A235" s="37"/>
      <c r="B235" s="38"/>
      <c r="C235" s="183" t="s">
        <v>355</v>
      </c>
      <c r="D235" s="183" t="s">
        <v>166</v>
      </c>
      <c r="E235" s="184" t="s">
        <v>807</v>
      </c>
      <c r="F235" s="185" t="s">
        <v>808</v>
      </c>
      <c r="G235" s="186" t="s">
        <v>185</v>
      </c>
      <c r="H235" s="187">
        <v>6.24</v>
      </c>
      <c r="I235" s="188"/>
      <c r="J235" s="189">
        <f>ROUND(I235*H235,2)</f>
        <v>0</v>
      </c>
      <c r="K235" s="185" t="s">
        <v>186</v>
      </c>
      <c r="L235" s="42"/>
      <c r="M235" s="190" t="s">
        <v>36</v>
      </c>
      <c r="N235" s="191" t="s">
        <v>53</v>
      </c>
      <c r="O235" s="67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4" t="s">
        <v>170</v>
      </c>
      <c r="AT235" s="194" t="s">
        <v>166</v>
      </c>
      <c r="AU235" s="194" t="s">
        <v>92</v>
      </c>
      <c r="AY235" s="19" t="s">
        <v>164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9" t="s">
        <v>23</v>
      </c>
      <c r="BK235" s="195">
        <f>ROUND(I235*H235,2)</f>
        <v>0</v>
      </c>
      <c r="BL235" s="19" t="s">
        <v>170</v>
      </c>
      <c r="BM235" s="194" t="s">
        <v>944</v>
      </c>
    </row>
    <row r="236" spans="1:47" s="2" customFormat="1" ht="11.25">
      <c r="A236" s="37"/>
      <c r="B236" s="38"/>
      <c r="C236" s="39"/>
      <c r="D236" s="196" t="s">
        <v>172</v>
      </c>
      <c r="E236" s="39"/>
      <c r="F236" s="197" t="s">
        <v>810</v>
      </c>
      <c r="G236" s="39"/>
      <c r="H236" s="39"/>
      <c r="I236" s="198"/>
      <c r="J236" s="39"/>
      <c r="K236" s="39"/>
      <c r="L236" s="42"/>
      <c r="M236" s="199"/>
      <c r="N236" s="200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9" t="s">
        <v>172</v>
      </c>
      <c r="AU236" s="19" t="s">
        <v>92</v>
      </c>
    </row>
    <row r="237" spans="1:47" s="2" customFormat="1" ht="11.25">
      <c r="A237" s="37"/>
      <c r="B237" s="38"/>
      <c r="C237" s="39"/>
      <c r="D237" s="233" t="s">
        <v>189</v>
      </c>
      <c r="E237" s="39"/>
      <c r="F237" s="234" t="s">
        <v>811</v>
      </c>
      <c r="G237" s="39"/>
      <c r="H237" s="39"/>
      <c r="I237" s="198"/>
      <c r="J237" s="39"/>
      <c r="K237" s="39"/>
      <c r="L237" s="42"/>
      <c r="M237" s="199"/>
      <c r="N237" s="200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9" t="s">
        <v>189</v>
      </c>
      <c r="AU237" s="19" t="s">
        <v>92</v>
      </c>
    </row>
    <row r="238" spans="2:51" s="13" customFormat="1" ht="11.25">
      <c r="B238" s="201"/>
      <c r="C238" s="202"/>
      <c r="D238" s="196" t="s">
        <v>173</v>
      </c>
      <c r="E238" s="203" t="s">
        <v>36</v>
      </c>
      <c r="F238" s="204" t="s">
        <v>721</v>
      </c>
      <c r="G238" s="202"/>
      <c r="H238" s="203" t="s">
        <v>36</v>
      </c>
      <c r="I238" s="205"/>
      <c r="J238" s="202"/>
      <c r="K238" s="202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173</v>
      </c>
      <c r="AU238" s="210" t="s">
        <v>92</v>
      </c>
      <c r="AV238" s="13" t="s">
        <v>23</v>
      </c>
      <c r="AW238" s="13" t="s">
        <v>45</v>
      </c>
      <c r="AX238" s="13" t="s">
        <v>82</v>
      </c>
      <c r="AY238" s="210" t="s">
        <v>164</v>
      </c>
    </row>
    <row r="239" spans="2:51" s="13" customFormat="1" ht="11.25">
      <c r="B239" s="201"/>
      <c r="C239" s="202"/>
      <c r="D239" s="196" t="s">
        <v>173</v>
      </c>
      <c r="E239" s="203" t="s">
        <v>36</v>
      </c>
      <c r="F239" s="204" t="s">
        <v>893</v>
      </c>
      <c r="G239" s="202"/>
      <c r="H239" s="203" t="s">
        <v>36</v>
      </c>
      <c r="I239" s="205"/>
      <c r="J239" s="202"/>
      <c r="K239" s="202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173</v>
      </c>
      <c r="AU239" s="210" t="s">
        <v>92</v>
      </c>
      <c r="AV239" s="13" t="s">
        <v>23</v>
      </c>
      <c r="AW239" s="13" t="s">
        <v>45</v>
      </c>
      <c r="AX239" s="13" t="s">
        <v>82</v>
      </c>
      <c r="AY239" s="210" t="s">
        <v>164</v>
      </c>
    </row>
    <row r="240" spans="2:51" s="14" customFormat="1" ht="11.25">
      <c r="B240" s="211"/>
      <c r="C240" s="212"/>
      <c r="D240" s="196" t="s">
        <v>173</v>
      </c>
      <c r="E240" s="213" t="s">
        <v>36</v>
      </c>
      <c r="F240" s="214" t="s">
        <v>945</v>
      </c>
      <c r="G240" s="212"/>
      <c r="H240" s="215">
        <v>1.92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173</v>
      </c>
      <c r="AU240" s="221" t="s">
        <v>92</v>
      </c>
      <c r="AV240" s="14" t="s">
        <v>92</v>
      </c>
      <c r="AW240" s="14" t="s">
        <v>45</v>
      </c>
      <c r="AX240" s="14" t="s">
        <v>82</v>
      </c>
      <c r="AY240" s="221" t="s">
        <v>164</v>
      </c>
    </row>
    <row r="241" spans="2:51" s="14" customFormat="1" ht="11.25">
      <c r="B241" s="211"/>
      <c r="C241" s="212"/>
      <c r="D241" s="196" t="s">
        <v>173</v>
      </c>
      <c r="E241" s="213" t="s">
        <v>36</v>
      </c>
      <c r="F241" s="214" t="s">
        <v>946</v>
      </c>
      <c r="G241" s="212"/>
      <c r="H241" s="215">
        <v>4.32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173</v>
      </c>
      <c r="AU241" s="221" t="s">
        <v>92</v>
      </c>
      <c r="AV241" s="14" t="s">
        <v>92</v>
      </c>
      <c r="AW241" s="14" t="s">
        <v>45</v>
      </c>
      <c r="AX241" s="14" t="s">
        <v>82</v>
      </c>
      <c r="AY241" s="221" t="s">
        <v>164</v>
      </c>
    </row>
    <row r="242" spans="2:51" s="16" customFormat="1" ht="11.25">
      <c r="B242" s="235"/>
      <c r="C242" s="236"/>
      <c r="D242" s="196" t="s">
        <v>173</v>
      </c>
      <c r="E242" s="237" t="s">
        <v>36</v>
      </c>
      <c r="F242" s="238" t="s">
        <v>214</v>
      </c>
      <c r="G242" s="236"/>
      <c r="H242" s="239">
        <v>6.24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173</v>
      </c>
      <c r="AU242" s="245" t="s">
        <v>92</v>
      </c>
      <c r="AV242" s="16" t="s">
        <v>182</v>
      </c>
      <c r="AW242" s="16" t="s">
        <v>45</v>
      </c>
      <c r="AX242" s="16" t="s">
        <v>82</v>
      </c>
      <c r="AY242" s="245" t="s">
        <v>164</v>
      </c>
    </row>
    <row r="243" spans="2:51" s="15" customFormat="1" ht="11.25">
      <c r="B243" s="222"/>
      <c r="C243" s="223"/>
      <c r="D243" s="196" t="s">
        <v>173</v>
      </c>
      <c r="E243" s="224" t="s">
        <v>36</v>
      </c>
      <c r="F243" s="225" t="s">
        <v>181</v>
      </c>
      <c r="G243" s="223"/>
      <c r="H243" s="226">
        <v>6.24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173</v>
      </c>
      <c r="AU243" s="232" t="s">
        <v>92</v>
      </c>
      <c r="AV243" s="15" t="s">
        <v>170</v>
      </c>
      <c r="AW243" s="15" t="s">
        <v>45</v>
      </c>
      <c r="AX243" s="15" t="s">
        <v>23</v>
      </c>
      <c r="AY243" s="232" t="s">
        <v>164</v>
      </c>
    </row>
    <row r="244" spans="1:65" s="2" customFormat="1" ht="16.5" customHeight="1">
      <c r="A244" s="37"/>
      <c r="B244" s="38"/>
      <c r="C244" s="246" t="s">
        <v>361</v>
      </c>
      <c r="D244" s="246" t="s">
        <v>303</v>
      </c>
      <c r="E244" s="247" t="s">
        <v>814</v>
      </c>
      <c r="F244" s="248" t="s">
        <v>815</v>
      </c>
      <c r="G244" s="249" t="s">
        <v>185</v>
      </c>
      <c r="H244" s="250">
        <v>6.24</v>
      </c>
      <c r="I244" s="251"/>
      <c r="J244" s="252">
        <f>ROUND(I244*H244,2)</f>
        <v>0</v>
      </c>
      <c r="K244" s="248" t="s">
        <v>186</v>
      </c>
      <c r="L244" s="253"/>
      <c r="M244" s="254" t="s">
        <v>36</v>
      </c>
      <c r="N244" s="255" t="s">
        <v>53</v>
      </c>
      <c r="O244" s="67"/>
      <c r="P244" s="192">
        <f>O244*H244</f>
        <v>0</v>
      </c>
      <c r="Q244" s="192">
        <v>1</v>
      </c>
      <c r="R244" s="192">
        <f>Q244*H244</f>
        <v>6.24</v>
      </c>
      <c r="S244" s="192">
        <v>0</v>
      </c>
      <c r="T244" s="19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4" t="s">
        <v>238</v>
      </c>
      <c r="AT244" s="194" t="s">
        <v>303</v>
      </c>
      <c r="AU244" s="194" t="s">
        <v>92</v>
      </c>
      <c r="AY244" s="19" t="s">
        <v>164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9" t="s">
        <v>23</v>
      </c>
      <c r="BK244" s="195">
        <f>ROUND(I244*H244,2)</f>
        <v>0</v>
      </c>
      <c r="BL244" s="19" t="s">
        <v>170</v>
      </c>
      <c r="BM244" s="194" t="s">
        <v>947</v>
      </c>
    </row>
    <row r="245" spans="1:47" s="2" customFormat="1" ht="11.25">
      <c r="A245" s="37"/>
      <c r="B245" s="38"/>
      <c r="C245" s="39"/>
      <c r="D245" s="196" t="s">
        <v>172</v>
      </c>
      <c r="E245" s="39"/>
      <c r="F245" s="197" t="s">
        <v>815</v>
      </c>
      <c r="G245" s="39"/>
      <c r="H245" s="39"/>
      <c r="I245" s="198"/>
      <c r="J245" s="39"/>
      <c r="K245" s="39"/>
      <c r="L245" s="42"/>
      <c r="M245" s="199"/>
      <c r="N245" s="200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172</v>
      </c>
      <c r="AU245" s="19" t="s">
        <v>92</v>
      </c>
    </row>
    <row r="246" spans="2:51" s="14" customFormat="1" ht="11.25">
      <c r="B246" s="211"/>
      <c r="C246" s="212"/>
      <c r="D246" s="196" t="s">
        <v>173</v>
      </c>
      <c r="E246" s="213" t="s">
        <v>36</v>
      </c>
      <c r="F246" s="214" t="s">
        <v>948</v>
      </c>
      <c r="G246" s="212"/>
      <c r="H246" s="215">
        <v>6.24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173</v>
      </c>
      <c r="AU246" s="221" t="s">
        <v>92</v>
      </c>
      <c r="AV246" s="14" t="s">
        <v>92</v>
      </c>
      <c r="AW246" s="14" t="s">
        <v>45</v>
      </c>
      <c r="AX246" s="14" t="s">
        <v>23</v>
      </c>
      <c r="AY246" s="221" t="s">
        <v>164</v>
      </c>
    </row>
    <row r="247" spans="1:65" s="2" customFormat="1" ht="16.5" customHeight="1">
      <c r="A247" s="37"/>
      <c r="B247" s="38"/>
      <c r="C247" s="183" t="s">
        <v>370</v>
      </c>
      <c r="D247" s="183" t="s">
        <v>166</v>
      </c>
      <c r="E247" s="184" t="s">
        <v>818</v>
      </c>
      <c r="F247" s="185" t="s">
        <v>819</v>
      </c>
      <c r="G247" s="186" t="s">
        <v>185</v>
      </c>
      <c r="H247" s="187">
        <v>6.24</v>
      </c>
      <c r="I247" s="188"/>
      <c r="J247" s="189">
        <f>ROUND(I247*H247,2)</f>
        <v>0</v>
      </c>
      <c r="K247" s="185" t="s">
        <v>186</v>
      </c>
      <c r="L247" s="42"/>
      <c r="M247" s="190" t="s">
        <v>36</v>
      </c>
      <c r="N247" s="191" t="s">
        <v>53</v>
      </c>
      <c r="O247" s="67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4" t="s">
        <v>170</v>
      </c>
      <c r="AT247" s="194" t="s">
        <v>166</v>
      </c>
      <c r="AU247" s="194" t="s">
        <v>92</v>
      </c>
      <c r="AY247" s="19" t="s">
        <v>164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9" t="s">
        <v>23</v>
      </c>
      <c r="BK247" s="195">
        <f>ROUND(I247*H247,2)</f>
        <v>0</v>
      </c>
      <c r="BL247" s="19" t="s">
        <v>170</v>
      </c>
      <c r="BM247" s="194" t="s">
        <v>949</v>
      </c>
    </row>
    <row r="248" spans="1:47" s="2" customFormat="1" ht="11.25">
      <c r="A248" s="37"/>
      <c r="B248" s="38"/>
      <c r="C248" s="39"/>
      <c r="D248" s="196" t="s">
        <v>172</v>
      </c>
      <c r="E248" s="39"/>
      <c r="F248" s="197" t="s">
        <v>821</v>
      </c>
      <c r="G248" s="39"/>
      <c r="H248" s="39"/>
      <c r="I248" s="198"/>
      <c r="J248" s="39"/>
      <c r="K248" s="39"/>
      <c r="L248" s="42"/>
      <c r="M248" s="199"/>
      <c r="N248" s="200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9" t="s">
        <v>172</v>
      </c>
      <c r="AU248" s="19" t="s">
        <v>92</v>
      </c>
    </row>
    <row r="249" spans="1:47" s="2" customFormat="1" ht="11.25">
      <c r="A249" s="37"/>
      <c r="B249" s="38"/>
      <c r="C249" s="39"/>
      <c r="D249" s="233" t="s">
        <v>189</v>
      </c>
      <c r="E249" s="39"/>
      <c r="F249" s="234" t="s">
        <v>822</v>
      </c>
      <c r="G249" s="39"/>
      <c r="H249" s="39"/>
      <c r="I249" s="198"/>
      <c r="J249" s="39"/>
      <c r="K249" s="39"/>
      <c r="L249" s="42"/>
      <c r="M249" s="199"/>
      <c r="N249" s="200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9" t="s">
        <v>189</v>
      </c>
      <c r="AU249" s="19" t="s">
        <v>92</v>
      </c>
    </row>
    <row r="250" spans="2:51" s="13" customFormat="1" ht="11.25">
      <c r="B250" s="201"/>
      <c r="C250" s="202"/>
      <c r="D250" s="196" t="s">
        <v>173</v>
      </c>
      <c r="E250" s="203" t="s">
        <v>36</v>
      </c>
      <c r="F250" s="204" t="s">
        <v>823</v>
      </c>
      <c r="G250" s="202"/>
      <c r="H250" s="203" t="s">
        <v>36</v>
      </c>
      <c r="I250" s="205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173</v>
      </c>
      <c r="AU250" s="210" t="s">
        <v>92</v>
      </c>
      <c r="AV250" s="13" t="s">
        <v>23</v>
      </c>
      <c r="AW250" s="13" t="s">
        <v>45</v>
      </c>
      <c r="AX250" s="13" t="s">
        <v>82</v>
      </c>
      <c r="AY250" s="210" t="s">
        <v>164</v>
      </c>
    </row>
    <row r="251" spans="2:51" s="14" customFormat="1" ht="11.25">
      <c r="B251" s="211"/>
      <c r="C251" s="212"/>
      <c r="D251" s="196" t="s">
        <v>173</v>
      </c>
      <c r="E251" s="213" t="s">
        <v>36</v>
      </c>
      <c r="F251" s="214" t="s">
        <v>948</v>
      </c>
      <c r="G251" s="212"/>
      <c r="H251" s="215">
        <v>6.24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173</v>
      </c>
      <c r="AU251" s="221" t="s">
        <v>92</v>
      </c>
      <c r="AV251" s="14" t="s">
        <v>92</v>
      </c>
      <c r="AW251" s="14" t="s">
        <v>45</v>
      </c>
      <c r="AX251" s="14" t="s">
        <v>23</v>
      </c>
      <c r="AY251" s="221" t="s">
        <v>164</v>
      </c>
    </row>
    <row r="252" spans="1:65" s="2" customFormat="1" ht="16.5" customHeight="1">
      <c r="A252" s="37"/>
      <c r="B252" s="38"/>
      <c r="C252" s="183" t="s">
        <v>378</v>
      </c>
      <c r="D252" s="183" t="s">
        <v>166</v>
      </c>
      <c r="E252" s="184" t="s">
        <v>824</v>
      </c>
      <c r="F252" s="185" t="s">
        <v>825</v>
      </c>
      <c r="G252" s="186" t="s">
        <v>185</v>
      </c>
      <c r="H252" s="187">
        <v>31.2</v>
      </c>
      <c r="I252" s="188"/>
      <c r="J252" s="189">
        <f>ROUND(I252*H252,2)</f>
        <v>0</v>
      </c>
      <c r="K252" s="185" t="s">
        <v>186</v>
      </c>
      <c r="L252" s="42"/>
      <c r="M252" s="190" t="s">
        <v>36</v>
      </c>
      <c r="N252" s="191" t="s">
        <v>53</v>
      </c>
      <c r="O252" s="67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4" t="s">
        <v>170</v>
      </c>
      <c r="AT252" s="194" t="s">
        <v>166</v>
      </c>
      <c r="AU252" s="194" t="s">
        <v>92</v>
      </c>
      <c r="AY252" s="19" t="s">
        <v>164</v>
      </c>
      <c r="BE252" s="195">
        <f>IF(N252="základní",J252,0)</f>
        <v>0</v>
      </c>
      <c r="BF252" s="195">
        <f>IF(N252="snížená",J252,0)</f>
        <v>0</v>
      </c>
      <c r="BG252" s="195">
        <f>IF(N252="zákl. přenesená",J252,0)</f>
        <v>0</v>
      </c>
      <c r="BH252" s="195">
        <f>IF(N252="sníž. přenesená",J252,0)</f>
        <v>0</v>
      </c>
      <c r="BI252" s="195">
        <f>IF(N252="nulová",J252,0)</f>
        <v>0</v>
      </c>
      <c r="BJ252" s="19" t="s">
        <v>23</v>
      </c>
      <c r="BK252" s="195">
        <f>ROUND(I252*H252,2)</f>
        <v>0</v>
      </c>
      <c r="BL252" s="19" t="s">
        <v>170</v>
      </c>
      <c r="BM252" s="194" t="s">
        <v>950</v>
      </c>
    </row>
    <row r="253" spans="1:47" s="2" customFormat="1" ht="11.25">
      <c r="A253" s="37"/>
      <c r="B253" s="38"/>
      <c r="C253" s="39"/>
      <c r="D253" s="196" t="s">
        <v>172</v>
      </c>
      <c r="E253" s="39"/>
      <c r="F253" s="197" t="s">
        <v>827</v>
      </c>
      <c r="G253" s="39"/>
      <c r="H253" s="39"/>
      <c r="I253" s="198"/>
      <c r="J253" s="39"/>
      <c r="K253" s="39"/>
      <c r="L253" s="42"/>
      <c r="M253" s="199"/>
      <c r="N253" s="200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9" t="s">
        <v>172</v>
      </c>
      <c r="AU253" s="19" t="s">
        <v>92</v>
      </c>
    </row>
    <row r="254" spans="1:47" s="2" customFormat="1" ht="11.25">
      <c r="A254" s="37"/>
      <c r="B254" s="38"/>
      <c r="C254" s="39"/>
      <c r="D254" s="233" t="s">
        <v>189</v>
      </c>
      <c r="E254" s="39"/>
      <c r="F254" s="234" t="s">
        <v>828</v>
      </c>
      <c r="G254" s="39"/>
      <c r="H254" s="39"/>
      <c r="I254" s="198"/>
      <c r="J254" s="39"/>
      <c r="K254" s="39"/>
      <c r="L254" s="42"/>
      <c r="M254" s="199"/>
      <c r="N254" s="200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9" t="s">
        <v>189</v>
      </c>
      <c r="AU254" s="19" t="s">
        <v>92</v>
      </c>
    </row>
    <row r="255" spans="2:51" s="13" customFormat="1" ht="11.25">
      <c r="B255" s="201"/>
      <c r="C255" s="202"/>
      <c r="D255" s="196" t="s">
        <v>173</v>
      </c>
      <c r="E255" s="203" t="s">
        <v>36</v>
      </c>
      <c r="F255" s="204" t="s">
        <v>829</v>
      </c>
      <c r="G255" s="202"/>
      <c r="H255" s="203" t="s">
        <v>36</v>
      </c>
      <c r="I255" s="205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173</v>
      </c>
      <c r="AU255" s="210" t="s">
        <v>92</v>
      </c>
      <c r="AV255" s="13" t="s">
        <v>23</v>
      </c>
      <c r="AW255" s="13" t="s">
        <v>45</v>
      </c>
      <c r="AX255" s="13" t="s">
        <v>82</v>
      </c>
      <c r="AY255" s="210" t="s">
        <v>164</v>
      </c>
    </row>
    <row r="256" spans="2:51" s="14" customFormat="1" ht="11.25">
      <c r="B256" s="211"/>
      <c r="C256" s="212"/>
      <c r="D256" s="196" t="s">
        <v>173</v>
      </c>
      <c r="E256" s="213" t="s">
        <v>36</v>
      </c>
      <c r="F256" s="214" t="s">
        <v>951</v>
      </c>
      <c r="G256" s="212"/>
      <c r="H256" s="215">
        <v>31.2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173</v>
      </c>
      <c r="AU256" s="221" t="s">
        <v>92</v>
      </c>
      <c r="AV256" s="14" t="s">
        <v>92</v>
      </c>
      <c r="AW256" s="14" t="s">
        <v>45</v>
      </c>
      <c r="AX256" s="14" t="s">
        <v>23</v>
      </c>
      <c r="AY256" s="221" t="s">
        <v>164</v>
      </c>
    </row>
    <row r="257" spans="2:63" s="12" customFormat="1" ht="22.9" customHeight="1">
      <c r="B257" s="167"/>
      <c r="C257" s="168"/>
      <c r="D257" s="169" t="s">
        <v>81</v>
      </c>
      <c r="E257" s="181" t="s">
        <v>952</v>
      </c>
      <c r="F257" s="181" t="s">
        <v>953</v>
      </c>
      <c r="G257" s="168"/>
      <c r="H257" s="168"/>
      <c r="I257" s="171"/>
      <c r="J257" s="182">
        <f>BK257</f>
        <v>0</v>
      </c>
      <c r="K257" s="168"/>
      <c r="L257" s="173"/>
      <c r="M257" s="174"/>
      <c r="N257" s="175"/>
      <c r="O257" s="175"/>
      <c r="P257" s="176">
        <f>SUM(P258:P280)</f>
        <v>0</v>
      </c>
      <c r="Q257" s="175"/>
      <c r="R257" s="176">
        <f>SUM(R258:R280)</f>
        <v>9.347999999999999E-05</v>
      </c>
      <c r="S257" s="175"/>
      <c r="T257" s="177">
        <f>SUM(T258:T280)</f>
        <v>0</v>
      </c>
      <c r="AR257" s="178" t="s">
        <v>23</v>
      </c>
      <c r="AT257" s="179" t="s">
        <v>81</v>
      </c>
      <c r="AU257" s="179" t="s">
        <v>23</v>
      </c>
      <c r="AY257" s="178" t="s">
        <v>164</v>
      </c>
      <c r="BK257" s="180">
        <f>SUM(BK258:BK280)</f>
        <v>0</v>
      </c>
    </row>
    <row r="258" spans="1:65" s="2" customFormat="1" ht="16.5" customHeight="1">
      <c r="A258" s="37"/>
      <c r="B258" s="38"/>
      <c r="C258" s="183" t="s">
        <v>388</v>
      </c>
      <c r="D258" s="183" t="s">
        <v>166</v>
      </c>
      <c r="E258" s="184" t="s">
        <v>859</v>
      </c>
      <c r="F258" s="185" t="s">
        <v>860</v>
      </c>
      <c r="G258" s="186" t="s">
        <v>364</v>
      </c>
      <c r="H258" s="187">
        <v>1.8</v>
      </c>
      <c r="I258" s="188"/>
      <c r="J258" s="189">
        <f>ROUND(I258*H258,2)</f>
        <v>0</v>
      </c>
      <c r="K258" s="185" t="s">
        <v>186</v>
      </c>
      <c r="L258" s="42"/>
      <c r="M258" s="190" t="s">
        <v>36</v>
      </c>
      <c r="N258" s="191" t="s">
        <v>53</v>
      </c>
      <c r="O258" s="67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4" t="s">
        <v>170</v>
      </c>
      <c r="AT258" s="194" t="s">
        <v>166</v>
      </c>
      <c r="AU258" s="194" t="s">
        <v>92</v>
      </c>
      <c r="AY258" s="19" t="s">
        <v>164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9" t="s">
        <v>23</v>
      </c>
      <c r="BK258" s="195">
        <f>ROUND(I258*H258,2)</f>
        <v>0</v>
      </c>
      <c r="BL258" s="19" t="s">
        <v>170</v>
      </c>
      <c r="BM258" s="194" t="s">
        <v>954</v>
      </c>
    </row>
    <row r="259" spans="1:47" s="2" customFormat="1" ht="11.25">
      <c r="A259" s="37"/>
      <c r="B259" s="38"/>
      <c r="C259" s="39"/>
      <c r="D259" s="196" t="s">
        <v>172</v>
      </c>
      <c r="E259" s="39"/>
      <c r="F259" s="197" t="s">
        <v>862</v>
      </c>
      <c r="G259" s="39"/>
      <c r="H259" s="39"/>
      <c r="I259" s="198"/>
      <c r="J259" s="39"/>
      <c r="K259" s="39"/>
      <c r="L259" s="42"/>
      <c r="M259" s="199"/>
      <c r="N259" s="200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172</v>
      </c>
      <c r="AU259" s="19" t="s">
        <v>92</v>
      </c>
    </row>
    <row r="260" spans="1:47" s="2" customFormat="1" ht="11.25">
      <c r="A260" s="37"/>
      <c r="B260" s="38"/>
      <c r="C260" s="39"/>
      <c r="D260" s="233" t="s">
        <v>189</v>
      </c>
      <c r="E260" s="39"/>
      <c r="F260" s="234" t="s">
        <v>863</v>
      </c>
      <c r="G260" s="39"/>
      <c r="H260" s="39"/>
      <c r="I260" s="198"/>
      <c r="J260" s="39"/>
      <c r="K260" s="39"/>
      <c r="L260" s="42"/>
      <c r="M260" s="199"/>
      <c r="N260" s="200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9" t="s">
        <v>189</v>
      </c>
      <c r="AU260" s="19" t="s">
        <v>92</v>
      </c>
    </row>
    <row r="261" spans="2:51" s="13" customFormat="1" ht="11.25">
      <c r="B261" s="201"/>
      <c r="C261" s="202"/>
      <c r="D261" s="196" t="s">
        <v>173</v>
      </c>
      <c r="E261" s="203" t="s">
        <v>36</v>
      </c>
      <c r="F261" s="204" t="s">
        <v>955</v>
      </c>
      <c r="G261" s="202"/>
      <c r="H261" s="203" t="s">
        <v>36</v>
      </c>
      <c r="I261" s="205"/>
      <c r="J261" s="202"/>
      <c r="K261" s="202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173</v>
      </c>
      <c r="AU261" s="210" t="s">
        <v>92</v>
      </c>
      <c r="AV261" s="13" t="s">
        <v>23</v>
      </c>
      <c r="AW261" s="13" t="s">
        <v>45</v>
      </c>
      <c r="AX261" s="13" t="s">
        <v>82</v>
      </c>
      <c r="AY261" s="210" t="s">
        <v>164</v>
      </c>
    </row>
    <row r="262" spans="2:51" s="13" customFormat="1" ht="11.25">
      <c r="B262" s="201"/>
      <c r="C262" s="202"/>
      <c r="D262" s="196" t="s">
        <v>173</v>
      </c>
      <c r="E262" s="203" t="s">
        <v>36</v>
      </c>
      <c r="F262" s="204" t="s">
        <v>893</v>
      </c>
      <c r="G262" s="202"/>
      <c r="H262" s="203" t="s">
        <v>36</v>
      </c>
      <c r="I262" s="205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173</v>
      </c>
      <c r="AU262" s="210" t="s">
        <v>92</v>
      </c>
      <c r="AV262" s="13" t="s">
        <v>23</v>
      </c>
      <c r="AW262" s="13" t="s">
        <v>45</v>
      </c>
      <c r="AX262" s="13" t="s">
        <v>82</v>
      </c>
      <c r="AY262" s="210" t="s">
        <v>164</v>
      </c>
    </row>
    <row r="263" spans="2:51" s="14" customFormat="1" ht="11.25">
      <c r="B263" s="211"/>
      <c r="C263" s="212"/>
      <c r="D263" s="196" t="s">
        <v>173</v>
      </c>
      <c r="E263" s="213" t="s">
        <v>36</v>
      </c>
      <c r="F263" s="214" t="s">
        <v>956</v>
      </c>
      <c r="G263" s="212"/>
      <c r="H263" s="215">
        <v>1.8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173</v>
      </c>
      <c r="AU263" s="221" t="s">
        <v>92</v>
      </c>
      <c r="AV263" s="14" t="s">
        <v>92</v>
      </c>
      <c r="AW263" s="14" t="s">
        <v>45</v>
      </c>
      <c r="AX263" s="14" t="s">
        <v>82</v>
      </c>
      <c r="AY263" s="221" t="s">
        <v>164</v>
      </c>
    </row>
    <row r="264" spans="2:51" s="15" customFormat="1" ht="11.25">
      <c r="B264" s="222"/>
      <c r="C264" s="223"/>
      <c r="D264" s="196" t="s">
        <v>173</v>
      </c>
      <c r="E264" s="224" t="s">
        <v>36</v>
      </c>
      <c r="F264" s="225" t="s">
        <v>181</v>
      </c>
      <c r="G264" s="223"/>
      <c r="H264" s="226">
        <v>1.8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173</v>
      </c>
      <c r="AU264" s="232" t="s">
        <v>92</v>
      </c>
      <c r="AV264" s="15" t="s">
        <v>170</v>
      </c>
      <c r="AW264" s="15" t="s">
        <v>45</v>
      </c>
      <c r="AX264" s="15" t="s">
        <v>23</v>
      </c>
      <c r="AY264" s="232" t="s">
        <v>164</v>
      </c>
    </row>
    <row r="265" spans="1:65" s="2" customFormat="1" ht="16.5" customHeight="1">
      <c r="A265" s="37"/>
      <c r="B265" s="38"/>
      <c r="C265" s="246" t="s">
        <v>395</v>
      </c>
      <c r="D265" s="246" t="s">
        <v>303</v>
      </c>
      <c r="E265" s="247" t="s">
        <v>957</v>
      </c>
      <c r="F265" s="248" t="s">
        <v>958</v>
      </c>
      <c r="G265" s="249" t="s">
        <v>364</v>
      </c>
      <c r="H265" s="250">
        <v>1.8</v>
      </c>
      <c r="I265" s="251"/>
      <c r="J265" s="252">
        <f>ROUND(I265*H265,2)</f>
        <v>0</v>
      </c>
      <c r="K265" s="248" t="s">
        <v>36</v>
      </c>
      <c r="L265" s="253"/>
      <c r="M265" s="254" t="s">
        <v>36</v>
      </c>
      <c r="N265" s="255" t="s">
        <v>53</v>
      </c>
      <c r="O265" s="67"/>
      <c r="P265" s="192">
        <f>O265*H265</f>
        <v>0</v>
      </c>
      <c r="Q265" s="192">
        <v>0</v>
      </c>
      <c r="R265" s="192">
        <f>Q265*H265</f>
        <v>0</v>
      </c>
      <c r="S265" s="192">
        <v>0</v>
      </c>
      <c r="T265" s="193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4" t="s">
        <v>428</v>
      </c>
      <c r="AT265" s="194" t="s">
        <v>303</v>
      </c>
      <c r="AU265" s="194" t="s">
        <v>92</v>
      </c>
      <c r="AY265" s="19" t="s">
        <v>164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19" t="s">
        <v>23</v>
      </c>
      <c r="BK265" s="195">
        <f>ROUND(I265*H265,2)</f>
        <v>0</v>
      </c>
      <c r="BL265" s="19" t="s">
        <v>302</v>
      </c>
      <c r="BM265" s="194" t="s">
        <v>959</v>
      </c>
    </row>
    <row r="266" spans="1:47" s="2" customFormat="1" ht="11.25">
      <c r="A266" s="37"/>
      <c r="B266" s="38"/>
      <c r="C266" s="39"/>
      <c r="D266" s="196" t="s">
        <v>172</v>
      </c>
      <c r="E266" s="39"/>
      <c r="F266" s="197" t="s">
        <v>958</v>
      </c>
      <c r="G266" s="39"/>
      <c r="H266" s="39"/>
      <c r="I266" s="198"/>
      <c r="J266" s="39"/>
      <c r="K266" s="39"/>
      <c r="L266" s="42"/>
      <c r="M266" s="199"/>
      <c r="N266" s="200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172</v>
      </c>
      <c r="AU266" s="19" t="s">
        <v>92</v>
      </c>
    </row>
    <row r="267" spans="2:51" s="13" customFormat="1" ht="11.25">
      <c r="B267" s="201"/>
      <c r="C267" s="202"/>
      <c r="D267" s="196" t="s">
        <v>173</v>
      </c>
      <c r="E267" s="203" t="s">
        <v>36</v>
      </c>
      <c r="F267" s="204" t="s">
        <v>552</v>
      </c>
      <c r="G267" s="202"/>
      <c r="H267" s="203" t="s">
        <v>36</v>
      </c>
      <c r="I267" s="205"/>
      <c r="J267" s="202"/>
      <c r="K267" s="202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173</v>
      </c>
      <c r="AU267" s="210" t="s">
        <v>92</v>
      </c>
      <c r="AV267" s="13" t="s">
        <v>23</v>
      </c>
      <c r="AW267" s="13" t="s">
        <v>45</v>
      </c>
      <c r="AX267" s="13" t="s">
        <v>82</v>
      </c>
      <c r="AY267" s="210" t="s">
        <v>164</v>
      </c>
    </row>
    <row r="268" spans="2:51" s="13" customFormat="1" ht="11.25">
      <c r="B268" s="201"/>
      <c r="C268" s="202"/>
      <c r="D268" s="196" t="s">
        <v>173</v>
      </c>
      <c r="E268" s="203" t="s">
        <v>36</v>
      </c>
      <c r="F268" s="204" t="s">
        <v>865</v>
      </c>
      <c r="G268" s="202"/>
      <c r="H268" s="203" t="s">
        <v>36</v>
      </c>
      <c r="I268" s="205"/>
      <c r="J268" s="202"/>
      <c r="K268" s="202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173</v>
      </c>
      <c r="AU268" s="210" t="s">
        <v>92</v>
      </c>
      <c r="AV268" s="13" t="s">
        <v>23</v>
      </c>
      <c r="AW268" s="13" t="s">
        <v>45</v>
      </c>
      <c r="AX268" s="13" t="s">
        <v>82</v>
      </c>
      <c r="AY268" s="210" t="s">
        <v>164</v>
      </c>
    </row>
    <row r="269" spans="2:51" s="14" customFormat="1" ht="11.25">
      <c r="B269" s="211"/>
      <c r="C269" s="212"/>
      <c r="D269" s="196" t="s">
        <v>173</v>
      </c>
      <c r="E269" s="213" t="s">
        <v>36</v>
      </c>
      <c r="F269" s="214" t="s">
        <v>960</v>
      </c>
      <c r="G269" s="212"/>
      <c r="H269" s="215">
        <v>1.8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173</v>
      </c>
      <c r="AU269" s="221" t="s">
        <v>92</v>
      </c>
      <c r="AV269" s="14" t="s">
        <v>92</v>
      </c>
      <c r="AW269" s="14" t="s">
        <v>45</v>
      </c>
      <c r="AX269" s="14" t="s">
        <v>82</v>
      </c>
      <c r="AY269" s="221" t="s">
        <v>164</v>
      </c>
    </row>
    <row r="270" spans="2:51" s="15" customFormat="1" ht="11.25">
      <c r="B270" s="222"/>
      <c r="C270" s="223"/>
      <c r="D270" s="196" t="s">
        <v>173</v>
      </c>
      <c r="E270" s="224" t="s">
        <v>36</v>
      </c>
      <c r="F270" s="225" t="s">
        <v>181</v>
      </c>
      <c r="G270" s="223"/>
      <c r="H270" s="226">
        <v>1.8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173</v>
      </c>
      <c r="AU270" s="232" t="s">
        <v>92</v>
      </c>
      <c r="AV270" s="15" t="s">
        <v>170</v>
      </c>
      <c r="AW270" s="15" t="s">
        <v>45</v>
      </c>
      <c r="AX270" s="15" t="s">
        <v>23</v>
      </c>
      <c r="AY270" s="232" t="s">
        <v>164</v>
      </c>
    </row>
    <row r="271" spans="1:65" s="2" customFormat="1" ht="16.5" customHeight="1">
      <c r="A271" s="37"/>
      <c r="B271" s="38"/>
      <c r="C271" s="183" t="s">
        <v>404</v>
      </c>
      <c r="D271" s="183" t="s">
        <v>166</v>
      </c>
      <c r="E271" s="184" t="s">
        <v>871</v>
      </c>
      <c r="F271" s="185" t="s">
        <v>872</v>
      </c>
      <c r="G271" s="186" t="s">
        <v>185</v>
      </c>
      <c r="H271" s="187">
        <v>0.004</v>
      </c>
      <c r="I271" s="188"/>
      <c r="J271" s="189">
        <f>ROUND(I271*H271,2)</f>
        <v>0</v>
      </c>
      <c r="K271" s="185" t="s">
        <v>186</v>
      </c>
      <c r="L271" s="42"/>
      <c r="M271" s="190" t="s">
        <v>36</v>
      </c>
      <c r="N271" s="191" t="s">
        <v>53</v>
      </c>
      <c r="O271" s="67"/>
      <c r="P271" s="192">
        <f>O271*H271</f>
        <v>0</v>
      </c>
      <c r="Q271" s="192">
        <v>0.02337</v>
      </c>
      <c r="R271" s="192">
        <f>Q271*H271</f>
        <v>9.347999999999999E-05</v>
      </c>
      <c r="S271" s="192">
        <v>0</v>
      </c>
      <c r="T271" s="193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4" t="s">
        <v>170</v>
      </c>
      <c r="AT271" s="194" t="s">
        <v>166</v>
      </c>
      <c r="AU271" s="194" t="s">
        <v>92</v>
      </c>
      <c r="AY271" s="19" t="s">
        <v>164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19" t="s">
        <v>23</v>
      </c>
      <c r="BK271" s="195">
        <f>ROUND(I271*H271,2)</f>
        <v>0</v>
      </c>
      <c r="BL271" s="19" t="s">
        <v>170</v>
      </c>
      <c r="BM271" s="194" t="s">
        <v>961</v>
      </c>
    </row>
    <row r="272" spans="1:47" s="2" customFormat="1" ht="11.25">
      <c r="A272" s="37"/>
      <c r="B272" s="38"/>
      <c r="C272" s="39"/>
      <c r="D272" s="196" t="s">
        <v>172</v>
      </c>
      <c r="E272" s="39"/>
      <c r="F272" s="197" t="s">
        <v>874</v>
      </c>
      <c r="G272" s="39"/>
      <c r="H272" s="39"/>
      <c r="I272" s="198"/>
      <c r="J272" s="39"/>
      <c r="K272" s="39"/>
      <c r="L272" s="42"/>
      <c r="M272" s="199"/>
      <c r="N272" s="200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9" t="s">
        <v>172</v>
      </c>
      <c r="AU272" s="19" t="s">
        <v>92</v>
      </c>
    </row>
    <row r="273" spans="1:47" s="2" customFormat="1" ht="11.25">
      <c r="A273" s="37"/>
      <c r="B273" s="38"/>
      <c r="C273" s="39"/>
      <c r="D273" s="233" t="s">
        <v>189</v>
      </c>
      <c r="E273" s="39"/>
      <c r="F273" s="234" t="s">
        <v>875</v>
      </c>
      <c r="G273" s="39"/>
      <c r="H273" s="39"/>
      <c r="I273" s="198"/>
      <c r="J273" s="39"/>
      <c r="K273" s="39"/>
      <c r="L273" s="42"/>
      <c r="M273" s="199"/>
      <c r="N273" s="200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9" t="s">
        <v>189</v>
      </c>
      <c r="AU273" s="19" t="s">
        <v>92</v>
      </c>
    </row>
    <row r="274" spans="2:51" s="13" customFormat="1" ht="11.25">
      <c r="B274" s="201"/>
      <c r="C274" s="202"/>
      <c r="D274" s="196" t="s">
        <v>173</v>
      </c>
      <c r="E274" s="203" t="s">
        <v>36</v>
      </c>
      <c r="F274" s="204" t="s">
        <v>962</v>
      </c>
      <c r="G274" s="202"/>
      <c r="H274" s="203" t="s">
        <v>36</v>
      </c>
      <c r="I274" s="205"/>
      <c r="J274" s="202"/>
      <c r="K274" s="202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173</v>
      </c>
      <c r="AU274" s="210" t="s">
        <v>92</v>
      </c>
      <c r="AV274" s="13" t="s">
        <v>23</v>
      </c>
      <c r="AW274" s="13" t="s">
        <v>45</v>
      </c>
      <c r="AX274" s="13" t="s">
        <v>82</v>
      </c>
      <c r="AY274" s="210" t="s">
        <v>164</v>
      </c>
    </row>
    <row r="275" spans="2:51" s="13" customFormat="1" ht="11.25">
      <c r="B275" s="201"/>
      <c r="C275" s="202"/>
      <c r="D275" s="196" t="s">
        <v>173</v>
      </c>
      <c r="E275" s="203" t="s">
        <v>36</v>
      </c>
      <c r="F275" s="204" t="s">
        <v>865</v>
      </c>
      <c r="G275" s="202"/>
      <c r="H275" s="203" t="s">
        <v>36</v>
      </c>
      <c r="I275" s="205"/>
      <c r="J275" s="202"/>
      <c r="K275" s="202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173</v>
      </c>
      <c r="AU275" s="210" t="s">
        <v>92</v>
      </c>
      <c r="AV275" s="13" t="s">
        <v>23</v>
      </c>
      <c r="AW275" s="13" t="s">
        <v>45</v>
      </c>
      <c r="AX275" s="13" t="s">
        <v>82</v>
      </c>
      <c r="AY275" s="210" t="s">
        <v>164</v>
      </c>
    </row>
    <row r="276" spans="2:51" s="14" customFormat="1" ht="11.25">
      <c r="B276" s="211"/>
      <c r="C276" s="212"/>
      <c r="D276" s="196" t="s">
        <v>173</v>
      </c>
      <c r="E276" s="213" t="s">
        <v>36</v>
      </c>
      <c r="F276" s="214" t="s">
        <v>963</v>
      </c>
      <c r="G276" s="212"/>
      <c r="H276" s="215">
        <v>0.00432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173</v>
      </c>
      <c r="AU276" s="221" t="s">
        <v>92</v>
      </c>
      <c r="AV276" s="14" t="s">
        <v>92</v>
      </c>
      <c r="AW276" s="14" t="s">
        <v>45</v>
      </c>
      <c r="AX276" s="14" t="s">
        <v>82</v>
      </c>
      <c r="AY276" s="221" t="s">
        <v>164</v>
      </c>
    </row>
    <row r="277" spans="2:51" s="15" customFormat="1" ht="11.25">
      <c r="B277" s="222"/>
      <c r="C277" s="223"/>
      <c r="D277" s="196" t="s">
        <v>173</v>
      </c>
      <c r="E277" s="224" t="s">
        <v>36</v>
      </c>
      <c r="F277" s="225" t="s">
        <v>181</v>
      </c>
      <c r="G277" s="223"/>
      <c r="H277" s="226">
        <v>0.00432</v>
      </c>
      <c r="I277" s="227"/>
      <c r="J277" s="223"/>
      <c r="K277" s="223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173</v>
      </c>
      <c r="AU277" s="232" t="s">
        <v>92</v>
      </c>
      <c r="AV277" s="15" t="s">
        <v>170</v>
      </c>
      <c r="AW277" s="15" t="s">
        <v>45</v>
      </c>
      <c r="AX277" s="15" t="s">
        <v>23</v>
      </c>
      <c r="AY277" s="232" t="s">
        <v>164</v>
      </c>
    </row>
    <row r="278" spans="1:65" s="2" customFormat="1" ht="16.5" customHeight="1">
      <c r="A278" s="37"/>
      <c r="B278" s="38"/>
      <c r="C278" s="183" t="s">
        <v>412</v>
      </c>
      <c r="D278" s="183" t="s">
        <v>166</v>
      </c>
      <c r="E278" s="184" t="s">
        <v>877</v>
      </c>
      <c r="F278" s="185" t="s">
        <v>878</v>
      </c>
      <c r="G278" s="186" t="s">
        <v>879</v>
      </c>
      <c r="H278" s="260"/>
      <c r="I278" s="188"/>
      <c r="J278" s="189">
        <f>ROUND(I278*H278,2)</f>
        <v>0</v>
      </c>
      <c r="K278" s="185" t="s">
        <v>186</v>
      </c>
      <c r="L278" s="42"/>
      <c r="M278" s="190" t="s">
        <v>36</v>
      </c>
      <c r="N278" s="191" t="s">
        <v>53</v>
      </c>
      <c r="O278" s="67"/>
      <c r="P278" s="192">
        <f>O278*H278</f>
        <v>0</v>
      </c>
      <c r="Q278" s="192">
        <v>0</v>
      </c>
      <c r="R278" s="192">
        <f>Q278*H278</f>
        <v>0</v>
      </c>
      <c r="S278" s="192">
        <v>0</v>
      </c>
      <c r="T278" s="193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4" t="s">
        <v>170</v>
      </c>
      <c r="AT278" s="194" t="s">
        <v>166</v>
      </c>
      <c r="AU278" s="194" t="s">
        <v>92</v>
      </c>
      <c r="AY278" s="19" t="s">
        <v>164</v>
      </c>
      <c r="BE278" s="195">
        <f>IF(N278="základní",J278,0)</f>
        <v>0</v>
      </c>
      <c r="BF278" s="195">
        <f>IF(N278="snížená",J278,0)</f>
        <v>0</v>
      </c>
      <c r="BG278" s="195">
        <f>IF(N278="zákl. přenesená",J278,0)</f>
        <v>0</v>
      </c>
      <c r="BH278" s="195">
        <f>IF(N278="sníž. přenesená",J278,0)</f>
        <v>0</v>
      </c>
      <c r="BI278" s="195">
        <f>IF(N278="nulová",J278,0)</f>
        <v>0</v>
      </c>
      <c r="BJ278" s="19" t="s">
        <v>23</v>
      </c>
      <c r="BK278" s="195">
        <f>ROUND(I278*H278,2)</f>
        <v>0</v>
      </c>
      <c r="BL278" s="19" t="s">
        <v>170</v>
      </c>
      <c r="BM278" s="194" t="s">
        <v>964</v>
      </c>
    </row>
    <row r="279" spans="1:47" s="2" customFormat="1" ht="19.5">
      <c r="A279" s="37"/>
      <c r="B279" s="38"/>
      <c r="C279" s="39"/>
      <c r="D279" s="196" t="s">
        <v>172</v>
      </c>
      <c r="E279" s="39"/>
      <c r="F279" s="197" t="s">
        <v>881</v>
      </c>
      <c r="G279" s="39"/>
      <c r="H279" s="39"/>
      <c r="I279" s="198"/>
      <c r="J279" s="39"/>
      <c r="K279" s="39"/>
      <c r="L279" s="42"/>
      <c r="M279" s="199"/>
      <c r="N279" s="200"/>
      <c r="O279" s="67"/>
      <c r="P279" s="67"/>
      <c r="Q279" s="67"/>
      <c r="R279" s="67"/>
      <c r="S279" s="67"/>
      <c r="T279" s="68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9" t="s">
        <v>172</v>
      </c>
      <c r="AU279" s="19" t="s">
        <v>92</v>
      </c>
    </row>
    <row r="280" spans="1:47" s="2" customFormat="1" ht="11.25">
      <c r="A280" s="37"/>
      <c r="B280" s="38"/>
      <c r="C280" s="39"/>
      <c r="D280" s="233" t="s">
        <v>189</v>
      </c>
      <c r="E280" s="39"/>
      <c r="F280" s="234" t="s">
        <v>882</v>
      </c>
      <c r="G280" s="39"/>
      <c r="H280" s="39"/>
      <c r="I280" s="198"/>
      <c r="J280" s="39"/>
      <c r="K280" s="39"/>
      <c r="L280" s="42"/>
      <c r="M280" s="199"/>
      <c r="N280" s="200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9" t="s">
        <v>189</v>
      </c>
      <c r="AU280" s="19" t="s">
        <v>92</v>
      </c>
    </row>
    <row r="281" spans="2:63" s="12" customFormat="1" ht="22.9" customHeight="1">
      <c r="B281" s="167"/>
      <c r="C281" s="168"/>
      <c r="D281" s="169" t="s">
        <v>81</v>
      </c>
      <c r="E281" s="181" t="s">
        <v>837</v>
      </c>
      <c r="F281" s="181" t="s">
        <v>838</v>
      </c>
      <c r="G281" s="168"/>
      <c r="H281" s="168"/>
      <c r="I281" s="171"/>
      <c r="J281" s="182">
        <f>BK281</f>
        <v>0</v>
      </c>
      <c r="K281" s="168"/>
      <c r="L281" s="173"/>
      <c r="M281" s="174"/>
      <c r="N281" s="175"/>
      <c r="O281" s="175"/>
      <c r="P281" s="176">
        <f>SUM(P282:P284)</f>
        <v>0</v>
      </c>
      <c r="Q281" s="175"/>
      <c r="R281" s="176">
        <f>SUM(R282:R284)</f>
        <v>0</v>
      </c>
      <c r="S281" s="175"/>
      <c r="T281" s="177">
        <f>SUM(T282:T284)</f>
        <v>0</v>
      </c>
      <c r="AR281" s="178" t="s">
        <v>23</v>
      </c>
      <c r="AT281" s="179" t="s">
        <v>81</v>
      </c>
      <c r="AU281" s="179" t="s">
        <v>23</v>
      </c>
      <c r="AY281" s="178" t="s">
        <v>164</v>
      </c>
      <c r="BK281" s="180">
        <f>SUM(BK282:BK284)</f>
        <v>0</v>
      </c>
    </row>
    <row r="282" spans="1:65" s="2" customFormat="1" ht="16.5" customHeight="1">
      <c r="A282" s="37"/>
      <c r="B282" s="38"/>
      <c r="C282" s="183" t="s">
        <v>420</v>
      </c>
      <c r="D282" s="183" t="s">
        <v>166</v>
      </c>
      <c r="E282" s="184" t="s">
        <v>839</v>
      </c>
      <c r="F282" s="185" t="s">
        <v>840</v>
      </c>
      <c r="G282" s="186" t="s">
        <v>335</v>
      </c>
      <c r="H282" s="187">
        <v>6.259</v>
      </c>
      <c r="I282" s="188"/>
      <c r="J282" s="189">
        <f>ROUND(I282*H282,2)</f>
        <v>0</v>
      </c>
      <c r="K282" s="185" t="s">
        <v>186</v>
      </c>
      <c r="L282" s="42"/>
      <c r="M282" s="190" t="s">
        <v>36</v>
      </c>
      <c r="N282" s="191" t="s">
        <v>53</v>
      </c>
      <c r="O282" s="67"/>
      <c r="P282" s="192">
        <f>O282*H282</f>
        <v>0</v>
      </c>
      <c r="Q282" s="192">
        <v>0</v>
      </c>
      <c r="R282" s="192">
        <f>Q282*H282</f>
        <v>0</v>
      </c>
      <c r="S282" s="192">
        <v>0</v>
      </c>
      <c r="T282" s="193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4" t="s">
        <v>170</v>
      </c>
      <c r="AT282" s="194" t="s">
        <v>166</v>
      </c>
      <c r="AU282" s="194" t="s">
        <v>92</v>
      </c>
      <c r="AY282" s="19" t="s">
        <v>164</v>
      </c>
      <c r="BE282" s="195">
        <f>IF(N282="základní",J282,0)</f>
        <v>0</v>
      </c>
      <c r="BF282" s="195">
        <f>IF(N282="snížená",J282,0)</f>
        <v>0</v>
      </c>
      <c r="BG282" s="195">
        <f>IF(N282="zákl. přenesená",J282,0)</f>
        <v>0</v>
      </c>
      <c r="BH282" s="195">
        <f>IF(N282="sníž. přenesená",J282,0)</f>
        <v>0</v>
      </c>
      <c r="BI282" s="195">
        <f>IF(N282="nulová",J282,0)</f>
        <v>0</v>
      </c>
      <c r="BJ282" s="19" t="s">
        <v>23</v>
      </c>
      <c r="BK282" s="195">
        <f>ROUND(I282*H282,2)</f>
        <v>0</v>
      </c>
      <c r="BL282" s="19" t="s">
        <v>170</v>
      </c>
      <c r="BM282" s="194" t="s">
        <v>965</v>
      </c>
    </row>
    <row r="283" spans="1:47" s="2" customFormat="1" ht="11.25">
      <c r="A283" s="37"/>
      <c r="B283" s="38"/>
      <c r="C283" s="39"/>
      <c r="D283" s="196" t="s">
        <v>172</v>
      </c>
      <c r="E283" s="39"/>
      <c r="F283" s="197" t="s">
        <v>842</v>
      </c>
      <c r="G283" s="39"/>
      <c r="H283" s="39"/>
      <c r="I283" s="198"/>
      <c r="J283" s="39"/>
      <c r="K283" s="39"/>
      <c r="L283" s="42"/>
      <c r="M283" s="199"/>
      <c r="N283" s="200"/>
      <c r="O283" s="67"/>
      <c r="P283" s="67"/>
      <c r="Q283" s="67"/>
      <c r="R283" s="67"/>
      <c r="S283" s="67"/>
      <c r="T283" s="68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9" t="s">
        <v>172</v>
      </c>
      <c r="AU283" s="19" t="s">
        <v>92</v>
      </c>
    </row>
    <row r="284" spans="1:47" s="2" customFormat="1" ht="11.25">
      <c r="A284" s="37"/>
      <c r="B284" s="38"/>
      <c r="C284" s="39"/>
      <c r="D284" s="233" t="s">
        <v>189</v>
      </c>
      <c r="E284" s="39"/>
      <c r="F284" s="234" t="s">
        <v>843</v>
      </c>
      <c r="G284" s="39"/>
      <c r="H284" s="39"/>
      <c r="I284" s="198"/>
      <c r="J284" s="39"/>
      <c r="K284" s="39"/>
      <c r="L284" s="42"/>
      <c r="M284" s="256"/>
      <c r="N284" s="257"/>
      <c r="O284" s="258"/>
      <c r="P284" s="258"/>
      <c r="Q284" s="258"/>
      <c r="R284" s="258"/>
      <c r="S284" s="258"/>
      <c r="T284" s="259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9" t="s">
        <v>189</v>
      </c>
      <c r="AU284" s="19" t="s">
        <v>92</v>
      </c>
    </row>
    <row r="285" spans="1:31" s="2" customFormat="1" ht="6.95" customHeight="1">
      <c r="A285" s="37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42"/>
      <c r="M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</sheetData>
  <sheetProtection algorithmName="SHA-512" hashValue="RhKSkD/AMx+/AKNxLMbM82xSAe6pSFNWnF1ETvAqTxQtQR9VFK7i0ymqcQtwmSzSniMbzAiVUBpUeVB5o4d4+g==" saltValue="uGsIFK6ZZMgGVGiyjjWmwwE3Z7/7f/pVdMZFZv/V21Cmw8bAPJ0fCta//gb5ZCpknEokk3HxdV5x71LNhCVR+g==" spinCount="100000" sheet="1" objects="1" scenarios="1" formatColumns="0" formatRows="0" autoFilter="0"/>
  <autoFilter ref="C88:K28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4" r:id="rId1" display="https://podminky.urs.cz/item/CS_URS_2022_01/183101114"/>
    <hyperlink ref="F102" r:id="rId2" display="https://podminky.urs.cz/item/CS_URS_2022_01/183101121"/>
    <hyperlink ref="F109" r:id="rId3" display="https://podminky.urs.cz/item/CS_URS_2022_01/184102113"/>
    <hyperlink ref="F165" r:id="rId4" display="https://podminky.urs.cz/item/CS_URS_2022_01/184215133"/>
    <hyperlink ref="F178" r:id="rId5" display="https://podminky.urs.cz/item/CS_URS_2022_01/184801121"/>
    <hyperlink ref="F184" r:id="rId6" display="https://podminky.urs.cz/item/CS_URS_2022_01/184804116"/>
    <hyperlink ref="F190" r:id="rId7" display="https://podminky.urs.cz/item/CS_URS_2022_01/184851511"/>
    <hyperlink ref="F237" r:id="rId8" display="https://podminky.urs.cz/item/CS_URS_2022_01/185804311"/>
    <hyperlink ref="F249" r:id="rId9" display="https://podminky.urs.cz/item/CS_URS_2022_01/185851121"/>
    <hyperlink ref="F254" r:id="rId10" display="https://podminky.urs.cz/item/CS_URS_2022_01/185851129"/>
    <hyperlink ref="F260" r:id="rId11" display="https://podminky.urs.cz/item/CS_URS_2022_01/762342441"/>
    <hyperlink ref="F273" r:id="rId12" display="https://podminky.urs.cz/item/CS_URS_2022_01/762395000"/>
    <hyperlink ref="F280" r:id="rId13" display="https://podminky.urs.cz/item/CS_URS_2022_01/998762201"/>
    <hyperlink ref="F284" r:id="rId14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103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2:12" s="1" customFormat="1" ht="12" customHeight="1">
      <c r="B8" s="22"/>
      <c r="D8" s="115" t="s">
        <v>131</v>
      </c>
      <c r="L8" s="22"/>
    </row>
    <row r="9" spans="1:31" s="2" customFormat="1" ht="16.5" customHeight="1">
      <c r="A9" s="37"/>
      <c r="B9" s="42"/>
      <c r="C9" s="37"/>
      <c r="D9" s="37"/>
      <c r="E9" s="390" t="s">
        <v>638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883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2" t="s">
        <v>966</v>
      </c>
      <c r="F11" s="393"/>
      <c r="G11" s="393"/>
      <c r="H11" s="393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19</v>
      </c>
      <c r="E13" s="37"/>
      <c r="F13" s="106" t="s">
        <v>36</v>
      </c>
      <c r="G13" s="37"/>
      <c r="H13" s="37"/>
      <c r="I13" s="115" t="s">
        <v>21</v>
      </c>
      <c r="J13" s="106" t="s">
        <v>36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24</v>
      </c>
      <c r="E14" s="37"/>
      <c r="F14" s="106" t="s">
        <v>25</v>
      </c>
      <c r="G14" s="37"/>
      <c r="H14" s="37"/>
      <c r="I14" s="115" t="s">
        <v>26</v>
      </c>
      <c r="J14" s="117" t="str">
        <f>'Rekapitulace stavby'!AN8</f>
        <v>17. 5. 2022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34</v>
      </c>
      <c r="E16" s="37"/>
      <c r="F16" s="37"/>
      <c r="G16" s="37"/>
      <c r="H16" s="37"/>
      <c r="I16" s="115" t="s">
        <v>35</v>
      </c>
      <c r="J16" s="106" t="s">
        <v>36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37</v>
      </c>
      <c r="F17" s="37"/>
      <c r="G17" s="37"/>
      <c r="H17" s="37"/>
      <c r="I17" s="115" t="s">
        <v>38</v>
      </c>
      <c r="J17" s="106" t="s">
        <v>36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39</v>
      </c>
      <c r="E19" s="37"/>
      <c r="F19" s="37"/>
      <c r="G19" s="37"/>
      <c r="H19" s="37"/>
      <c r="I19" s="115" t="s">
        <v>35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4" t="str">
        <f>'Rekapitulace stavby'!E14</f>
        <v>Vyplň údaj</v>
      </c>
      <c r="F20" s="395"/>
      <c r="G20" s="395"/>
      <c r="H20" s="395"/>
      <c r="I20" s="115" t="s">
        <v>38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41</v>
      </c>
      <c r="E22" s="37"/>
      <c r="F22" s="37"/>
      <c r="G22" s="37"/>
      <c r="H22" s="37"/>
      <c r="I22" s="115" t="s">
        <v>35</v>
      </c>
      <c r="J22" s="106" t="s">
        <v>36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42</v>
      </c>
      <c r="F23" s="37"/>
      <c r="G23" s="37"/>
      <c r="H23" s="37"/>
      <c r="I23" s="115" t="s">
        <v>38</v>
      </c>
      <c r="J23" s="106" t="s">
        <v>36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43</v>
      </c>
      <c r="E25" s="37"/>
      <c r="F25" s="37"/>
      <c r="G25" s="37"/>
      <c r="H25" s="37"/>
      <c r="I25" s="115" t="s">
        <v>35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38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20"/>
      <c r="B29" s="121"/>
      <c r="C29" s="120"/>
      <c r="D29" s="120"/>
      <c r="E29" s="396" t="s">
        <v>36</v>
      </c>
      <c r="F29" s="396"/>
      <c r="G29" s="396"/>
      <c r="H29" s="396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4" t="s">
        <v>48</v>
      </c>
      <c r="E32" s="37"/>
      <c r="F32" s="37"/>
      <c r="G32" s="37"/>
      <c r="H32" s="37"/>
      <c r="I32" s="37"/>
      <c r="J32" s="125">
        <f>ROUND(J89,2)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3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6" t="s">
        <v>50</v>
      </c>
      <c r="G34" s="37"/>
      <c r="H34" s="37"/>
      <c r="I34" s="126" t="s">
        <v>49</v>
      </c>
      <c r="J34" s="126" t="s">
        <v>51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7" t="s">
        <v>52</v>
      </c>
      <c r="E35" s="115" t="s">
        <v>53</v>
      </c>
      <c r="F35" s="128">
        <f>ROUND((SUM(BE89:BE270)),2)</f>
        <v>0</v>
      </c>
      <c r="G35" s="37"/>
      <c r="H35" s="37"/>
      <c r="I35" s="129">
        <v>0.21</v>
      </c>
      <c r="J35" s="128">
        <f>ROUND(((SUM(BE89:BE270))*I35),2)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54</v>
      </c>
      <c r="F36" s="128">
        <f>ROUND((SUM(BF89:BF270)),2)</f>
        <v>0</v>
      </c>
      <c r="G36" s="37"/>
      <c r="H36" s="37"/>
      <c r="I36" s="129">
        <v>0.15</v>
      </c>
      <c r="J36" s="128">
        <f>ROUND(((SUM(BF89:BF270))*I36),2)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8">
        <f>ROUND((SUM(BG89:BG270)),2)</f>
        <v>0</v>
      </c>
      <c r="G37" s="37"/>
      <c r="H37" s="37"/>
      <c r="I37" s="129">
        <v>0.21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56</v>
      </c>
      <c r="F38" s="128">
        <f>ROUND((SUM(BH89:BH270)),2)</f>
        <v>0</v>
      </c>
      <c r="G38" s="37"/>
      <c r="H38" s="37"/>
      <c r="I38" s="129">
        <v>0.15</v>
      </c>
      <c r="J38" s="128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57</v>
      </c>
      <c r="F39" s="128">
        <f>ROUND((SUM(BI89:BI270)),2)</f>
        <v>0</v>
      </c>
      <c r="G39" s="37"/>
      <c r="H39" s="37"/>
      <c r="I39" s="129">
        <v>0</v>
      </c>
      <c r="J39" s="128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0"/>
      <c r="D41" s="131" t="s">
        <v>58</v>
      </c>
      <c r="E41" s="132"/>
      <c r="F41" s="132"/>
      <c r="G41" s="133" t="s">
        <v>59</v>
      </c>
      <c r="H41" s="134" t="s">
        <v>60</v>
      </c>
      <c r="I41" s="132"/>
      <c r="J41" s="135">
        <f>SUM(J32:J39)</f>
        <v>0</v>
      </c>
      <c r="K41" s="136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135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7" t="str">
        <f>E7</f>
        <v>Realizace opatření KoPÚ k.ú. Měrovice nad Hanou</v>
      </c>
      <c r="F50" s="398"/>
      <c r="G50" s="398"/>
      <c r="H50" s="398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131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7" t="s">
        <v>638</v>
      </c>
      <c r="F52" s="399"/>
      <c r="G52" s="399"/>
      <c r="H52" s="399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883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1" t="str">
        <f>E11</f>
        <v>SO 04.1.2 - Následná péče - 2.rok</v>
      </c>
      <c r="F54" s="399"/>
      <c r="G54" s="399"/>
      <c r="H54" s="399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24</v>
      </c>
      <c r="D56" s="39"/>
      <c r="E56" s="39"/>
      <c r="F56" s="29" t="str">
        <f>F14</f>
        <v>Měrovice nad Hanou</v>
      </c>
      <c r="G56" s="39"/>
      <c r="H56" s="39"/>
      <c r="I56" s="31" t="s">
        <v>26</v>
      </c>
      <c r="J56" s="62" t="str">
        <f>IF(J14="","",J14)</f>
        <v>17. 5. 2022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1" t="s">
        <v>34</v>
      </c>
      <c r="D58" s="39"/>
      <c r="E58" s="39"/>
      <c r="F58" s="29" t="str">
        <f>E17</f>
        <v>ČR-Státní pozemkový úřad,Krajský poz.úřad</v>
      </c>
      <c r="G58" s="39"/>
      <c r="H58" s="39"/>
      <c r="I58" s="31" t="s">
        <v>41</v>
      </c>
      <c r="J58" s="35" t="str">
        <f>E23</f>
        <v>AGPOL  s.r.o.,Jungmanova 153/12,Olomouc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1" t="s">
        <v>39</v>
      </c>
      <c r="D59" s="39"/>
      <c r="E59" s="39"/>
      <c r="F59" s="29" t="str">
        <f>IF(E20="","",E20)</f>
        <v>Vyplň údaj</v>
      </c>
      <c r="G59" s="39"/>
      <c r="H59" s="39"/>
      <c r="I59" s="31" t="s">
        <v>43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1" t="s">
        <v>136</v>
      </c>
      <c r="D61" s="142"/>
      <c r="E61" s="142"/>
      <c r="F61" s="142"/>
      <c r="G61" s="142"/>
      <c r="H61" s="142"/>
      <c r="I61" s="142"/>
      <c r="J61" s="143" t="s">
        <v>137</v>
      </c>
      <c r="K61" s="142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4" t="s">
        <v>80</v>
      </c>
      <c r="D63" s="39"/>
      <c r="E63" s="39"/>
      <c r="F63" s="39"/>
      <c r="G63" s="39"/>
      <c r="H63" s="39"/>
      <c r="I63" s="39"/>
      <c r="J63" s="80">
        <f>J89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138</v>
      </c>
    </row>
    <row r="64" spans="2:12" s="9" customFormat="1" ht="24.95" customHeight="1">
      <c r="B64" s="145"/>
      <c r="C64" s="146"/>
      <c r="D64" s="147" t="s">
        <v>139</v>
      </c>
      <c r="E64" s="148"/>
      <c r="F64" s="148"/>
      <c r="G64" s="148"/>
      <c r="H64" s="148"/>
      <c r="I64" s="148"/>
      <c r="J64" s="149">
        <f>J90</f>
        <v>0</v>
      </c>
      <c r="K64" s="146"/>
      <c r="L64" s="150"/>
    </row>
    <row r="65" spans="2:12" s="10" customFormat="1" ht="19.9" customHeight="1">
      <c r="B65" s="151"/>
      <c r="C65" s="100"/>
      <c r="D65" s="152" t="s">
        <v>885</v>
      </c>
      <c r="E65" s="153"/>
      <c r="F65" s="153"/>
      <c r="G65" s="153"/>
      <c r="H65" s="153"/>
      <c r="I65" s="153"/>
      <c r="J65" s="154">
        <f>J91</f>
        <v>0</v>
      </c>
      <c r="K65" s="100"/>
      <c r="L65" s="155"/>
    </row>
    <row r="66" spans="2:12" s="10" customFormat="1" ht="19.9" customHeight="1">
      <c r="B66" s="151"/>
      <c r="C66" s="100"/>
      <c r="D66" s="152" t="s">
        <v>886</v>
      </c>
      <c r="E66" s="153"/>
      <c r="F66" s="153"/>
      <c r="G66" s="153"/>
      <c r="H66" s="153"/>
      <c r="I66" s="153"/>
      <c r="J66" s="154">
        <f>J243</f>
        <v>0</v>
      </c>
      <c r="K66" s="100"/>
      <c r="L66" s="155"/>
    </row>
    <row r="67" spans="2:12" s="10" customFormat="1" ht="19.9" customHeight="1">
      <c r="B67" s="151"/>
      <c r="C67" s="100"/>
      <c r="D67" s="152" t="s">
        <v>640</v>
      </c>
      <c r="E67" s="153"/>
      <c r="F67" s="153"/>
      <c r="G67" s="153"/>
      <c r="H67" s="153"/>
      <c r="I67" s="153"/>
      <c r="J67" s="154">
        <f>J267</f>
        <v>0</v>
      </c>
      <c r="K67" s="100"/>
      <c r="L67" s="155"/>
    </row>
    <row r="68" spans="1:31" s="2" customFormat="1" ht="21.7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5" t="s">
        <v>149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97" t="str">
        <f>E7</f>
        <v>Realizace opatření KoPÚ k.ú. Měrovice nad Hanou</v>
      </c>
      <c r="F77" s="398"/>
      <c r="G77" s="398"/>
      <c r="H77" s="398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2:12" s="1" customFormat="1" ht="12" customHeight="1">
      <c r="B78" s="23"/>
      <c r="C78" s="31" t="s">
        <v>131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37"/>
      <c r="B79" s="38"/>
      <c r="C79" s="39"/>
      <c r="D79" s="39"/>
      <c r="E79" s="397" t="s">
        <v>638</v>
      </c>
      <c r="F79" s="399"/>
      <c r="G79" s="399"/>
      <c r="H79" s="39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883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51" t="str">
        <f>E11</f>
        <v>SO 04.1.2 - Následná péče - 2.rok</v>
      </c>
      <c r="F81" s="399"/>
      <c r="G81" s="399"/>
      <c r="H81" s="39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24</v>
      </c>
      <c r="D83" s="39"/>
      <c r="E83" s="39"/>
      <c r="F83" s="29" t="str">
        <f>F14</f>
        <v>Měrovice nad Hanou</v>
      </c>
      <c r="G83" s="39"/>
      <c r="H83" s="39"/>
      <c r="I83" s="31" t="s">
        <v>26</v>
      </c>
      <c r="J83" s="62" t="str">
        <f>IF(J14="","",J14)</f>
        <v>17. 5. 2022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40.15" customHeight="1">
      <c r="A85" s="37"/>
      <c r="B85" s="38"/>
      <c r="C85" s="31" t="s">
        <v>34</v>
      </c>
      <c r="D85" s="39"/>
      <c r="E85" s="39"/>
      <c r="F85" s="29" t="str">
        <f>E17</f>
        <v>ČR-Státní pozemkový úřad,Krajský poz.úřad</v>
      </c>
      <c r="G85" s="39"/>
      <c r="H85" s="39"/>
      <c r="I85" s="31" t="s">
        <v>41</v>
      </c>
      <c r="J85" s="35" t="str">
        <f>E23</f>
        <v>AGPOL  s.r.o.,Jungmanova 153/12,Olomouc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2" customHeight="1">
      <c r="A86" s="37"/>
      <c r="B86" s="38"/>
      <c r="C86" s="31" t="s">
        <v>39</v>
      </c>
      <c r="D86" s="39"/>
      <c r="E86" s="39"/>
      <c r="F86" s="29" t="str">
        <f>IF(E20="","",E20)</f>
        <v>Vyplň údaj</v>
      </c>
      <c r="G86" s="39"/>
      <c r="H86" s="39"/>
      <c r="I86" s="31" t="s">
        <v>43</v>
      </c>
      <c r="J86" s="35" t="str">
        <f>E26</f>
        <v xml:space="preserve"> 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1" customFormat="1" ht="29.25" customHeight="1">
      <c r="A88" s="156"/>
      <c r="B88" s="157"/>
      <c r="C88" s="158" t="s">
        <v>150</v>
      </c>
      <c r="D88" s="159" t="s">
        <v>67</v>
      </c>
      <c r="E88" s="159" t="s">
        <v>63</v>
      </c>
      <c r="F88" s="159" t="s">
        <v>64</v>
      </c>
      <c r="G88" s="159" t="s">
        <v>151</v>
      </c>
      <c r="H88" s="159" t="s">
        <v>152</v>
      </c>
      <c r="I88" s="159" t="s">
        <v>153</v>
      </c>
      <c r="J88" s="159" t="s">
        <v>137</v>
      </c>
      <c r="K88" s="160" t="s">
        <v>154</v>
      </c>
      <c r="L88" s="161"/>
      <c r="M88" s="71" t="s">
        <v>36</v>
      </c>
      <c r="N88" s="72" t="s">
        <v>52</v>
      </c>
      <c r="O88" s="72" t="s">
        <v>155</v>
      </c>
      <c r="P88" s="72" t="s">
        <v>156</v>
      </c>
      <c r="Q88" s="72" t="s">
        <v>157</v>
      </c>
      <c r="R88" s="72" t="s">
        <v>158</v>
      </c>
      <c r="S88" s="72" t="s">
        <v>159</v>
      </c>
      <c r="T88" s="73" t="s">
        <v>160</v>
      </c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63" s="2" customFormat="1" ht="22.9" customHeight="1">
      <c r="A89" s="37"/>
      <c r="B89" s="38"/>
      <c r="C89" s="78" t="s">
        <v>161</v>
      </c>
      <c r="D89" s="39"/>
      <c r="E89" s="39"/>
      <c r="F89" s="39"/>
      <c r="G89" s="39"/>
      <c r="H89" s="39"/>
      <c r="I89" s="39"/>
      <c r="J89" s="162">
        <f>BK89</f>
        <v>0</v>
      </c>
      <c r="K89" s="39"/>
      <c r="L89" s="42"/>
      <c r="M89" s="74"/>
      <c r="N89" s="163"/>
      <c r="O89" s="75"/>
      <c r="P89" s="164">
        <f>P90</f>
        <v>0</v>
      </c>
      <c r="Q89" s="75"/>
      <c r="R89" s="164">
        <f>R90</f>
        <v>4.69887748</v>
      </c>
      <c r="S89" s="75"/>
      <c r="T89" s="165">
        <f>T90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81</v>
      </c>
      <c r="AU89" s="19" t="s">
        <v>138</v>
      </c>
      <c r="BK89" s="166">
        <f>BK90</f>
        <v>0</v>
      </c>
    </row>
    <row r="90" spans="2:63" s="12" customFormat="1" ht="25.9" customHeight="1">
      <c r="B90" s="167"/>
      <c r="C90" s="168"/>
      <c r="D90" s="169" t="s">
        <v>81</v>
      </c>
      <c r="E90" s="170" t="s">
        <v>162</v>
      </c>
      <c r="F90" s="170" t="s">
        <v>163</v>
      </c>
      <c r="G90" s="168"/>
      <c r="H90" s="168"/>
      <c r="I90" s="171"/>
      <c r="J90" s="172">
        <f>BK90</f>
        <v>0</v>
      </c>
      <c r="K90" s="168"/>
      <c r="L90" s="173"/>
      <c r="M90" s="174"/>
      <c r="N90" s="175"/>
      <c r="O90" s="175"/>
      <c r="P90" s="176">
        <f>P91+P243+P267</f>
        <v>0</v>
      </c>
      <c r="Q90" s="175"/>
      <c r="R90" s="176">
        <f>R91+R243+R267</f>
        <v>4.69887748</v>
      </c>
      <c r="S90" s="175"/>
      <c r="T90" s="177">
        <f>T91+T243+T267</f>
        <v>0</v>
      </c>
      <c r="AR90" s="178" t="s">
        <v>23</v>
      </c>
      <c r="AT90" s="179" t="s">
        <v>81</v>
      </c>
      <c r="AU90" s="179" t="s">
        <v>82</v>
      </c>
      <c r="AY90" s="178" t="s">
        <v>164</v>
      </c>
      <c r="BK90" s="180">
        <f>BK91+BK243+BK267</f>
        <v>0</v>
      </c>
    </row>
    <row r="91" spans="2:63" s="12" customFormat="1" ht="22.9" customHeight="1">
      <c r="B91" s="167"/>
      <c r="C91" s="168"/>
      <c r="D91" s="169" t="s">
        <v>81</v>
      </c>
      <c r="E91" s="181" t="s">
        <v>887</v>
      </c>
      <c r="F91" s="181" t="s">
        <v>888</v>
      </c>
      <c r="G91" s="168"/>
      <c r="H91" s="168"/>
      <c r="I91" s="171"/>
      <c r="J91" s="182">
        <f>BK91</f>
        <v>0</v>
      </c>
      <c r="K91" s="168"/>
      <c r="L91" s="173"/>
      <c r="M91" s="174"/>
      <c r="N91" s="175"/>
      <c r="O91" s="175"/>
      <c r="P91" s="176">
        <f>SUM(P92:P242)</f>
        <v>0</v>
      </c>
      <c r="Q91" s="175"/>
      <c r="R91" s="176">
        <f>SUM(R92:R242)</f>
        <v>4.698784</v>
      </c>
      <c r="S91" s="175"/>
      <c r="T91" s="177">
        <f>SUM(T92:T242)</f>
        <v>0</v>
      </c>
      <c r="AR91" s="178" t="s">
        <v>23</v>
      </c>
      <c r="AT91" s="179" t="s">
        <v>81</v>
      </c>
      <c r="AU91" s="179" t="s">
        <v>23</v>
      </c>
      <c r="AY91" s="178" t="s">
        <v>164</v>
      </c>
      <c r="BK91" s="180">
        <f>SUM(BK92:BK242)</f>
        <v>0</v>
      </c>
    </row>
    <row r="92" spans="1:65" s="2" customFormat="1" ht="21.75" customHeight="1">
      <c r="A92" s="37"/>
      <c r="B92" s="38"/>
      <c r="C92" s="183" t="s">
        <v>23</v>
      </c>
      <c r="D92" s="183" t="s">
        <v>166</v>
      </c>
      <c r="E92" s="184" t="s">
        <v>716</v>
      </c>
      <c r="F92" s="185" t="s">
        <v>717</v>
      </c>
      <c r="G92" s="186" t="s">
        <v>499</v>
      </c>
      <c r="H92" s="187">
        <v>1.8</v>
      </c>
      <c r="I92" s="188"/>
      <c r="J92" s="189">
        <f>ROUND(I92*H92,2)</f>
        <v>0</v>
      </c>
      <c r="K92" s="185" t="s">
        <v>186</v>
      </c>
      <c r="L92" s="42"/>
      <c r="M92" s="190" t="s">
        <v>36</v>
      </c>
      <c r="N92" s="191" t="s">
        <v>53</v>
      </c>
      <c r="O92" s="67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4" t="s">
        <v>170</v>
      </c>
      <c r="AT92" s="194" t="s">
        <v>166</v>
      </c>
      <c r="AU92" s="194" t="s">
        <v>92</v>
      </c>
      <c r="AY92" s="19" t="s">
        <v>164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9" t="s">
        <v>23</v>
      </c>
      <c r="BK92" s="195">
        <f>ROUND(I92*H92,2)</f>
        <v>0</v>
      </c>
      <c r="BL92" s="19" t="s">
        <v>170</v>
      </c>
      <c r="BM92" s="194" t="s">
        <v>967</v>
      </c>
    </row>
    <row r="93" spans="1:47" s="2" customFormat="1" ht="19.5">
      <c r="A93" s="37"/>
      <c r="B93" s="38"/>
      <c r="C93" s="39"/>
      <c r="D93" s="196" t="s">
        <v>172</v>
      </c>
      <c r="E93" s="39"/>
      <c r="F93" s="197" t="s">
        <v>719</v>
      </c>
      <c r="G93" s="39"/>
      <c r="H93" s="39"/>
      <c r="I93" s="198"/>
      <c r="J93" s="39"/>
      <c r="K93" s="39"/>
      <c r="L93" s="42"/>
      <c r="M93" s="199"/>
      <c r="N93" s="200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172</v>
      </c>
      <c r="AU93" s="19" t="s">
        <v>92</v>
      </c>
    </row>
    <row r="94" spans="1:47" s="2" customFormat="1" ht="11.25">
      <c r="A94" s="37"/>
      <c r="B94" s="38"/>
      <c r="C94" s="39"/>
      <c r="D94" s="233" t="s">
        <v>189</v>
      </c>
      <c r="E94" s="39"/>
      <c r="F94" s="234" t="s">
        <v>720</v>
      </c>
      <c r="G94" s="39"/>
      <c r="H94" s="39"/>
      <c r="I94" s="198"/>
      <c r="J94" s="39"/>
      <c r="K94" s="39"/>
      <c r="L94" s="42"/>
      <c r="M94" s="199"/>
      <c r="N94" s="200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189</v>
      </c>
      <c r="AU94" s="19" t="s">
        <v>92</v>
      </c>
    </row>
    <row r="95" spans="2:51" s="13" customFormat="1" ht="11.25">
      <c r="B95" s="201"/>
      <c r="C95" s="202"/>
      <c r="D95" s="196" t="s">
        <v>173</v>
      </c>
      <c r="E95" s="203" t="s">
        <v>36</v>
      </c>
      <c r="F95" s="204" t="s">
        <v>721</v>
      </c>
      <c r="G95" s="202"/>
      <c r="H95" s="203" t="s">
        <v>36</v>
      </c>
      <c r="I95" s="205"/>
      <c r="J95" s="202"/>
      <c r="K95" s="202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173</v>
      </c>
      <c r="AU95" s="210" t="s">
        <v>92</v>
      </c>
      <c r="AV95" s="13" t="s">
        <v>23</v>
      </c>
      <c r="AW95" s="13" t="s">
        <v>45</v>
      </c>
      <c r="AX95" s="13" t="s">
        <v>82</v>
      </c>
      <c r="AY95" s="210" t="s">
        <v>164</v>
      </c>
    </row>
    <row r="96" spans="2:51" s="13" customFormat="1" ht="11.25">
      <c r="B96" s="201"/>
      <c r="C96" s="202"/>
      <c r="D96" s="196" t="s">
        <v>173</v>
      </c>
      <c r="E96" s="203" t="s">
        <v>36</v>
      </c>
      <c r="F96" s="204" t="s">
        <v>722</v>
      </c>
      <c r="G96" s="202"/>
      <c r="H96" s="203" t="s">
        <v>36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173</v>
      </c>
      <c r="AU96" s="210" t="s">
        <v>92</v>
      </c>
      <c r="AV96" s="13" t="s">
        <v>23</v>
      </c>
      <c r="AW96" s="13" t="s">
        <v>45</v>
      </c>
      <c r="AX96" s="13" t="s">
        <v>82</v>
      </c>
      <c r="AY96" s="210" t="s">
        <v>164</v>
      </c>
    </row>
    <row r="97" spans="2:51" s="13" customFormat="1" ht="11.25">
      <c r="B97" s="201"/>
      <c r="C97" s="202"/>
      <c r="D97" s="196" t="s">
        <v>173</v>
      </c>
      <c r="E97" s="203" t="s">
        <v>36</v>
      </c>
      <c r="F97" s="204" t="s">
        <v>968</v>
      </c>
      <c r="G97" s="202"/>
      <c r="H97" s="203" t="s">
        <v>36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173</v>
      </c>
      <c r="AU97" s="210" t="s">
        <v>92</v>
      </c>
      <c r="AV97" s="13" t="s">
        <v>23</v>
      </c>
      <c r="AW97" s="13" t="s">
        <v>45</v>
      </c>
      <c r="AX97" s="13" t="s">
        <v>82</v>
      </c>
      <c r="AY97" s="210" t="s">
        <v>164</v>
      </c>
    </row>
    <row r="98" spans="2:51" s="14" customFormat="1" ht="11.25">
      <c r="B98" s="211"/>
      <c r="C98" s="212"/>
      <c r="D98" s="196" t="s">
        <v>173</v>
      </c>
      <c r="E98" s="213" t="s">
        <v>36</v>
      </c>
      <c r="F98" s="214" t="s">
        <v>891</v>
      </c>
      <c r="G98" s="212"/>
      <c r="H98" s="215">
        <v>1.8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173</v>
      </c>
      <c r="AU98" s="221" t="s">
        <v>92</v>
      </c>
      <c r="AV98" s="14" t="s">
        <v>92</v>
      </c>
      <c r="AW98" s="14" t="s">
        <v>45</v>
      </c>
      <c r="AX98" s="14" t="s">
        <v>82</v>
      </c>
      <c r="AY98" s="221" t="s">
        <v>164</v>
      </c>
    </row>
    <row r="99" spans="2:51" s="15" customFormat="1" ht="11.25">
      <c r="B99" s="222"/>
      <c r="C99" s="223"/>
      <c r="D99" s="196" t="s">
        <v>173</v>
      </c>
      <c r="E99" s="224" t="s">
        <v>36</v>
      </c>
      <c r="F99" s="225" t="s">
        <v>181</v>
      </c>
      <c r="G99" s="223"/>
      <c r="H99" s="226">
        <v>1.8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173</v>
      </c>
      <c r="AU99" s="232" t="s">
        <v>92</v>
      </c>
      <c r="AV99" s="15" t="s">
        <v>170</v>
      </c>
      <c r="AW99" s="15" t="s">
        <v>45</v>
      </c>
      <c r="AX99" s="15" t="s">
        <v>23</v>
      </c>
      <c r="AY99" s="232" t="s">
        <v>164</v>
      </c>
    </row>
    <row r="100" spans="1:65" s="2" customFormat="1" ht="21.75" customHeight="1">
      <c r="A100" s="37"/>
      <c r="B100" s="38"/>
      <c r="C100" s="183" t="s">
        <v>92</v>
      </c>
      <c r="D100" s="183" t="s">
        <v>166</v>
      </c>
      <c r="E100" s="184" t="s">
        <v>723</v>
      </c>
      <c r="F100" s="185" t="s">
        <v>724</v>
      </c>
      <c r="G100" s="186" t="s">
        <v>499</v>
      </c>
      <c r="H100" s="187">
        <v>0.4</v>
      </c>
      <c r="I100" s="188"/>
      <c r="J100" s="189">
        <f>ROUND(I100*H100,2)</f>
        <v>0</v>
      </c>
      <c r="K100" s="185" t="s">
        <v>186</v>
      </c>
      <c r="L100" s="42"/>
      <c r="M100" s="190" t="s">
        <v>36</v>
      </c>
      <c r="N100" s="191" t="s">
        <v>53</v>
      </c>
      <c r="O100" s="67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4" t="s">
        <v>170</v>
      </c>
      <c r="AT100" s="194" t="s">
        <v>166</v>
      </c>
      <c r="AU100" s="194" t="s">
        <v>92</v>
      </c>
      <c r="AY100" s="19" t="s">
        <v>164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9" t="s">
        <v>23</v>
      </c>
      <c r="BK100" s="195">
        <f>ROUND(I100*H100,2)</f>
        <v>0</v>
      </c>
      <c r="BL100" s="19" t="s">
        <v>170</v>
      </c>
      <c r="BM100" s="194" t="s">
        <v>969</v>
      </c>
    </row>
    <row r="101" spans="1:47" s="2" customFormat="1" ht="19.5">
      <c r="A101" s="37"/>
      <c r="B101" s="38"/>
      <c r="C101" s="39"/>
      <c r="D101" s="196" t="s">
        <v>172</v>
      </c>
      <c r="E101" s="39"/>
      <c r="F101" s="197" t="s">
        <v>726</v>
      </c>
      <c r="G101" s="39"/>
      <c r="H101" s="39"/>
      <c r="I101" s="198"/>
      <c r="J101" s="39"/>
      <c r="K101" s="39"/>
      <c r="L101" s="42"/>
      <c r="M101" s="199"/>
      <c r="N101" s="200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9" t="s">
        <v>172</v>
      </c>
      <c r="AU101" s="19" t="s">
        <v>92</v>
      </c>
    </row>
    <row r="102" spans="1:47" s="2" customFormat="1" ht="11.25">
      <c r="A102" s="37"/>
      <c r="B102" s="38"/>
      <c r="C102" s="39"/>
      <c r="D102" s="233" t="s">
        <v>189</v>
      </c>
      <c r="E102" s="39"/>
      <c r="F102" s="234" t="s">
        <v>727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189</v>
      </c>
      <c r="AU102" s="19" t="s">
        <v>92</v>
      </c>
    </row>
    <row r="103" spans="2:51" s="13" customFormat="1" ht="11.25">
      <c r="B103" s="201"/>
      <c r="C103" s="202"/>
      <c r="D103" s="196" t="s">
        <v>173</v>
      </c>
      <c r="E103" s="203" t="s">
        <v>36</v>
      </c>
      <c r="F103" s="204" t="s">
        <v>647</v>
      </c>
      <c r="G103" s="202"/>
      <c r="H103" s="203" t="s">
        <v>36</v>
      </c>
      <c r="I103" s="205"/>
      <c r="J103" s="202"/>
      <c r="K103" s="202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173</v>
      </c>
      <c r="AU103" s="210" t="s">
        <v>92</v>
      </c>
      <c r="AV103" s="13" t="s">
        <v>23</v>
      </c>
      <c r="AW103" s="13" t="s">
        <v>45</v>
      </c>
      <c r="AX103" s="13" t="s">
        <v>82</v>
      </c>
      <c r="AY103" s="210" t="s">
        <v>164</v>
      </c>
    </row>
    <row r="104" spans="2:51" s="13" customFormat="1" ht="11.25">
      <c r="B104" s="201"/>
      <c r="C104" s="202"/>
      <c r="D104" s="196" t="s">
        <v>173</v>
      </c>
      <c r="E104" s="203" t="s">
        <v>36</v>
      </c>
      <c r="F104" s="204" t="s">
        <v>970</v>
      </c>
      <c r="G104" s="202"/>
      <c r="H104" s="203" t="s">
        <v>36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173</v>
      </c>
      <c r="AU104" s="210" t="s">
        <v>92</v>
      </c>
      <c r="AV104" s="13" t="s">
        <v>23</v>
      </c>
      <c r="AW104" s="13" t="s">
        <v>45</v>
      </c>
      <c r="AX104" s="13" t="s">
        <v>82</v>
      </c>
      <c r="AY104" s="210" t="s">
        <v>164</v>
      </c>
    </row>
    <row r="105" spans="2:51" s="14" customFormat="1" ht="11.25">
      <c r="B105" s="211"/>
      <c r="C105" s="212"/>
      <c r="D105" s="196" t="s">
        <v>173</v>
      </c>
      <c r="E105" s="213" t="s">
        <v>36</v>
      </c>
      <c r="F105" s="214" t="s">
        <v>894</v>
      </c>
      <c r="G105" s="212"/>
      <c r="H105" s="215">
        <v>0.4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173</v>
      </c>
      <c r="AU105" s="221" t="s">
        <v>92</v>
      </c>
      <c r="AV105" s="14" t="s">
        <v>92</v>
      </c>
      <c r="AW105" s="14" t="s">
        <v>45</v>
      </c>
      <c r="AX105" s="14" t="s">
        <v>82</v>
      </c>
      <c r="AY105" s="221" t="s">
        <v>164</v>
      </c>
    </row>
    <row r="106" spans="2:51" s="15" customFormat="1" ht="11.25">
      <c r="B106" s="222"/>
      <c r="C106" s="223"/>
      <c r="D106" s="196" t="s">
        <v>173</v>
      </c>
      <c r="E106" s="224" t="s">
        <v>36</v>
      </c>
      <c r="F106" s="225" t="s">
        <v>181</v>
      </c>
      <c r="G106" s="223"/>
      <c r="H106" s="226">
        <v>0.4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173</v>
      </c>
      <c r="AU106" s="232" t="s">
        <v>92</v>
      </c>
      <c r="AV106" s="15" t="s">
        <v>170</v>
      </c>
      <c r="AW106" s="15" t="s">
        <v>45</v>
      </c>
      <c r="AX106" s="15" t="s">
        <v>23</v>
      </c>
      <c r="AY106" s="232" t="s">
        <v>164</v>
      </c>
    </row>
    <row r="107" spans="1:65" s="2" customFormat="1" ht="16.5" customHeight="1">
      <c r="A107" s="37"/>
      <c r="B107" s="38"/>
      <c r="C107" s="183" t="s">
        <v>182</v>
      </c>
      <c r="D107" s="183" t="s">
        <v>166</v>
      </c>
      <c r="E107" s="184" t="s">
        <v>728</v>
      </c>
      <c r="F107" s="185" t="s">
        <v>729</v>
      </c>
      <c r="G107" s="186" t="s">
        <v>499</v>
      </c>
      <c r="H107" s="187">
        <v>2.2</v>
      </c>
      <c r="I107" s="188"/>
      <c r="J107" s="189">
        <f>ROUND(I107*H107,2)</f>
        <v>0</v>
      </c>
      <c r="K107" s="185" t="s">
        <v>186</v>
      </c>
      <c r="L107" s="42"/>
      <c r="M107" s="190" t="s">
        <v>36</v>
      </c>
      <c r="N107" s="191" t="s">
        <v>53</v>
      </c>
      <c r="O107" s="67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4" t="s">
        <v>170</v>
      </c>
      <c r="AT107" s="194" t="s">
        <v>166</v>
      </c>
      <c r="AU107" s="194" t="s">
        <v>92</v>
      </c>
      <c r="AY107" s="19" t="s">
        <v>164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9" t="s">
        <v>23</v>
      </c>
      <c r="BK107" s="195">
        <f>ROUND(I107*H107,2)</f>
        <v>0</v>
      </c>
      <c r="BL107" s="19" t="s">
        <v>170</v>
      </c>
      <c r="BM107" s="194" t="s">
        <v>971</v>
      </c>
    </row>
    <row r="108" spans="1:47" s="2" customFormat="1" ht="11.25">
      <c r="A108" s="37"/>
      <c r="B108" s="38"/>
      <c r="C108" s="39"/>
      <c r="D108" s="196" t="s">
        <v>172</v>
      </c>
      <c r="E108" s="39"/>
      <c r="F108" s="197" t="s">
        <v>731</v>
      </c>
      <c r="G108" s="39"/>
      <c r="H108" s="39"/>
      <c r="I108" s="198"/>
      <c r="J108" s="39"/>
      <c r="K108" s="39"/>
      <c r="L108" s="42"/>
      <c r="M108" s="199"/>
      <c r="N108" s="200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172</v>
      </c>
      <c r="AU108" s="19" t="s">
        <v>92</v>
      </c>
    </row>
    <row r="109" spans="1:47" s="2" customFormat="1" ht="11.25">
      <c r="A109" s="37"/>
      <c r="B109" s="38"/>
      <c r="C109" s="39"/>
      <c r="D109" s="233" t="s">
        <v>189</v>
      </c>
      <c r="E109" s="39"/>
      <c r="F109" s="234" t="s">
        <v>732</v>
      </c>
      <c r="G109" s="39"/>
      <c r="H109" s="39"/>
      <c r="I109" s="198"/>
      <c r="J109" s="39"/>
      <c r="K109" s="39"/>
      <c r="L109" s="42"/>
      <c r="M109" s="199"/>
      <c r="N109" s="200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189</v>
      </c>
      <c r="AU109" s="19" t="s">
        <v>92</v>
      </c>
    </row>
    <row r="110" spans="2:51" s="13" customFormat="1" ht="11.25">
      <c r="B110" s="201"/>
      <c r="C110" s="202"/>
      <c r="D110" s="196" t="s">
        <v>173</v>
      </c>
      <c r="E110" s="203" t="s">
        <v>36</v>
      </c>
      <c r="F110" s="204" t="s">
        <v>721</v>
      </c>
      <c r="G110" s="202"/>
      <c r="H110" s="203" t="s">
        <v>36</v>
      </c>
      <c r="I110" s="205"/>
      <c r="J110" s="202"/>
      <c r="K110" s="202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173</v>
      </c>
      <c r="AU110" s="210" t="s">
        <v>92</v>
      </c>
      <c r="AV110" s="13" t="s">
        <v>23</v>
      </c>
      <c r="AW110" s="13" t="s">
        <v>45</v>
      </c>
      <c r="AX110" s="13" t="s">
        <v>82</v>
      </c>
      <c r="AY110" s="210" t="s">
        <v>164</v>
      </c>
    </row>
    <row r="111" spans="2:51" s="13" customFormat="1" ht="11.25">
      <c r="B111" s="201"/>
      <c r="C111" s="202"/>
      <c r="D111" s="196" t="s">
        <v>173</v>
      </c>
      <c r="E111" s="203" t="s">
        <v>36</v>
      </c>
      <c r="F111" s="204" t="s">
        <v>970</v>
      </c>
      <c r="G111" s="202"/>
      <c r="H111" s="203" t="s">
        <v>36</v>
      </c>
      <c r="I111" s="205"/>
      <c r="J111" s="202"/>
      <c r="K111" s="202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173</v>
      </c>
      <c r="AU111" s="210" t="s">
        <v>92</v>
      </c>
      <c r="AV111" s="13" t="s">
        <v>23</v>
      </c>
      <c r="AW111" s="13" t="s">
        <v>45</v>
      </c>
      <c r="AX111" s="13" t="s">
        <v>82</v>
      </c>
      <c r="AY111" s="210" t="s">
        <v>164</v>
      </c>
    </row>
    <row r="112" spans="2:51" s="14" customFormat="1" ht="11.25">
      <c r="B112" s="211"/>
      <c r="C112" s="212"/>
      <c r="D112" s="196" t="s">
        <v>173</v>
      </c>
      <c r="E112" s="213" t="s">
        <v>36</v>
      </c>
      <c r="F112" s="214" t="s">
        <v>894</v>
      </c>
      <c r="G112" s="212"/>
      <c r="H112" s="215">
        <v>0.4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173</v>
      </c>
      <c r="AU112" s="221" t="s">
        <v>92</v>
      </c>
      <c r="AV112" s="14" t="s">
        <v>92</v>
      </c>
      <c r="AW112" s="14" t="s">
        <v>45</v>
      </c>
      <c r="AX112" s="14" t="s">
        <v>82</v>
      </c>
      <c r="AY112" s="221" t="s">
        <v>164</v>
      </c>
    </row>
    <row r="113" spans="2:51" s="14" customFormat="1" ht="11.25">
      <c r="B113" s="211"/>
      <c r="C113" s="212"/>
      <c r="D113" s="196" t="s">
        <v>173</v>
      </c>
      <c r="E113" s="213" t="s">
        <v>36</v>
      </c>
      <c r="F113" s="214" t="s">
        <v>891</v>
      </c>
      <c r="G113" s="212"/>
      <c r="H113" s="215">
        <v>1.8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173</v>
      </c>
      <c r="AU113" s="221" t="s">
        <v>92</v>
      </c>
      <c r="AV113" s="14" t="s">
        <v>92</v>
      </c>
      <c r="AW113" s="14" t="s">
        <v>45</v>
      </c>
      <c r="AX113" s="14" t="s">
        <v>82</v>
      </c>
      <c r="AY113" s="221" t="s">
        <v>164</v>
      </c>
    </row>
    <row r="114" spans="2:51" s="15" customFormat="1" ht="11.25">
      <c r="B114" s="222"/>
      <c r="C114" s="223"/>
      <c r="D114" s="196" t="s">
        <v>173</v>
      </c>
      <c r="E114" s="224" t="s">
        <v>36</v>
      </c>
      <c r="F114" s="225" t="s">
        <v>181</v>
      </c>
      <c r="G114" s="223"/>
      <c r="H114" s="226">
        <v>2.2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173</v>
      </c>
      <c r="AU114" s="232" t="s">
        <v>92</v>
      </c>
      <c r="AV114" s="15" t="s">
        <v>170</v>
      </c>
      <c r="AW114" s="15" t="s">
        <v>45</v>
      </c>
      <c r="AX114" s="15" t="s">
        <v>23</v>
      </c>
      <c r="AY114" s="232" t="s">
        <v>164</v>
      </c>
    </row>
    <row r="115" spans="1:65" s="2" customFormat="1" ht="16.5" customHeight="1">
      <c r="A115" s="37"/>
      <c r="B115" s="38"/>
      <c r="C115" s="246" t="s">
        <v>170</v>
      </c>
      <c r="D115" s="246" t="s">
        <v>303</v>
      </c>
      <c r="E115" s="247" t="s">
        <v>734</v>
      </c>
      <c r="F115" s="248" t="s">
        <v>735</v>
      </c>
      <c r="G115" s="249" t="s">
        <v>525</v>
      </c>
      <c r="H115" s="250">
        <v>0.1</v>
      </c>
      <c r="I115" s="251"/>
      <c r="J115" s="252">
        <f>ROUND(I115*H115,2)</f>
        <v>0</v>
      </c>
      <c r="K115" s="248" t="s">
        <v>36</v>
      </c>
      <c r="L115" s="253"/>
      <c r="M115" s="254" t="s">
        <v>36</v>
      </c>
      <c r="N115" s="255" t="s">
        <v>53</v>
      </c>
      <c r="O115" s="67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4" t="s">
        <v>238</v>
      </c>
      <c r="AT115" s="194" t="s">
        <v>303</v>
      </c>
      <c r="AU115" s="194" t="s">
        <v>92</v>
      </c>
      <c r="AY115" s="19" t="s">
        <v>164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9" t="s">
        <v>23</v>
      </c>
      <c r="BK115" s="195">
        <f>ROUND(I115*H115,2)</f>
        <v>0</v>
      </c>
      <c r="BL115" s="19" t="s">
        <v>170</v>
      </c>
      <c r="BM115" s="194" t="s">
        <v>972</v>
      </c>
    </row>
    <row r="116" spans="1:47" s="2" customFormat="1" ht="11.25">
      <c r="A116" s="37"/>
      <c r="B116" s="38"/>
      <c r="C116" s="39"/>
      <c r="D116" s="196" t="s">
        <v>172</v>
      </c>
      <c r="E116" s="39"/>
      <c r="F116" s="197" t="s">
        <v>735</v>
      </c>
      <c r="G116" s="39"/>
      <c r="H116" s="39"/>
      <c r="I116" s="198"/>
      <c r="J116" s="39"/>
      <c r="K116" s="39"/>
      <c r="L116" s="42"/>
      <c r="M116" s="199"/>
      <c r="N116" s="200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172</v>
      </c>
      <c r="AU116" s="19" t="s">
        <v>92</v>
      </c>
    </row>
    <row r="117" spans="2:51" s="13" customFormat="1" ht="11.25">
      <c r="B117" s="201"/>
      <c r="C117" s="202"/>
      <c r="D117" s="196" t="s">
        <v>173</v>
      </c>
      <c r="E117" s="203" t="s">
        <v>36</v>
      </c>
      <c r="F117" s="204" t="s">
        <v>897</v>
      </c>
      <c r="G117" s="202"/>
      <c r="H117" s="203" t="s">
        <v>36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173</v>
      </c>
      <c r="AU117" s="210" t="s">
        <v>92</v>
      </c>
      <c r="AV117" s="13" t="s">
        <v>23</v>
      </c>
      <c r="AW117" s="13" t="s">
        <v>45</v>
      </c>
      <c r="AX117" s="13" t="s">
        <v>82</v>
      </c>
      <c r="AY117" s="210" t="s">
        <v>164</v>
      </c>
    </row>
    <row r="118" spans="2:51" s="13" customFormat="1" ht="11.25">
      <c r="B118" s="201"/>
      <c r="C118" s="202"/>
      <c r="D118" s="196" t="s">
        <v>173</v>
      </c>
      <c r="E118" s="203" t="s">
        <v>36</v>
      </c>
      <c r="F118" s="204" t="s">
        <v>970</v>
      </c>
      <c r="G118" s="202"/>
      <c r="H118" s="203" t="s">
        <v>36</v>
      </c>
      <c r="I118" s="205"/>
      <c r="J118" s="202"/>
      <c r="K118" s="202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173</v>
      </c>
      <c r="AU118" s="210" t="s">
        <v>92</v>
      </c>
      <c r="AV118" s="13" t="s">
        <v>23</v>
      </c>
      <c r="AW118" s="13" t="s">
        <v>45</v>
      </c>
      <c r="AX118" s="13" t="s">
        <v>82</v>
      </c>
      <c r="AY118" s="210" t="s">
        <v>164</v>
      </c>
    </row>
    <row r="119" spans="2:51" s="14" customFormat="1" ht="11.25">
      <c r="B119" s="211"/>
      <c r="C119" s="212"/>
      <c r="D119" s="196" t="s">
        <v>173</v>
      </c>
      <c r="E119" s="213" t="s">
        <v>36</v>
      </c>
      <c r="F119" s="214" t="s">
        <v>898</v>
      </c>
      <c r="G119" s="212"/>
      <c r="H119" s="215">
        <v>0.1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173</v>
      </c>
      <c r="AU119" s="221" t="s">
        <v>92</v>
      </c>
      <c r="AV119" s="14" t="s">
        <v>92</v>
      </c>
      <c r="AW119" s="14" t="s">
        <v>45</v>
      </c>
      <c r="AX119" s="14" t="s">
        <v>82</v>
      </c>
      <c r="AY119" s="221" t="s">
        <v>164</v>
      </c>
    </row>
    <row r="120" spans="2:51" s="15" customFormat="1" ht="11.25">
      <c r="B120" s="222"/>
      <c r="C120" s="223"/>
      <c r="D120" s="196" t="s">
        <v>173</v>
      </c>
      <c r="E120" s="224" t="s">
        <v>36</v>
      </c>
      <c r="F120" s="225" t="s">
        <v>181</v>
      </c>
      <c r="G120" s="223"/>
      <c r="H120" s="226">
        <v>0.1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173</v>
      </c>
      <c r="AU120" s="232" t="s">
        <v>92</v>
      </c>
      <c r="AV120" s="15" t="s">
        <v>170</v>
      </c>
      <c r="AW120" s="15" t="s">
        <v>45</v>
      </c>
      <c r="AX120" s="15" t="s">
        <v>23</v>
      </c>
      <c r="AY120" s="232" t="s">
        <v>164</v>
      </c>
    </row>
    <row r="121" spans="1:65" s="2" customFormat="1" ht="16.5" customHeight="1">
      <c r="A121" s="37"/>
      <c r="B121" s="38"/>
      <c r="C121" s="246" t="s">
        <v>204</v>
      </c>
      <c r="D121" s="246" t="s">
        <v>303</v>
      </c>
      <c r="E121" s="247" t="s">
        <v>737</v>
      </c>
      <c r="F121" s="248" t="s">
        <v>738</v>
      </c>
      <c r="G121" s="249" t="s">
        <v>525</v>
      </c>
      <c r="H121" s="250">
        <v>0.45</v>
      </c>
      <c r="I121" s="251"/>
      <c r="J121" s="252">
        <f>ROUND(I121*H121,2)</f>
        <v>0</v>
      </c>
      <c r="K121" s="248" t="s">
        <v>36</v>
      </c>
      <c r="L121" s="253"/>
      <c r="M121" s="254" t="s">
        <v>36</v>
      </c>
      <c r="N121" s="255" t="s">
        <v>53</v>
      </c>
      <c r="O121" s="67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4" t="s">
        <v>238</v>
      </c>
      <c r="AT121" s="194" t="s">
        <v>303</v>
      </c>
      <c r="AU121" s="194" t="s">
        <v>92</v>
      </c>
      <c r="AY121" s="19" t="s">
        <v>164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9" t="s">
        <v>23</v>
      </c>
      <c r="BK121" s="195">
        <f>ROUND(I121*H121,2)</f>
        <v>0</v>
      </c>
      <c r="BL121" s="19" t="s">
        <v>170</v>
      </c>
      <c r="BM121" s="194" t="s">
        <v>973</v>
      </c>
    </row>
    <row r="122" spans="1:47" s="2" customFormat="1" ht="11.25">
      <c r="A122" s="37"/>
      <c r="B122" s="38"/>
      <c r="C122" s="39"/>
      <c r="D122" s="196" t="s">
        <v>172</v>
      </c>
      <c r="E122" s="39"/>
      <c r="F122" s="197" t="s">
        <v>738</v>
      </c>
      <c r="G122" s="39"/>
      <c r="H122" s="39"/>
      <c r="I122" s="198"/>
      <c r="J122" s="39"/>
      <c r="K122" s="39"/>
      <c r="L122" s="42"/>
      <c r="M122" s="199"/>
      <c r="N122" s="200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9" t="s">
        <v>172</v>
      </c>
      <c r="AU122" s="19" t="s">
        <v>92</v>
      </c>
    </row>
    <row r="123" spans="2:51" s="13" customFormat="1" ht="11.25">
      <c r="B123" s="201"/>
      <c r="C123" s="202"/>
      <c r="D123" s="196" t="s">
        <v>173</v>
      </c>
      <c r="E123" s="203" t="s">
        <v>36</v>
      </c>
      <c r="F123" s="204" t="s">
        <v>897</v>
      </c>
      <c r="G123" s="202"/>
      <c r="H123" s="203" t="s">
        <v>36</v>
      </c>
      <c r="I123" s="205"/>
      <c r="J123" s="202"/>
      <c r="K123" s="202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173</v>
      </c>
      <c r="AU123" s="210" t="s">
        <v>92</v>
      </c>
      <c r="AV123" s="13" t="s">
        <v>23</v>
      </c>
      <c r="AW123" s="13" t="s">
        <v>45</v>
      </c>
      <c r="AX123" s="13" t="s">
        <v>82</v>
      </c>
      <c r="AY123" s="210" t="s">
        <v>164</v>
      </c>
    </row>
    <row r="124" spans="2:51" s="13" customFormat="1" ht="11.25">
      <c r="B124" s="201"/>
      <c r="C124" s="202"/>
      <c r="D124" s="196" t="s">
        <v>173</v>
      </c>
      <c r="E124" s="203" t="s">
        <v>36</v>
      </c>
      <c r="F124" s="204" t="s">
        <v>970</v>
      </c>
      <c r="G124" s="202"/>
      <c r="H124" s="203" t="s">
        <v>36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173</v>
      </c>
      <c r="AU124" s="210" t="s">
        <v>92</v>
      </c>
      <c r="AV124" s="13" t="s">
        <v>23</v>
      </c>
      <c r="AW124" s="13" t="s">
        <v>45</v>
      </c>
      <c r="AX124" s="13" t="s">
        <v>82</v>
      </c>
      <c r="AY124" s="210" t="s">
        <v>164</v>
      </c>
    </row>
    <row r="125" spans="2:51" s="14" customFormat="1" ht="11.25">
      <c r="B125" s="211"/>
      <c r="C125" s="212"/>
      <c r="D125" s="196" t="s">
        <v>173</v>
      </c>
      <c r="E125" s="213" t="s">
        <v>36</v>
      </c>
      <c r="F125" s="214" t="s">
        <v>900</v>
      </c>
      <c r="G125" s="212"/>
      <c r="H125" s="215">
        <v>0.45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173</v>
      </c>
      <c r="AU125" s="221" t="s">
        <v>92</v>
      </c>
      <c r="AV125" s="14" t="s">
        <v>92</v>
      </c>
      <c r="AW125" s="14" t="s">
        <v>45</v>
      </c>
      <c r="AX125" s="14" t="s">
        <v>82</v>
      </c>
      <c r="AY125" s="221" t="s">
        <v>164</v>
      </c>
    </row>
    <row r="126" spans="2:51" s="15" customFormat="1" ht="11.25">
      <c r="B126" s="222"/>
      <c r="C126" s="223"/>
      <c r="D126" s="196" t="s">
        <v>173</v>
      </c>
      <c r="E126" s="224" t="s">
        <v>36</v>
      </c>
      <c r="F126" s="225" t="s">
        <v>181</v>
      </c>
      <c r="G126" s="223"/>
      <c r="H126" s="226">
        <v>0.45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173</v>
      </c>
      <c r="AU126" s="232" t="s">
        <v>92</v>
      </c>
      <c r="AV126" s="15" t="s">
        <v>170</v>
      </c>
      <c r="AW126" s="15" t="s">
        <v>45</v>
      </c>
      <c r="AX126" s="15" t="s">
        <v>23</v>
      </c>
      <c r="AY126" s="232" t="s">
        <v>164</v>
      </c>
    </row>
    <row r="127" spans="1:65" s="2" customFormat="1" ht="16.5" customHeight="1">
      <c r="A127" s="37"/>
      <c r="B127" s="38"/>
      <c r="C127" s="246" t="s">
        <v>217</v>
      </c>
      <c r="D127" s="246" t="s">
        <v>303</v>
      </c>
      <c r="E127" s="247" t="s">
        <v>901</v>
      </c>
      <c r="F127" s="248" t="s">
        <v>902</v>
      </c>
      <c r="G127" s="249" t="s">
        <v>525</v>
      </c>
      <c r="H127" s="250">
        <v>0.1</v>
      </c>
      <c r="I127" s="251"/>
      <c r="J127" s="252">
        <f>ROUND(I127*H127,2)</f>
        <v>0</v>
      </c>
      <c r="K127" s="248" t="s">
        <v>36</v>
      </c>
      <c r="L127" s="253"/>
      <c r="M127" s="254" t="s">
        <v>36</v>
      </c>
      <c r="N127" s="255" t="s">
        <v>53</v>
      </c>
      <c r="O127" s="67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4" t="s">
        <v>238</v>
      </c>
      <c r="AT127" s="194" t="s">
        <v>303</v>
      </c>
      <c r="AU127" s="194" t="s">
        <v>92</v>
      </c>
      <c r="AY127" s="19" t="s">
        <v>164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9" t="s">
        <v>23</v>
      </c>
      <c r="BK127" s="195">
        <f>ROUND(I127*H127,2)</f>
        <v>0</v>
      </c>
      <c r="BL127" s="19" t="s">
        <v>170</v>
      </c>
      <c r="BM127" s="194" t="s">
        <v>974</v>
      </c>
    </row>
    <row r="128" spans="1:47" s="2" customFormat="1" ht="11.25">
      <c r="A128" s="37"/>
      <c r="B128" s="38"/>
      <c r="C128" s="39"/>
      <c r="D128" s="196" t="s">
        <v>172</v>
      </c>
      <c r="E128" s="39"/>
      <c r="F128" s="197" t="s">
        <v>902</v>
      </c>
      <c r="G128" s="39"/>
      <c r="H128" s="39"/>
      <c r="I128" s="198"/>
      <c r="J128" s="39"/>
      <c r="K128" s="39"/>
      <c r="L128" s="42"/>
      <c r="M128" s="199"/>
      <c r="N128" s="200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9" t="s">
        <v>172</v>
      </c>
      <c r="AU128" s="19" t="s">
        <v>92</v>
      </c>
    </row>
    <row r="129" spans="2:51" s="13" customFormat="1" ht="11.25">
      <c r="B129" s="201"/>
      <c r="C129" s="202"/>
      <c r="D129" s="196" t="s">
        <v>173</v>
      </c>
      <c r="E129" s="203" t="s">
        <v>36</v>
      </c>
      <c r="F129" s="204" t="s">
        <v>721</v>
      </c>
      <c r="G129" s="202"/>
      <c r="H129" s="203" t="s">
        <v>36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173</v>
      </c>
      <c r="AU129" s="210" t="s">
        <v>92</v>
      </c>
      <c r="AV129" s="13" t="s">
        <v>23</v>
      </c>
      <c r="AW129" s="13" t="s">
        <v>45</v>
      </c>
      <c r="AX129" s="13" t="s">
        <v>82</v>
      </c>
      <c r="AY129" s="210" t="s">
        <v>164</v>
      </c>
    </row>
    <row r="130" spans="2:51" s="13" customFormat="1" ht="11.25">
      <c r="B130" s="201"/>
      <c r="C130" s="202"/>
      <c r="D130" s="196" t="s">
        <v>173</v>
      </c>
      <c r="E130" s="203" t="s">
        <v>36</v>
      </c>
      <c r="F130" s="204" t="s">
        <v>970</v>
      </c>
      <c r="G130" s="202"/>
      <c r="H130" s="203" t="s">
        <v>36</v>
      </c>
      <c r="I130" s="205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173</v>
      </c>
      <c r="AU130" s="210" t="s">
        <v>92</v>
      </c>
      <c r="AV130" s="13" t="s">
        <v>23</v>
      </c>
      <c r="AW130" s="13" t="s">
        <v>45</v>
      </c>
      <c r="AX130" s="13" t="s">
        <v>82</v>
      </c>
      <c r="AY130" s="210" t="s">
        <v>164</v>
      </c>
    </row>
    <row r="131" spans="2:51" s="14" customFormat="1" ht="11.25">
      <c r="B131" s="211"/>
      <c r="C131" s="212"/>
      <c r="D131" s="196" t="s">
        <v>173</v>
      </c>
      <c r="E131" s="213" t="s">
        <v>36</v>
      </c>
      <c r="F131" s="214" t="s">
        <v>898</v>
      </c>
      <c r="G131" s="212"/>
      <c r="H131" s="215">
        <v>0.1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173</v>
      </c>
      <c r="AU131" s="221" t="s">
        <v>92</v>
      </c>
      <c r="AV131" s="14" t="s">
        <v>92</v>
      </c>
      <c r="AW131" s="14" t="s">
        <v>45</v>
      </c>
      <c r="AX131" s="14" t="s">
        <v>82</v>
      </c>
      <c r="AY131" s="221" t="s">
        <v>164</v>
      </c>
    </row>
    <row r="132" spans="2:51" s="15" customFormat="1" ht="11.25">
      <c r="B132" s="222"/>
      <c r="C132" s="223"/>
      <c r="D132" s="196" t="s">
        <v>173</v>
      </c>
      <c r="E132" s="224" t="s">
        <v>36</v>
      </c>
      <c r="F132" s="225" t="s">
        <v>181</v>
      </c>
      <c r="G132" s="223"/>
      <c r="H132" s="226">
        <v>0.1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173</v>
      </c>
      <c r="AU132" s="232" t="s">
        <v>92</v>
      </c>
      <c r="AV132" s="15" t="s">
        <v>170</v>
      </c>
      <c r="AW132" s="15" t="s">
        <v>45</v>
      </c>
      <c r="AX132" s="15" t="s">
        <v>23</v>
      </c>
      <c r="AY132" s="232" t="s">
        <v>164</v>
      </c>
    </row>
    <row r="133" spans="1:65" s="2" customFormat="1" ht="16.5" customHeight="1">
      <c r="A133" s="37"/>
      <c r="B133" s="38"/>
      <c r="C133" s="246" t="s">
        <v>229</v>
      </c>
      <c r="D133" s="246" t="s">
        <v>303</v>
      </c>
      <c r="E133" s="247" t="s">
        <v>743</v>
      </c>
      <c r="F133" s="248" t="s">
        <v>744</v>
      </c>
      <c r="G133" s="249" t="s">
        <v>525</v>
      </c>
      <c r="H133" s="250">
        <v>0.45</v>
      </c>
      <c r="I133" s="251"/>
      <c r="J133" s="252">
        <f>ROUND(I133*H133,2)</f>
        <v>0</v>
      </c>
      <c r="K133" s="248" t="s">
        <v>36</v>
      </c>
      <c r="L133" s="253"/>
      <c r="M133" s="254" t="s">
        <v>36</v>
      </c>
      <c r="N133" s="255" t="s">
        <v>53</v>
      </c>
      <c r="O133" s="67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4" t="s">
        <v>238</v>
      </c>
      <c r="AT133" s="194" t="s">
        <v>303</v>
      </c>
      <c r="AU133" s="194" t="s">
        <v>92</v>
      </c>
      <c r="AY133" s="19" t="s">
        <v>164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9" t="s">
        <v>23</v>
      </c>
      <c r="BK133" s="195">
        <f>ROUND(I133*H133,2)</f>
        <v>0</v>
      </c>
      <c r="BL133" s="19" t="s">
        <v>170</v>
      </c>
      <c r="BM133" s="194" t="s">
        <v>975</v>
      </c>
    </row>
    <row r="134" spans="1:47" s="2" customFormat="1" ht="11.25">
      <c r="A134" s="37"/>
      <c r="B134" s="38"/>
      <c r="C134" s="39"/>
      <c r="D134" s="196" t="s">
        <v>172</v>
      </c>
      <c r="E134" s="39"/>
      <c r="F134" s="197" t="s">
        <v>744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172</v>
      </c>
      <c r="AU134" s="19" t="s">
        <v>92</v>
      </c>
    </row>
    <row r="135" spans="2:51" s="13" customFormat="1" ht="11.25">
      <c r="B135" s="201"/>
      <c r="C135" s="202"/>
      <c r="D135" s="196" t="s">
        <v>173</v>
      </c>
      <c r="E135" s="203" t="s">
        <v>36</v>
      </c>
      <c r="F135" s="204" t="s">
        <v>721</v>
      </c>
      <c r="G135" s="202"/>
      <c r="H135" s="203" t="s">
        <v>36</v>
      </c>
      <c r="I135" s="205"/>
      <c r="J135" s="202"/>
      <c r="K135" s="202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173</v>
      </c>
      <c r="AU135" s="210" t="s">
        <v>92</v>
      </c>
      <c r="AV135" s="13" t="s">
        <v>23</v>
      </c>
      <c r="AW135" s="13" t="s">
        <v>45</v>
      </c>
      <c r="AX135" s="13" t="s">
        <v>82</v>
      </c>
      <c r="AY135" s="210" t="s">
        <v>164</v>
      </c>
    </row>
    <row r="136" spans="2:51" s="13" customFormat="1" ht="11.25">
      <c r="B136" s="201"/>
      <c r="C136" s="202"/>
      <c r="D136" s="196" t="s">
        <v>173</v>
      </c>
      <c r="E136" s="203" t="s">
        <v>36</v>
      </c>
      <c r="F136" s="204" t="s">
        <v>970</v>
      </c>
      <c r="G136" s="202"/>
      <c r="H136" s="203" t="s">
        <v>36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173</v>
      </c>
      <c r="AU136" s="210" t="s">
        <v>92</v>
      </c>
      <c r="AV136" s="13" t="s">
        <v>23</v>
      </c>
      <c r="AW136" s="13" t="s">
        <v>45</v>
      </c>
      <c r="AX136" s="13" t="s">
        <v>82</v>
      </c>
      <c r="AY136" s="210" t="s">
        <v>164</v>
      </c>
    </row>
    <row r="137" spans="2:51" s="14" customFormat="1" ht="11.25">
      <c r="B137" s="211"/>
      <c r="C137" s="212"/>
      <c r="D137" s="196" t="s">
        <v>173</v>
      </c>
      <c r="E137" s="213" t="s">
        <v>36</v>
      </c>
      <c r="F137" s="214" t="s">
        <v>900</v>
      </c>
      <c r="G137" s="212"/>
      <c r="H137" s="215">
        <v>0.45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173</v>
      </c>
      <c r="AU137" s="221" t="s">
        <v>92</v>
      </c>
      <c r="AV137" s="14" t="s">
        <v>92</v>
      </c>
      <c r="AW137" s="14" t="s">
        <v>45</v>
      </c>
      <c r="AX137" s="14" t="s">
        <v>82</v>
      </c>
      <c r="AY137" s="221" t="s">
        <v>164</v>
      </c>
    </row>
    <row r="138" spans="2:51" s="15" customFormat="1" ht="11.25">
      <c r="B138" s="222"/>
      <c r="C138" s="223"/>
      <c r="D138" s="196" t="s">
        <v>173</v>
      </c>
      <c r="E138" s="224" t="s">
        <v>36</v>
      </c>
      <c r="F138" s="225" t="s">
        <v>181</v>
      </c>
      <c r="G138" s="223"/>
      <c r="H138" s="226">
        <v>0.45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173</v>
      </c>
      <c r="AU138" s="232" t="s">
        <v>92</v>
      </c>
      <c r="AV138" s="15" t="s">
        <v>170</v>
      </c>
      <c r="AW138" s="15" t="s">
        <v>45</v>
      </c>
      <c r="AX138" s="15" t="s">
        <v>23</v>
      </c>
      <c r="AY138" s="232" t="s">
        <v>164</v>
      </c>
    </row>
    <row r="139" spans="1:65" s="2" customFormat="1" ht="16.5" customHeight="1">
      <c r="A139" s="37"/>
      <c r="B139" s="38"/>
      <c r="C139" s="246" t="s">
        <v>238</v>
      </c>
      <c r="D139" s="246" t="s">
        <v>303</v>
      </c>
      <c r="E139" s="247" t="s">
        <v>746</v>
      </c>
      <c r="F139" s="248" t="s">
        <v>747</v>
      </c>
      <c r="G139" s="249" t="s">
        <v>525</v>
      </c>
      <c r="H139" s="250">
        <v>0.1</v>
      </c>
      <c r="I139" s="251"/>
      <c r="J139" s="252">
        <f>ROUND(I139*H139,2)</f>
        <v>0</v>
      </c>
      <c r="K139" s="248" t="s">
        <v>36</v>
      </c>
      <c r="L139" s="253"/>
      <c r="M139" s="254" t="s">
        <v>36</v>
      </c>
      <c r="N139" s="255" t="s">
        <v>53</v>
      </c>
      <c r="O139" s="67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4" t="s">
        <v>238</v>
      </c>
      <c r="AT139" s="194" t="s">
        <v>303</v>
      </c>
      <c r="AU139" s="194" t="s">
        <v>92</v>
      </c>
      <c r="AY139" s="19" t="s">
        <v>164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9" t="s">
        <v>23</v>
      </c>
      <c r="BK139" s="195">
        <f>ROUND(I139*H139,2)</f>
        <v>0</v>
      </c>
      <c r="BL139" s="19" t="s">
        <v>170</v>
      </c>
      <c r="BM139" s="194" t="s">
        <v>976</v>
      </c>
    </row>
    <row r="140" spans="1:47" s="2" customFormat="1" ht="11.25">
      <c r="A140" s="37"/>
      <c r="B140" s="38"/>
      <c r="C140" s="39"/>
      <c r="D140" s="196" t="s">
        <v>172</v>
      </c>
      <c r="E140" s="39"/>
      <c r="F140" s="197" t="s">
        <v>747</v>
      </c>
      <c r="G140" s="39"/>
      <c r="H140" s="39"/>
      <c r="I140" s="198"/>
      <c r="J140" s="39"/>
      <c r="K140" s="39"/>
      <c r="L140" s="42"/>
      <c r="M140" s="199"/>
      <c r="N140" s="200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172</v>
      </c>
      <c r="AU140" s="19" t="s">
        <v>92</v>
      </c>
    </row>
    <row r="141" spans="2:51" s="13" customFormat="1" ht="11.25">
      <c r="B141" s="201"/>
      <c r="C141" s="202"/>
      <c r="D141" s="196" t="s">
        <v>173</v>
      </c>
      <c r="E141" s="203" t="s">
        <v>36</v>
      </c>
      <c r="F141" s="204" t="s">
        <v>721</v>
      </c>
      <c r="G141" s="202"/>
      <c r="H141" s="203" t="s">
        <v>36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173</v>
      </c>
      <c r="AU141" s="210" t="s">
        <v>92</v>
      </c>
      <c r="AV141" s="13" t="s">
        <v>23</v>
      </c>
      <c r="AW141" s="13" t="s">
        <v>45</v>
      </c>
      <c r="AX141" s="13" t="s">
        <v>82</v>
      </c>
      <c r="AY141" s="210" t="s">
        <v>164</v>
      </c>
    </row>
    <row r="142" spans="2:51" s="13" customFormat="1" ht="11.25">
      <c r="B142" s="201"/>
      <c r="C142" s="202"/>
      <c r="D142" s="196" t="s">
        <v>173</v>
      </c>
      <c r="E142" s="203" t="s">
        <v>36</v>
      </c>
      <c r="F142" s="204" t="s">
        <v>970</v>
      </c>
      <c r="G142" s="202"/>
      <c r="H142" s="203" t="s">
        <v>36</v>
      </c>
      <c r="I142" s="205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173</v>
      </c>
      <c r="AU142" s="210" t="s">
        <v>92</v>
      </c>
      <c r="AV142" s="13" t="s">
        <v>23</v>
      </c>
      <c r="AW142" s="13" t="s">
        <v>45</v>
      </c>
      <c r="AX142" s="13" t="s">
        <v>82</v>
      </c>
      <c r="AY142" s="210" t="s">
        <v>164</v>
      </c>
    </row>
    <row r="143" spans="2:51" s="14" customFormat="1" ht="11.25">
      <c r="B143" s="211"/>
      <c r="C143" s="212"/>
      <c r="D143" s="196" t="s">
        <v>173</v>
      </c>
      <c r="E143" s="213" t="s">
        <v>36</v>
      </c>
      <c r="F143" s="214" t="s">
        <v>898</v>
      </c>
      <c r="G143" s="212"/>
      <c r="H143" s="215">
        <v>0.1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173</v>
      </c>
      <c r="AU143" s="221" t="s">
        <v>92</v>
      </c>
      <c r="AV143" s="14" t="s">
        <v>92</v>
      </c>
      <c r="AW143" s="14" t="s">
        <v>45</v>
      </c>
      <c r="AX143" s="14" t="s">
        <v>82</v>
      </c>
      <c r="AY143" s="221" t="s">
        <v>164</v>
      </c>
    </row>
    <row r="144" spans="2:51" s="15" customFormat="1" ht="11.25">
      <c r="B144" s="222"/>
      <c r="C144" s="223"/>
      <c r="D144" s="196" t="s">
        <v>173</v>
      </c>
      <c r="E144" s="224" t="s">
        <v>36</v>
      </c>
      <c r="F144" s="225" t="s">
        <v>181</v>
      </c>
      <c r="G144" s="223"/>
      <c r="H144" s="226">
        <v>0.1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173</v>
      </c>
      <c r="AU144" s="232" t="s">
        <v>92</v>
      </c>
      <c r="AV144" s="15" t="s">
        <v>170</v>
      </c>
      <c r="AW144" s="15" t="s">
        <v>45</v>
      </c>
      <c r="AX144" s="15" t="s">
        <v>23</v>
      </c>
      <c r="AY144" s="232" t="s">
        <v>164</v>
      </c>
    </row>
    <row r="145" spans="1:65" s="2" customFormat="1" ht="16.5" customHeight="1">
      <c r="A145" s="37"/>
      <c r="B145" s="38"/>
      <c r="C145" s="246" t="s">
        <v>247</v>
      </c>
      <c r="D145" s="246" t="s">
        <v>303</v>
      </c>
      <c r="E145" s="247" t="s">
        <v>749</v>
      </c>
      <c r="F145" s="248" t="s">
        <v>750</v>
      </c>
      <c r="G145" s="249" t="s">
        <v>525</v>
      </c>
      <c r="H145" s="250">
        <v>0.45</v>
      </c>
      <c r="I145" s="251"/>
      <c r="J145" s="252">
        <f>ROUND(I145*H145,2)</f>
        <v>0</v>
      </c>
      <c r="K145" s="248" t="s">
        <v>36</v>
      </c>
      <c r="L145" s="253"/>
      <c r="M145" s="254" t="s">
        <v>36</v>
      </c>
      <c r="N145" s="255" t="s">
        <v>53</v>
      </c>
      <c r="O145" s="67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4" t="s">
        <v>238</v>
      </c>
      <c r="AT145" s="194" t="s">
        <v>303</v>
      </c>
      <c r="AU145" s="194" t="s">
        <v>92</v>
      </c>
      <c r="AY145" s="19" t="s">
        <v>164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9" t="s">
        <v>23</v>
      </c>
      <c r="BK145" s="195">
        <f>ROUND(I145*H145,2)</f>
        <v>0</v>
      </c>
      <c r="BL145" s="19" t="s">
        <v>170</v>
      </c>
      <c r="BM145" s="194" t="s">
        <v>977</v>
      </c>
    </row>
    <row r="146" spans="1:47" s="2" customFormat="1" ht="11.25">
      <c r="A146" s="37"/>
      <c r="B146" s="38"/>
      <c r="C146" s="39"/>
      <c r="D146" s="196" t="s">
        <v>172</v>
      </c>
      <c r="E146" s="39"/>
      <c r="F146" s="197" t="s">
        <v>750</v>
      </c>
      <c r="G146" s="39"/>
      <c r="H146" s="39"/>
      <c r="I146" s="198"/>
      <c r="J146" s="39"/>
      <c r="K146" s="39"/>
      <c r="L146" s="42"/>
      <c r="M146" s="199"/>
      <c r="N146" s="200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9" t="s">
        <v>172</v>
      </c>
      <c r="AU146" s="19" t="s">
        <v>92</v>
      </c>
    </row>
    <row r="147" spans="2:51" s="13" customFormat="1" ht="11.25">
      <c r="B147" s="201"/>
      <c r="C147" s="202"/>
      <c r="D147" s="196" t="s">
        <v>173</v>
      </c>
      <c r="E147" s="203" t="s">
        <v>36</v>
      </c>
      <c r="F147" s="204" t="s">
        <v>721</v>
      </c>
      <c r="G147" s="202"/>
      <c r="H147" s="203" t="s">
        <v>36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173</v>
      </c>
      <c r="AU147" s="210" t="s">
        <v>92</v>
      </c>
      <c r="AV147" s="13" t="s">
        <v>23</v>
      </c>
      <c r="AW147" s="13" t="s">
        <v>45</v>
      </c>
      <c r="AX147" s="13" t="s">
        <v>82</v>
      </c>
      <c r="AY147" s="210" t="s">
        <v>164</v>
      </c>
    </row>
    <row r="148" spans="2:51" s="13" customFormat="1" ht="11.25">
      <c r="B148" s="201"/>
      <c r="C148" s="202"/>
      <c r="D148" s="196" t="s">
        <v>173</v>
      </c>
      <c r="E148" s="203" t="s">
        <v>36</v>
      </c>
      <c r="F148" s="204" t="s">
        <v>970</v>
      </c>
      <c r="G148" s="202"/>
      <c r="H148" s="203" t="s">
        <v>36</v>
      </c>
      <c r="I148" s="205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173</v>
      </c>
      <c r="AU148" s="210" t="s">
        <v>92</v>
      </c>
      <c r="AV148" s="13" t="s">
        <v>23</v>
      </c>
      <c r="AW148" s="13" t="s">
        <v>45</v>
      </c>
      <c r="AX148" s="13" t="s">
        <v>82</v>
      </c>
      <c r="AY148" s="210" t="s">
        <v>164</v>
      </c>
    </row>
    <row r="149" spans="2:51" s="14" customFormat="1" ht="11.25">
      <c r="B149" s="211"/>
      <c r="C149" s="212"/>
      <c r="D149" s="196" t="s">
        <v>173</v>
      </c>
      <c r="E149" s="213" t="s">
        <v>36</v>
      </c>
      <c r="F149" s="214" t="s">
        <v>900</v>
      </c>
      <c r="G149" s="212"/>
      <c r="H149" s="215">
        <v>0.45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173</v>
      </c>
      <c r="AU149" s="221" t="s">
        <v>92</v>
      </c>
      <c r="AV149" s="14" t="s">
        <v>92</v>
      </c>
      <c r="AW149" s="14" t="s">
        <v>45</v>
      </c>
      <c r="AX149" s="14" t="s">
        <v>82</v>
      </c>
      <c r="AY149" s="221" t="s">
        <v>164</v>
      </c>
    </row>
    <row r="150" spans="2:51" s="15" customFormat="1" ht="11.25">
      <c r="B150" s="222"/>
      <c r="C150" s="223"/>
      <c r="D150" s="196" t="s">
        <v>173</v>
      </c>
      <c r="E150" s="224" t="s">
        <v>36</v>
      </c>
      <c r="F150" s="225" t="s">
        <v>181</v>
      </c>
      <c r="G150" s="223"/>
      <c r="H150" s="226">
        <v>0.45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173</v>
      </c>
      <c r="AU150" s="232" t="s">
        <v>92</v>
      </c>
      <c r="AV150" s="15" t="s">
        <v>170</v>
      </c>
      <c r="AW150" s="15" t="s">
        <v>45</v>
      </c>
      <c r="AX150" s="15" t="s">
        <v>23</v>
      </c>
      <c r="AY150" s="232" t="s">
        <v>164</v>
      </c>
    </row>
    <row r="151" spans="1:65" s="2" customFormat="1" ht="16.5" customHeight="1">
      <c r="A151" s="37"/>
      <c r="B151" s="38"/>
      <c r="C151" s="246" t="s">
        <v>28</v>
      </c>
      <c r="D151" s="246" t="s">
        <v>303</v>
      </c>
      <c r="E151" s="247" t="s">
        <v>752</v>
      </c>
      <c r="F151" s="248" t="s">
        <v>753</v>
      </c>
      <c r="G151" s="249" t="s">
        <v>525</v>
      </c>
      <c r="H151" s="250">
        <v>0.1</v>
      </c>
      <c r="I151" s="251"/>
      <c r="J151" s="252">
        <f>ROUND(I151*H151,2)</f>
        <v>0</v>
      </c>
      <c r="K151" s="248" t="s">
        <v>36</v>
      </c>
      <c r="L151" s="253"/>
      <c r="M151" s="254" t="s">
        <v>36</v>
      </c>
      <c r="N151" s="255" t="s">
        <v>53</v>
      </c>
      <c r="O151" s="67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4" t="s">
        <v>238</v>
      </c>
      <c r="AT151" s="194" t="s">
        <v>303</v>
      </c>
      <c r="AU151" s="194" t="s">
        <v>92</v>
      </c>
      <c r="AY151" s="19" t="s">
        <v>164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9" t="s">
        <v>23</v>
      </c>
      <c r="BK151" s="195">
        <f>ROUND(I151*H151,2)</f>
        <v>0</v>
      </c>
      <c r="BL151" s="19" t="s">
        <v>170</v>
      </c>
      <c r="BM151" s="194" t="s">
        <v>978</v>
      </c>
    </row>
    <row r="152" spans="1:47" s="2" customFormat="1" ht="11.25">
      <c r="A152" s="37"/>
      <c r="B152" s="38"/>
      <c r="C152" s="39"/>
      <c r="D152" s="196" t="s">
        <v>172</v>
      </c>
      <c r="E152" s="39"/>
      <c r="F152" s="197" t="s">
        <v>753</v>
      </c>
      <c r="G152" s="39"/>
      <c r="H152" s="39"/>
      <c r="I152" s="198"/>
      <c r="J152" s="39"/>
      <c r="K152" s="39"/>
      <c r="L152" s="42"/>
      <c r="M152" s="199"/>
      <c r="N152" s="200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172</v>
      </c>
      <c r="AU152" s="19" t="s">
        <v>92</v>
      </c>
    </row>
    <row r="153" spans="2:51" s="13" customFormat="1" ht="11.25">
      <c r="B153" s="201"/>
      <c r="C153" s="202"/>
      <c r="D153" s="196" t="s">
        <v>173</v>
      </c>
      <c r="E153" s="203" t="s">
        <v>36</v>
      </c>
      <c r="F153" s="204" t="s">
        <v>721</v>
      </c>
      <c r="G153" s="202"/>
      <c r="H153" s="203" t="s">
        <v>36</v>
      </c>
      <c r="I153" s="205"/>
      <c r="J153" s="202"/>
      <c r="K153" s="202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173</v>
      </c>
      <c r="AU153" s="210" t="s">
        <v>92</v>
      </c>
      <c r="AV153" s="13" t="s">
        <v>23</v>
      </c>
      <c r="AW153" s="13" t="s">
        <v>45</v>
      </c>
      <c r="AX153" s="13" t="s">
        <v>82</v>
      </c>
      <c r="AY153" s="210" t="s">
        <v>164</v>
      </c>
    </row>
    <row r="154" spans="2:51" s="13" customFormat="1" ht="11.25">
      <c r="B154" s="201"/>
      <c r="C154" s="202"/>
      <c r="D154" s="196" t="s">
        <v>173</v>
      </c>
      <c r="E154" s="203" t="s">
        <v>36</v>
      </c>
      <c r="F154" s="204" t="s">
        <v>970</v>
      </c>
      <c r="G154" s="202"/>
      <c r="H154" s="203" t="s">
        <v>36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173</v>
      </c>
      <c r="AU154" s="210" t="s">
        <v>92</v>
      </c>
      <c r="AV154" s="13" t="s">
        <v>23</v>
      </c>
      <c r="AW154" s="13" t="s">
        <v>45</v>
      </c>
      <c r="AX154" s="13" t="s">
        <v>82</v>
      </c>
      <c r="AY154" s="210" t="s">
        <v>164</v>
      </c>
    </row>
    <row r="155" spans="2:51" s="14" customFormat="1" ht="11.25">
      <c r="B155" s="211"/>
      <c r="C155" s="212"/>
      <c r="D155" s="196" t="s">
        <v>173</v>
      </c>
      <c r="E155" s="213" t="s">
        <v>36</v>
      </c>
      <c r="F155" s="214" t="s">
        <v>898</v>
      </c>
      <c r="G155" s="212"/>
      <c r="H155" s="215">
        <v>0.1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173</v>
      </c>
      <c r="AU155" s="221" t="s">
        <v>92</v>
      </c>
      <c r="AV155" s="14" t="s">
        <v>92</v>
      </c>
      <c r="AW155" s="14" t="s">
        <v>45</v>
      </c>
      <c r="AX155" s="14" t="s">
        <v>82</v>
      </c>
      <c r="AY155" s="221" t="s">
        <v>164</v>
      </c>
    </row>
    <row r="156" spans="2:51" s="15" customFormat="1" ht="11.25">
      <c r="B156" s="222"/>
      <c r="C156" s="223"/>
      <c r="D156" s="196" t="s">
        <v>173</v>
      </c>
      <c r="E156" s="224" t="s">
        <v>36</v>
      </c>
      <c r="F156" s="225" t="s">
        <v>181</v>
      </c>
      <c r="G156" s="223"/>
      <c r="H156" s="226">
        <v>0.1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173</v>
      </c>
      <c r="AU156" s="232" t="s">
        <v>92</v>
      </c>
      <c r="AV156" s="15" t="s">
        <v>170</v>
      </c>
      <c r="AW156" s="15" t="s">
        <v>45</v>
      </c>
      <c r="AX156" s="15" t="s">
        <v>23</v>
      </c>
      <c r="AY156" s="232" t="s">
        <v>164</v>
      </c>
    </row>
    <row r="157" spans="1:65" s="2" customFormat="1" ht="16.5" customHeight="1">
      <c r="A157" s="37"/>
      <c r="B157" s="38"/>
      <c r="C157" s="246" t="s">
        <v>114</v>
      </c>
      <c r="D157" s="246" t="s">
        <v>303</v>
      </c>
      <c r="E157" s="247" t="s">
        <v>755</v>
      </c>
      <c r="F157" s="248" t="s">
        <v>756</v>
      </c>
      <c r="G157" s="249" t="s">
        <v>525</v>
      </c>
      <c r="H157" s="250">
        <v>0.45</v>
      </c>
      <c r="I157" s="251"/>
      <c r="J157" s="252">
        <f>ROUND(I157*H157,2)</f>
        <v>0</v>
      </c>
      <c r="K157" s="248" t="s">
        <v>36</v>
      </c>
      <c r="L157" s="253"/>
      <c r="M157" s="254" t="s">
        <v>36</v>
      </c>
      <c r="N157" s="255" t="s">
        <v>53</v>
      </c>
      <c r="O157" s="67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4" t="s">
        <v>238</v>
      </c>
      <c r="AT157" s="194" t="s">
        <v>303</v>
      </c>
      <c r="AU157" s="194" t="s">
        <v>92</v>
      </c>
      <c r="AY157" s="19" t="s">
        <v>164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9" t="s">
        <v>23</v>
      </c>
      <c r="BK157" s="195">
        <f>ROUND(I157*H157,2)</f>
        <v>0</v>
      </c>
      <c r="BL157" s="19" t="s">
        <v>170</v>
      </c>
      <c r="BM157" s="194" t="s">
        <v>979</v>
      </c>
    </row>
    <row r="158" spans="1:47" s="2" customFormat="1" ht="11.25">
      <c r="A158" s="37"/>
      <c r="B158" s="38"/>
      <c r="C158" s="39"/>
      <c r="D158" s="196" t="s">
        <v>172</v>
      </c>
      <c r="E158" s="39"/>
      <c r="F158" s="197" t="s">
        <v>756</v>
      </c>
      <c r="G158" s="39"/>
      <c r="H158" s="39"/>
      <c r="I158" s="198"/>
      <c r="J158" s="39"/>
      <c r="K158" s="39"/>
      <c r="L158" s="42"/>
      <c r="M158" s="199"/>
      <c r="N158" s="200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9" t="s">
        <v>172</v>
      </c>
      <c r="AU158" s="19" t="s">
        <v>92</v>
      </c>
    </row>
    <row r="159" spans="2:51" s="13" customFormat="1" ht="11.25">
      <c r="B159" s="201"/>
      <c r="C159" s="202"/>
      <c r="D159" s="196" t="s">
        <v>173</v>
      </c>
      <c r="E159" s="203" t="s">
        <v>36</v>
      </c>
      <c r="F159" s="204" t="s">
        <v>721</v>
      </c>
      <c r="G159" s="202"/>
      <c r="H159" s="203" t="s">
        <v>36</v>
      </c>
      <c r="I159" s="205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173</v>
      </c>
      <c r="AU159" s="210" t="s">
        <v>92</v>
      </c>
      <c r="AV159" s="13" t="s">
        <v>23</v>
      </c>
      <c r="AW159" s="13" t="s">
        <v>45</v>
      </c>
      <c r="AX159" s="13" t="s">
        <v>82</v>
      </c>
      <c r="AY159" s="210" t="s">
        <v>164</v>
      </c>
    </row>
    <row r="160" spans="2:51" s="13" customFormat="1" ht="11.25">
      <c r="B160" s="201"/>
      <c r="C160" s="202"/>
      <c r="D160" s="196" t="s">
        <v>173</v>
      </c>
      <c r="E160" s="203" t="s">
        <v>36</v>
      </c>
      <c r="F160" s="204" t="s">
        <v>970</v>
      </c>
      <c r="G160" s="202"/>
      <c r="H160" s="203" t="s">
        <v>36</v>
      </c>
      <c r="I160" s="205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173</v>
      </c>
      <c r="AU160" s="210" t="s">
        <v>92</v>
      </c>
      <c r="AV160" s="13" t="s">
        <v>23</v>
      </c>
      <c r="AW160" s="13" t="s">
        <v>45</v>
      </c>
      <c r="AX160" s="13" t="s">
        <v>82</v>
      </c>
      <c r="AY160" s="210" t="s">
        <v>164</v>
      </c>
    </row>
    <row r="161" spans="2:51" s="14" customFormat="1" ht="11.25">
      <c r="B161" s="211"/>
      <c r="C161" s="212"/>
      <c r="D161" s="196" t="s">
        <v>173</v>
      </c>
      <c r="E161" s="213" t="s">
        <v>36</v>
      </c>
      <c r="F161" s="214" t="s">
        <v>900</v>
      </c>
      <c r="G161" s="212"/>
      <c r="H161" s="215">
        <v>0.45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173</v>
      </c>
      <c r="AU161" s="221" t="s">
        <v>92</v>
      </c>
      <c r="AV161" s="14" t="s">
        <v>92</v>
      </c>
      <c r="AW161" s="14" t="s">
        <v>45</v>
      </c>
      <c r="AX161" s="14" t="s">
        <v>82</v>
      </c>
      <c r="AY161" s="221" t="s">
        <v>164</v>
      </c>
    </row>
    <row r="162" spans="2:51" s="15" customFormat="1" ht="11.25">
      <c r="B162" s="222"/>
      <c r="C162" s="223"/>
      <c r="D162" s="196" t="s">
        <v>173</v>
      </c>
      <c r="E162" s="224" t="s">
        <v>36</v>
      </c>
      <c r="F162" s="225" t="s">
        <v>181</v>
      </c>
      <c r="G162" s="223"/>
      <c r="H162" s="226">
        <v>0.45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173</v>
      </c>
      <c r="AU162" s="232" t="s">
        <v>92</v>
      </c>
      <c r="AV162" s="15" t="s">
        <v>170</v>
      </c>
      <c r="AW162" s="15" t="s">
        <v>45</v>
      </c>
      <c r="AX162" s="15" t="s">
        <v>23</v>
      </c>
      <c r="AY162" s="232" t="s">
        <v>164</v>
      </c>
    </row>
    <row r="163" spans="1:65" s="2" customFormat="1" ht="16.5" customHeight="1">
      <c r="A163" s="37"/>
      <c r="B163" s="38"/>
      <c r="C163" s="183" t="s">
        <v>273</v>
      </c>
      <c r="D163" s="183" t="s">
        <v>166</v>
      </c>
      <c r="E163" s="184" t="s">
        <v>758</v>
      </c>
      <c r="F163" s="185" t="s">
        <v>759</v>
      </c>
      <c r="G163" s="186" t="s">
        <v>499</v>
      </c>
      <c r="H163" s="187">
        <v>0.4</v>
      </c>
      <c r="I163" s="188"/>
      <c r="J163" s="189">
        <f>ROUND(I163*H163,2)</f>
        <v>0</v>
      </c>
      <c r="K163" s="185" t="s">
        <v>186</v>
      </c>
      <c r="L163" s="42"/>
      <c r="M163" s="190" t="s">
        <v>36</v>
      </c>
      <c r="N163" s="191" t="s">
        <v>53</v>
      </c>
      <c r="O163" s="67"/>
      <c r="P163" s="192">
        <f>O163*H163</f>
        <v>0</v>
      </c>
      <c r="Q163" s="192">
        <v>6E-05</v>
      </c>
      <c r="R163" s="192">
        <f>Q163*H163</f>
        <v>2.4E-05</v>
      </c>
      <c r="S163" s="192">
        <v>0</v>
      </c>
      <c r="T163" s="19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4" t="s">
        <v>170</v>
      </c>
      <c r="AT163" s="194" t="s">
        <v>166</v>
      </c>
      <c r="AU163" s="194" t="s">
        <v>92</v>
      </c>
      <c r="AY163" s="19" t="s">
        <v>164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9" t="s">
        <v>23</v>
      </c>
      <c r="BK163" s="195">
        <f>ROUND(I163*H163,2)</f>
        <v>0</v>
      </c>
      <c r="BL163" s="19" t="s">
        <v>170</v>
      </c>
      <c r="BM163" s="194" t="s">
        <v>980</v>
      </c>
    </row>
    <row r="164" spans="1:47" s="2" customFormat="1" ht="11.25">
      <c r="A164" s="37"/>
      <c r="B164" s="38"/>
      <c r="C164" s="39"/>
      <c r="D164" s="196" t="s">
        <v>172</v>
      </c>
      <c r="E164" s="39"/>
      <c r="F164" s="197" t="s">
        <v>761</v>
      </c>
      <c r="G164" s="39"/>
      <c r="H164" s="39"/>
      <c r="I164" s="198"/>
      <c r="J164" s="39"/>
      <c r="K164" s="39"/>
      <c r="L164" s="42"/>
      <c r="M164" s="199"/>
      <c r="N164" s="200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172</v>
      </c>
      <c r="AU164" s="19" t="s">
        <v>92</v>
      </c>
    </row>
    <row r="165" spans="1:47" s="2" customFormat="1" ht="11.25">
      <c r="A165" s="37"/>
      <c r="B165" s="38"/>
      <c r="C165" s="39"/>
      <c r="D165" s="233" t="s">
        <v>189</v>
      </c>
      <c r="E165" s="39"/>
      <c r="F165" s="234" t="s">
        <v>762</v>
      </c>
      <c r="G165" s="39"/>
      <c r="H165" s="39"/>
      <c r="I165" s="198"/>
      <c r="J165" s="39"/>
      <c r="K165" s="39"/>
      <c r="L165" s="42"/>
      <c r="M165" s="199"/>
      <c r="N165" s="200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9" t="s">
        <v>189</v>
      </c>
      <c r="AU165" s="19" t="s">
        <v>92</v>
      </c>
    </row>
    <row r="166" spans="2:51" s="13" customFormat="1" ht="11.25">
      <c r="B166" s="201"/>
      <c r="C166" s="202"/>
      <c r="D166" s="196" t="s">
        <v>173</v>
      </c>
      <c r="E166" s="203" t="s">
        <v>36</v>
      </c>
      <c r="F166" s="204" t="s">
        <v>721</v>
      </c>
      <c r="G166" s="202"/>
      <c r="H166" s="203" t="s">
        <v>36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173</v>
      </c>
      <c r="AU166" s="210" t="s">
        <v>92</v>
      </c>
      <c r="AV166" s="13" t="s">
        <v>23</v>
      </c>
      <c r="AW166" s="13" t="s">
        <v>45</v>
      </c>
      <c r="AX166" s="13" t="s">
        <v>82</v>
      </c>
      <c r="AY166" s="210" t="s">
        <v>164</v>
      </c>
    </row>
    <row r="167" spans="2:51" s="13" customFormat="1" ht="11.25">
      <c r="B167" s="201"/>
      <c r="C167" s="202"/>
      <c r="D167" s="196" t="s">
        <v>173</v>
      </c>
      <c r="E167" s="203" t="s">
        <v>36</v>
      </c>
      <c r="F167" s="204" t="s">
        <v>970</v>
      </c>
      <c r="G167" s="202"/>
      <c r="H167" s="203" t="s">
        <v>36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173</v>
      </c>
      <c r="AU167" s="210" t="s">
        <v>92</v>
      </c>
      <c r="AV167" s="13" t="s">
        <v>23</v>
      </c>
      <c r="AW167" s="13" t="s">
        <v>45</v>
      </c>
      <c r="AX167" s="13" t="s">
        <v>82</v>
      </c>
      <c r="AY167" s="210" t="s">
        <v>164</v>
      </c>
    </row>
    <row r="168" spans="2:51" s="14" customFormat="1" ht="11.25">
      <c r="B168" s="211"/>
      <c r="C168" s="212"/>
      <c r="D168" s="196" t="s">
        <v>173</v>
      </c>
      <c r="E168" s="213" t="s">
        <v>36</v>
      </c>
      <c r="F168" s="214" t="s">
        <v>894</v>
      </c>
      <c r="G168" s="212"/>
      <c r="H168" s="215">
        <v>0.4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173</v>
      </c>
      <c r="AU168" s="221" t="s">
        <v>92</v>
      </c>
      <c r="AV168" s="14" t="s">
        <v>92</v>
      </c>
      <c r="AW168" s="14" t="s">
        <v>45</v>
      </c>
      <c r="AX168" s="14" t="s">
        <v>82</v>
      </c>
      <c r="AY168" s="221" t="s">
        <v>164</v>
      </c>
    </row>
    <row r="169" spans="2:51" s="15" customFormat="1" ht="11.25">
      <c r="B169" s="222"/>
      <c r="C169" s="223"/>
      <c r="D169" s="196" t="s">
        <v>173</v>
      </c>
      <c r="E169" s="224" t="s">
        <v>36</v>
      </c>
      <c r="F169" s="225" t="s">
        <v>181</v>
      </c>
      <c r="G169" s="223"/>
      <c r="H169" s="226">
        <v>0.4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173</v>
      </c>
      <c r="AU169" s="232" t="s">
        <v>92</v>
      </c>
      <c r="AV169" s="15" t="s">
        <v>170</v>
      </c>
      <c r="AW169" s="15" t="s">
        <v>45</v>
      </c>
      <c r="AX169" s="15" t="s">
        <v>23</v>
      </c>
      <c r="AY169" s="232" t="s">
        <v>164</v>
      </c>
    </row>
    <row r="170" spans="1:65" s="2" customFormat="1" ht="16.5" customHeight="1">
      <c r="A170" s="37"/>
      <c r="B170" s="38"/>
      <c r="C170" s="246" t="s">
        <v>281</v>
      </c>
      <c r="D170" s="246" t="s">
        <v>303</v>
      </c>
      <c r="E170" s="247" t="s">
        <v>910</v>
      </c>
      <c r="F170" s="248" t="s">
        <v>765</v>
      </c>
      <c r="G170" s="249" t="s">
        <v>499</v>
      </c>
      <c r="H170" s="250">
        <v>1.2</v>
      </c>
      <c r="I170" s="251"/>
      <c r="J170" s="252">
        <f>ROUND(I170*H170,2)</f>
        <v>0</v>
      </c>
      <c r="K170" s="248" t="s">
        <v>36</v>
      </c>
      <c r="L170" s="253"/>
      <c r="M170" s="254" t="s">
        <v>36</v>
      </c>
      <c r="N170" s="255" t="s">
        <v>53</v>
      </c>
      <c r="O170" s="67"/>
      <c r="P170" s="192">
        <f>O170*H170</f>
        <v>0</v>
      </c>
      <c r="Q170" s="192">
        <v>0.003</v>
      </c>
      <c r="R170" s="192">
        <f>Q170*H170</f>
        <v>0.0036</v>
      </c>
      <c r="S170" s="192">
        <v>0</v>
      </c>
      <c r="T170" s="19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4" t="s">
        <v>238</v>
      </c>
      <c r="AT170" s="194" t="s">
        <v>303</v>
      </c>
      <c r="AU170" s="194" t="s">
        <v>92</v>
      </c>
      <c r="AY170" s="19" t="s">
        <v>164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9" t="s">
        <v>23</v>
      </c>
      <c r="BK170" s="195">
        <f>ROUND(I170*H170,2)</f>
        <v>0</v>
      </c>
      <c r="BL170" s="19" t="s">
        <v>170</v>
      </c>
      <c r="BM170" s="194" t="s">
        <v>981</v>
      </c>
    </row>
    <row r="171" spans="1:47" s="2" customFormat="1" ht="11.25">
      <c r="A171" s="37"/>
      <c r="B171" s="38"/>
      <c r="C171" s="39"/>
      <c r="D171" s="196" t="s">
        <v>172</v>
      </c>
      <c r="E171" s="39"/>
      <c r="F171" s="197" t="s">
        <v>765</v>
      </c>
      <c r="G171" s="39"/>
      <c r="H171" s="39"/>
      <c r="I171" s="198"/>
      <c r="J171" s="39"/>
      <c r="K171" s="39"/>
      <c r="L171" s="42"/>
      <c r="M171" s="199"/>
      <c r="N171" s="200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9" t="s">
        <v>172</v>
      </c>
      <c r="AU171" s="19" t="s">
        <v>92</v>
      </c>
    </row>
    <row r="172" spans="2:51" s="13" customFormat="1" ht="11.25">
      <c r="B172" s="201"/>
      <c r="C172" s="202"/>
      <c r="D172" s="196" t="s">
        <v>173</v>
      </c>
      <c r="E172" s="203" t="s">
        <v>36</v>
      </c>
      <c r="F172" s="204" t="s">
        <v>912</v>
      </c>
      <c r="G172" s="202"/>
      <c r="H172" s="203" t="s">
        <v>36</v>
      </c>
      <c r="I172" s="205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173</v>
      </c>
      <c r="AU172" s="210" t="s">
        <v>92</v>
      </c>
      <c r="AV172" s="13" t="s">
        <v>23</v>
      </c>
      <c r="AW172" s="13" t="s">
        <v>45</v>
      </c>
      <c r="AX172" s="13" t="s">
        <v>82</v>
      </c>
      <c r="AY172" s="210" t="s">
        <v>164</v>
      </c>
    </row>
    <row r="173" spans="2:51" s="13" customFormat="1" ht="11.25">
      <c r="B173" s="201"/>
      <c r="C173" s="202"/>
      <c r="D173" s="196" t="s">
        <v>173</v>
      </c>
      <c r="E173" s="203" t="s">
        <v>36</v>
      </c>
      <c r="F173" s="204" t="s">
        <v>970</v>
      </c>
      <c r="G173" s="202"/>
      <c r="H173" s="203" t="s">
        <v>36</v>
      </c>
      <c r="I173" s="205"/>
      <c r="J173" s="202"/>
      <c r="K173" s="202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173</v>
      </c>
      <c r="AU173" s="210" t="s">
        <v>92</v>
      </c>
      <c r="AV173" s="13" t="s">
        <v>23</v>
      </c>
      <c r="AW173" s="13" t="s">
        <v>45</v>
      </c>
      <c r="AX173" s="13" t="s">
        <v>82</v>
      </c>
      <c r="AY173" s="210" t="s">
        <v>164</v>
      </c>
    </row>
    <row r="174" spans="2:51" s="14" customFormat="1" ht="11.25">
      <c r="B174" s="211"/>
      <c r="C174" s="212"/>
      <c r="D174" s="196" t="s">
        <v>173</v>
      </c>
      <c r="E174" s="213" t="s">
        <v>36</v>
      </c>
      <c r="F174" s="214" t="s">
        <v>913</v>
      </c>
      <c r="G174" s="212"/>
      <c r="H174" s="215">
        <v>1.2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173</v>
      </c>
      <c r="AU174" s="221" t="s">
        <v>92</v>
      </c>
      <c r="AV174" s="14" t="s">
        <v>92</v>
      </c>
      <c r="AW174" s="14" t="s">
        <v>45</v>
      </c>
      <c r="AX174" s="14" t="s">
        <v>82</v>
      </c>
      <c r="AY174" s="221" t="s">
        <v>164</v>
      </c>
    </row>
    <row r="175" spans="2:51" s="15" customFormat="1" ht="11.25">
      <c r="B175" s="222"/>
      <c r="C175" s="223"/>
      <c r="D175" s="196" t="s">
        <v>173</v>
      </c>
      <c r="E175" s="224" t="s">
        <v>36</v>
      </c>
      <c r="F175" s="225" t="s">
        <v>181</v>
      </c>
      <c r="G175" s="223"/>
      <c r="H175" s="226">
        <v>1.2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173</v>
      </c>
      <c r="AU175" s="232" t="s">
        <v>92</v>
      </c>
      <c r="AV175" s="15" t="s">
        <v>170</v>
      </c>
      <c r="AW175" s="15" t="s">
        <v>45</v>
      </c>
      <c r="AX175" s="15" t="s">
        <v>23</v>
      </c>
      <c r="AY175" s="232" t="s">
        <v>164</v>
      </c>
    </row>
    <row r="176" spans="1:65" s="2" customFormat="1" ht="16.5" customHeight="1">
      <c r="A176" s="37"/>
      <c r="B176" s="38"/>
      <c r="C176" s="183" t="s">
        <v>289</v>
      </c>
      <c r="D176" s="183" t="s">
        <v>166</v>
      </c>
      <c r="E176" s="184" t="s">
        <v>919</v>
      </c>
      <c r="F176" s="185" t="s">
        <v>920</v>
      </c>
      <c r="G176" s="186" t="s">
        <v>499</v>
      </c>
      <c r="H176" s="187">
        <v>2</v>
      </c>
      <c r="I176" s="188"/>
      <c r="J176" s="189">
        <f>ROUND(I176*H176,2)</f>
        <v>0</v>
      </c>
      <c r="K176" s="185" t="s">
        <v>186</v>
      </c>
      <c r="L176" s="42"/>
      <c r="M176" s="190" t="s">
        <v>36</v>
      </c>
      <c r="N176" s="191" t="s">
        <v>53</v>
      </c>
      <c r="O176" s="67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4" t="s">
        <v>170</v>
      </c>
      <c r="AT176" s="194" t="s">
        <v>166</v>
      </c>
      <c r="AU176" s="194" t="s">
        <v>92</v>
      </c>
      <c r="AY176" s="19" t="s">
        <v>164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9" t="s">
        <v>23</v>
      </c>
      <c r="BK176" s="195">
        <f>ROUND(I176*H176,2)</f>
        <v>0</v>
      </c>
      <c r="BL176" s="19" t="s">
        <v>170</v>
      </c>
      <c r="BM176" s="194" t="s">
        <v>982</v>
      </c>
    </row>
    <row r="177" spans="1:47" s="2" customFormat="1" ht="11.25">
      <c r="A177" s="37"/>
      <c r="B177" s="38"/>
      <c r="C177" s="39"/>
      <c r="D177" s="196" t="s">
        <v>172</v>
      </c>
      <c r="E177" s="39"/>
      <c r="F177" s="197" t="s">
        <v>922</v>
      </c>
      <c r="G177" s="39"/>
      <c r="H177" s="39"/>
      <c r="I177" s="198"/>
      <c r="J177" s="39"/>
      <c r="K177" s="39"/>
      <c r="L177" s="42"/>
      <c r="M177" s="199"/>
      <c r="N177" s="200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172</v>
      </c>
      <c r="AU177" s="19" t="s">
        <v>92</v>
      </c>
    </row>
    <row r="178" spans="1:47" s="2" customFormat="1" ht="11.25">
      <c r="A178" s="37"/>
      <c r="B178" s="38"/>
      <c r="C178" s="39"/>
      <c r="D178" s="233" t="s">
        <v>189</v>
      </c>
      <c r="E178" s="39"/>
      <c r="F178" s="234" t="s">
        <v>923</v>
      </c>
      <c r="G178" s="39"/>
      <c r="H178" s="39"/>
      <c r="I178" s="198"/>
      <c r="J178" s="39"/>
      <c r="K178" s="39"/>
      <c r="L178" s="42"/>
      <c r="M178" s="199"/>
      <c r="N178" s="200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189</v>
      </c>
      <c r="AU178" s="19" t="s">
        <v>92</v>
      </c>
    </row>
    <row r="179" spans="2:51" s="13" customFormat="1" ht="11.25">
      <c r="B179" s="201"/>
      <c r="C179" s="202"/>
      <c r="D179" s="196" t="s">
        <v>173</v>
      </c>
      <c r="E179" s="203" t="s">
        <v>36</v>
      </c>
      <c r="F179" s="204" t="s">
        <v>924</v>
      </c>
      <c r="G179" s="202"/>
      <c r="H179" s="203" t="s">
        <v>36</v>
      </c>
      <c r="I179" s="205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173</v>
      </c>
      <c r="AU179" s="210" t="s">
        <v>92</v>
      </c>
      <c r="AV179" s="13" t="s">
        <v>23</v>
      </c>
      <c r="AW179" s="13" t="s">
        <v>45</v>
      </c>
      <c r="AX179" s="13" t="s">
        <v>82</v>
      </c>
      <c r="AY179" s="210" t="s">
        <v>164</v>
      </c>
    </row>
    <row r="180" spans="2:51" s="14" customFormat="1" ht="11.25">
      <c r="B180" s="211"/>
      <c r="C180" s="212"/>
      <c r="D180" s="196" t="s">
        <v>173</v>
      </c>
      <c r="E180" s="213" t="s">
        <v>36</v>
      </c>
      <c r="F180" s="214" t="s">
        <v>925</v>
      </c>
      <c r="G180" s="212"/>
      <c r="H180" s="215">
        <v>2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173</v>
      </c>
      <c r="AU180" s="221" t="s">
        <v>92</v>
      </c>
      <c r="AV180" s="14" t="s">
        <v>92</v>
      </c>
      <c r="AW180" s="14" t="s">
        <v>45</v>
      </c>
      <c r="AX180" s="14" t="s">
        <v>82</v>
      </c>
      <c r="AY180" s="221" t="s">
        <v>164</v>
      </c>
    </row>
    <row r="181" spans="2:51" s="15" customFormat="1" ht="11.25">
      <c r="B181" s="222"/>
      <c r="C181" s="223"/>
      <c r="D181" s="196" t="s">
        <v>173</v>
      </c>
      <c r="E181" s="224" t="s">
        <v>36</v>
      </c>
      <c r="F181" s="225" t="s">
        <v>181</v>
      </c>
      <c r="G181" s="223"/>
      <c r="H181" s="226">
        <v>2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173</v>
      </c>
      <c r="AU181" s="232" t="s">
        <v>92</v>
      </c>
      <c r="AV181" s="15" t="s">
        <v>170</v>
      </c>
      <c r="AW181" s="15" t="s">
        <v>45</v>
      </c>
      <c r="AX181" s="15" t="s">
        <v>23</v>
      </c>
      <c r="AY181" s="232" t="s">
        <v>164</v>
      </c>
    </row>
    <row r="182" spans="1:65" s="2" customFormat="1" ht="16.5" customHeight="1">
      <c r="A182" s="37"/>
      <c r="B182" s="38"/>
      <c r="C182" s="183" t="s">
        <v>8</v>
      </c>
      <c r="D182" s="183" t="s">
        <v>166</v>
      </c>
      <c r="E182" s="184" t="s">
        <v>927</v>
      </c>
      <c r="F182" s="185" t="s">
        <v>928</v>
      </c>
      <c r="G182" s="186" t="s">
        <v>499</v>
      </c>
      <c r="H182" s="187">
        <v>44</v>
      </c>
      <c r="I182" s="188"/>
      <c r="J182" s="189">
        <f>ROUND(I182*H182,2)</f>
        <v>0</v>
      </c>
      <c r="K182" s="185" t="s">
        <v>36</v>
      </c>
      <c r="L182" s="42"/>
      <c r="M182" s="190" t="s">
        <v>36</v>
      </c>
      <c r="N182" s="191" t="s">
        <v>53</v>
      </c>
      <c r="O182" s="67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4" t="s">
        <v>170</v>
      </c>
      <c r="AT182" s="194" t="s">
        <v>166</v>
      </c>
      <c r="AU182" s="194" t="s">
        <v>92</v>
      </c>
      <c r="AY182" s="19" t="s">
        <v>164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9" t="s">
        <v>23</v>
      </c>
      <c r="BK182" s="195">
        <f>ROUND(I182*H182,2)</f>
        <v>0</v>
      </c>
      <c r="BL182" s="19" t="s">
        <v>170</v>
      </c>
      <c r="BM182" s="194" t="s">
        <v>983</v>
      </c>
    </row>
    <row r="183" spans="1:47" s="2" customFormat="1" ht="11.25">
      <c r="A183" s="37"/>
      <c r="B183" s="38"/>
      <c r="C183" s="39"/>
      <c r="D183" s="196" t="s">
        <v>172</v>
      </c>
      <c r="E183" s="39"/>
      <c r="F183" s="197" t="s">
        <v>928</v>
      </c>
      <c r="G183" s="39"/>
      <c r="H183" s="39"/>
      <c r="I183" s="198"/>
      <c r="J183" s="39"/>
      <c r="K183" s="39"/>
      <c r="L183" s="42"/>
      <c r="M183" s="199"/>
      <c r="N183" s="200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9" t="s">
        <v>172</v>
      </c>
      <c r="AU183" s="19" t="s">
        <v>92</v>
      </c>
    </row>
    <row r="184" spans="2:51" s="13" customFormat="1" ht="11.25">
      <c r="B184" s="201"/>
      <c r="C184" s="202"/>
      <c r="D184" s="196" t="s">
        <v>173</v>
      </c>
      <c r="E184" s="203" t="s">
        <v>36</v>
      </c>
      <c r="F184" s="204" t="s">
        <v>930</v>
      </c>
      <c r="G184" s="202"/>
      <c r="H184" s="203" t="s">
        <v>36</v>
      </c>
      <c r="I184" s="205"/>
      <c r="J184" s="202"/>
      <c r="K184" s="202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173</v>
      </c>
      <c r="AU184" s="210" t="s">
        <v>92</v>
      </c>
      <c r="AV184" s="13" t="s">
        <v>23</v>
      </c>
      <c r="AW184" s="13" t="s">
        <v>45</v>
      </c>
      <c r="AX184" s="13" t="s">
        <v>82</v>
      </c>
      <c r="AY184" s="210" t="s">
        <v>164</v>
      </c>
    </row>
    <row r="185" spans="2:51" s="13" customFormat="1" ht="11.25">
      <c r="B185" s="201"/>
      <c r="C185" s="202"/>
      <c r="D185" s="196" t="s">
        <v>173</v>
      </c>
      <c r="E185" s="203" t="s">
        <v>36</v>
      </c>
      <c r="F185" s="204" t="s">
        <v>970</v>
      </c>
      <c r="G185" s="202"/>
      <c r="H185" s="203" t="s">
        <v>36</v>
      </c>
      <c r="I185" s="205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173</v>
      </c>
      <c r="AU185" s="210" t="s">
        <v>92</v>
      </c>
      <c r="AV185" s="13" t="s">
        <v>23</v>
      </c>
      <c r="AW185" s="13" t="s">
        <v>45</v>
      </c>
      <c r="AX185" s="13" t="s">
        <v>82</v>
      </c>
      <c r="AY185" s="210" t="s">
        <v>164</v>
      </c>
    </row>
    <row r="186" spans="2:51" s="14" customFormat="1" ht="11.25">
      <c r="B186" s="211"/>
      <c r="C186" s="212"/>
      <c r="D186" s="196" t="s">
        <v>173</v>
      </c>
      <c r="E186" s="213" t="s">
        <v>36</v>
      </c>
      <c r="F186" s="214" t="s">
        <v>984</v>
      </c>
      <c r="G186" s="212"/>
      <c r="H186" s="215">
        <v>44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173</v>
      </c>
      <c r="AU186" s="221" t="s">
        <v>92</v>
      </c>
      <c r="AV186" s="14" t="s">
        <v>92</v>
      </c>
      <c r="AW186" s="14" t="s">
        <v>45</v>
      </c>
      <c r="AX186" s="14" t="s">
        <v>82</v>
      </c>
      <c r="AY186" s="221" t="s">
        <v>164</v>
      </c>
    </row>
    <row r="187" spans="2:51" s="15" customFormat="1" ht="11.25">
      <c r="B187" s="222"/>
      <c r="C187" s="223"/>
      <c r="D187" s="196" t="s">
        <v>173</v>
      </c>
      <c r="E187" s="224" t="s">
        <v>36</v>
      </c>
      <c r="F187" s="225" t="s">
        <v>181</v>
      </c>
      <c r="G187" s="223"/>
      <c r="H187" s="226">
        <v>44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173</v>
      </c>
      <c r="AU187" s="232" t="s">
        <v>92</v>
      </c>
      <c r="AV187" s="15" t="s">
        <v>170</v>
      </c>
      <c r="AW187" s="15" t="s">
        <v>45</v>
      </c>
      <c r="AX187" s="15" t="s">
        <v>23</v>
      </c>
      <c r="AY187" s="232" t="s">
        <v>164</v>
      </c>
    </row>
    <row r="188" spans="1:65" s="2" customFormat="1" ht="16.5" customHeight="1">
      <c r="A188" s="37"/>
      <c r="B188" s="38"/>
      <c r="C188" s="183" t="s">
        <v>302</v>
      </c>
      <c r="D188" s="183" t="s">
        <v>166</v>
      </c>
      <c r="E188" s="184" t="s">
        <v>787</v>
      </c>
      <c r="F188" s="185" t="s">
        <v>788</v>
      </c>
      <c r="G188" s="186" t="s">
        <v>499</v>
      </c>
      <c r="H188" s="187">
        <v>2</v>
      </c>
      <c r="I188" s="188"/>
      <c r="J188" s="189">
        <f>ROUND(I188*H188,2)</f>
        <v>0</v>
      </c>
      <c r="K188" s="185" t="s">
        <v>36</v>
      </c>
      <c r="L188" s="42"/>
      <c r="M188" s="190" t="s">
        <v>36</v>
      </c>
      <c r="N188" s="191" t="s">
        <v>53</v>
      </c>
      <c r="O188" s="67"/>
      <c r="P188" s="192">
        <f>O188*H188</f>
        <v>0</v>
      </c>
      <c r="Q188" s="192">
        <v>0.00208</v>
      </c>
      <c r="R188" s="192">
        <f>Q188*H188</f>
        <v>0.00416</v>
      </c>
      <c r="S188" s="192">
        <v>0</v>
      </c>
      <c r="T188" s="19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4" t="s">
        <v>170</v>
      </c>
      <c r="AT188" s="194" t="s">
        <v>166</v>
      </c>
      <c r="AU188" s="194" t="s">
        <v>92</v>
      </c>
      <c r="AY188" s="19" t="s">
        <v>164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9" t="s">
        <v>23</v>
      </c>
      <c r="BK188" s="195">
        <f>ROUND(I188*H188,2)</f>
        <v>0</v>
      </c>
      <c r="BL188" s="19" t="s">
        <v>170</v>
      </c>
      <c r="BM188" s="194" t="s">
        <v>985</v>
      </c>
    </row>
    <row r="189" spans="1:47" s="2" customFormat="1" ht="11.25">
      <c r="A189" s="37"/>
      <c r="B189" s="38"/>
      <c r="C189" s="39"/>
      <c r="D189" s="196" t="s">
        <v>172</v>
      </c>
      <c r="E189" s="39"/>
      <c r="F189" s="197" t="s">
        <v>788</v>
      </c>
      <c r="G189" s="39"/>
      <c r="H189" s="39"/>
      <c r="I189" s="198"/>
      <c r="J189" s="39"/>
      <c r="K189" s="39"/>
      <c r="L189" s="42"/>
      <c r="M189" s="199"/>
      <c r="N189" s="200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172</v>
      </c>
      <c r="AU189" s="19" t="s">
        <v>92</v>
      </c>
    </row>
    <row r="190" spans="2:51" s="13" customFormat="1" ht="11.25">
      <c r="B190" s="201"/>
      <c r="C190" s="202"/>
      <c r="D190" s="196" t="s">
        <v>173</v>
      </c>
      <c r="E190" s="203" t="s">
        <v>36</v>
      </c>
      <c r="F190" s="204" t="s">
        <v>912</v>
      </c>
      <c r="G190" s="202"/>
      <c r="H190" s="203" t="s">
        <v>36</v>
      </c>
      <c r="I190" s="205"/>
      <c r="J190" s="202"/>
      <c r="K190" s="202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173</v>
      </c>
      <c r="AU190" s="210" t="s">
        <v>92</v>
      </c>
      <c r="AV190" s="13" t="s">
        <v>23</v>
      </c>
      <c r="AW190" s="13" t="s">
        <v>45</v>
      </c>
      <c r="AX190" s="13" t="s">
        <v>82</v>
      </c>
      <c r="AY190" s="210" t="s">
        <v>164</v>
      </c>
    </row>
    <row r="191" spans="2:51" s="13" customFormat="1" ht="11.25">
      <c r="B191" s="201"/>
      <c r="C191" s="202"/>
      <c r="D191" s="196" t="s">
        <v>173</v>
      </c>
      <c r="E191" s="203" t="s">
        <v>36</v>
      </c>
      <c r="F191" s="204" t="s">
        <v>933</v>
      </c>
      <c r="G191" s="202"/>
      <c r="H191" s="203" t="s">
        <v>36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173</v>
      </c>
      <c r="AU191" s="210" t="s">
        <v>92</v>
      </c>
      <c r="AV191" s="13" t="s">
        <v>23</v>
      </c>
      <c r="AW191" s="13" t="s">
        <v>45</v>
      </c>
      <c r="AX191" s="13" t="s">
        <v>82</v>
      </c>
      <c r="AY191" s="210" t="s">
        <v>164</v>
      </c>
    </row>
    <row r="192" spans="2:51" s="14" customFormat="1" ht="11.25">
      <c r="B192" s="211"/>
      <c r="C192" s="212"/>
      <c r="D192" s="196" t="s">
        <v>173</v>
      </c>
      <c r="E192" s="213" t="s">
        <v>36</v>
      </c>
      <c r="F192" s="214" t="s">
        <v>934</v>
      </c>
      <c r="G192" s="212"/>
      <c r="H192" s="215">
        <v>1.2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173</v>
      </c>
      <c r="AU192" s="221" t="s">
        <v>92</v>
      </c>
      <c r="AV192" s="14" t="s">
        <v>92</v>
      </c>
      <c r="AW192" s="14" t="s">
        <v>45</v>
      </c>
      <c r="AX192" s="14" t="s">
        <v>82</v>
      </c>
      <c r="AY192" s="221" t="s">
        <v>164</v>
      </c>
    </row>
    <row r="193" spans="2:51" s="13" customFormat="1" ht="11.25">
      <c r="B193" s="201"/>
      <c r="C193" s="202"/>
      <c r="D193" s="196" t="s">
        <v>173</v>
      </c>
      <c r="E193" s="203" t="s">
        <v>36</v>
      </c>
      <c r="F193" s="204" t="s">
        <v>970</v>
      </c>
      <c r="G193" s="202"/>
      <c r="H193" s="203" t="s">
        <v>36</v>
      </c>
      <c r="I193" s="205"/>
      <c r="J193" s="202"/>
      <c r="K193" s="202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173</v>
      </c>
      <c r="AU193" s="210" t="s">
        <v>92</v>
      </c>
      <c r="AV193" s="13" t="s">
        <v>23</v>
      </c>
      <c r="AW193" s="13" t="s">
        <v>45</v>
      </c>
      <c r="AX193" s="13" t="s">
        <v>82</v>
      </c>
      <c r="AY193" s="210" t="s">
        <v>164</v>
      </c>
    </row>
    <row r="194" spans="2:51" s="14" customFormat="1" ht="11.25">
      <c r="B194" s="211"/>
      <c r="C194" s="212"/>
      <c r="D194" s="196" t="s">
        <v>173</v>
      </c>
      <c r="E194" s="213" t="s">
        <v>36</v>
      </c>
      <c r="F194" s="214" t="s">
        <v>935</v>
      </c>
      <c r="G194" s="212"/>
      <c r="H194" s="215">
        <v>0.8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173</v>
      </c>
      <c r="AU194" s="221" t="s">
        <v>92</v>
      </c>
      <c r="AV194" s="14" t="s">
        <v>92</v>
      </c>
      <c r="AW194" s="14" t="s">
        <v>45</v>
      </c>
      <c r="AX194" s="14" t="s">
        <v>82</v>
      </c>
      <c r="AY194" s="221" t="s">
        <v>164</v>
      </c>
    </row>
    <row r="195" spans="2:51" s="15" customFormat="1" ht="11.25">
      <c r="B195" s="222"/>
      <c r="C195" s="223"/>
      <c r="D195" s="196" t="s">
        <v>173</v>
      </c>
      <c r="E195" s="224" t="s">
        <v>36</v>
      </c>
      <c r="F195" s="225" t="s">
        <v>181</v>
      </c>
      <c r="G195" s="223"/>
      <c r="H195" s="226">
        <v>2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173</v>
      </c>
      <c r="AU195" s="232" t="s">
        <v>92</v>
      </c>
      <c r="AV195" s="15" t="s">
        <v>170</v>
      </c>
      <c r="AW195" s="15" t="s">
        <v>45</v>
      </c>
      <c r="AX195" s="15" t="s">
        <v>23</v>
      </c>
      <c r="AY195" s="232" t="s">
        <v>164</v>
      </c>
    </row>
    <row r="196" spans="1:65" s="2" customFormat="1" ht="16.5" customHeight="1">
      <c r="A196" s="37"/>
      <c r="B196" s="38"/>
      <c r="C196" s="183" t="s">
        <v>310</v>
      </c>
      <c r="D196" s="183" t="s">
        <v>166</v>
      </c>
      <c r="E196" s="184" t="s">
        <v>790</v>
      </c>
      <c r="F196" s="185" t="s">
        <v>791</v>
      </c>
      <c r="G196" s="186" t="s">
        <v>525</v>
      </c>
      <c r="H196" s="187">
        <v>11</v>
      </c>
      <c r="I196" s="188"/>
      <c r="J196" s="189">
        <f>ROUND(I196*H196,2)</f>
        <v>0</v>
      </c>
      <c r="K196" s="185" t="s">
        <v>36</v>
      </c>
      <c r="L196" s="42"/>
      <c r="M196" s="190" t="s">
        <v>36</v>
      </c>
      <c r="N196" s="191" t="s">
        <v>53</v>
      </c>
      <c r="O196" s="67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4" t="s">
        <v>170</v>
      </c>
      <c r="AT196" s="194" t="s">
        <v>166</v>
      </c>
      <c r="AU196" s="194" t="s">
        <v>92</v>
      </c>
      <c r="AY196" s="19" t="s">
        <v>164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9" t="s">
        <v>23</v>
      </c>
      <c r="BK196" s="195">
        <f>ROUND(I196*H196,2)</f>
        <v>0</v>
      </c>
      <c r="BL196" s="19" t="s">
        <v>170</v>
      </c>
      <c r="BM196" s="194" t="s">
        <v>986</v>
      </c>
    </row>
    <row r="197" spans="1:47" s="2" customFormat="1" ht="11.25">
      <c r="A197" s="37"/>
      <c r="B197" s="38"/>
      <c r="C197" s="39"/>
      <c r="D197" s="196" t="s">
        <v>172</v>
      </c>
      <c r="E197" s="39"/>
      <c r="F197" s="197" t="s">
        <v>791</v>
      </c>
      <c r="G197" s="39"/>
      <c r="H197" s="39"/>
      <c r="I197" s="198"/>
      <c r="J197" s="39"/>
      <c r="K197" s="39"/>
      <c r="L197" s="42"/>
      <c r="M197" s="199"/>
      <c r="N197" s="200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9" t="s">
        <v>172</v>
      </c>
      <c r="AU197" s="19" t="s">
        <v>92</v>
      </c>
    </row>
    <row r="198" spans="2:51" s="13" customFormat="1" ht="11.25">
      <c r="B198" s="201"/>
      <c r="C198" s="202"/>
      <c r="D198" s="196" t="s">
        <v>173</v>
      </c>
      <c r="E198" s="203" t="s">
        <v>36</v>
      </c>
      <c r="F198" s="204" t="s">
        <v>721</v>
      </c>
      <c r="G198" s="202"/>
      <c r="H198" s="203" t="s">
        <v>36</v>
      </c>
      <c r="I198" s="205"/>
      <c r="J198" s="202"/>
      <c r="K198" s="202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173</v>
      </c>
      <c r="AU198" s="210" t="s">
        <v>92</v>
      </c>
      <c r="AV198" s="13" t="s">
        <v>23</v>
      </c>
      <c r="AW198" s="13" t="s">
        <v>45</v>
      </c>
      <c r="AX198" s="13" t="s">
        <v>82</v>
      </c>
      <c r="AY198" s="210" t="s">
        <v>164</v>
      </c>
    </row>
    <row r="199" spans="2:51" s="13" customFormat="1" ht="11.25">
      <c r="B199" s="201"/>
      <c r="C199" s="202"/>
      <c r="D199" s="196" t="s">
        <v>173</v>
      </c>
      <c r="E199" s="203" t="s">
        <v>36</v>
      </c>
      <c r="F199" s="204" t="s">
        <v>970</v>
      </c>
      <c r="G199" s="202"/>
      <c r="H199" s="203" t="s">
        <v>36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173</v>
      </c>
      <c r="AU199" s="210" t="s">
        <v>92</v>
      </c>
      <c r="AV199" s="13" t="s">
        <v>23</v>
      </c>
      <c r="AW199" s="13" t="s">
        <v>45</v>
      </c>
      <c r="AX199" s="13" t="s">
        <v>82</v>
      </c>
      <c r="AY199" s="210" t="s">
        <v>164</v>
      </c>
    </row>
    <row r="200" spans="2:51" s="14" customFormat="1" ht="11.25">
      <c r="B200" s="211"/>
      <c r="C200" s="212"/>
      <c r="D200" s="196" t="s">
        <v>173</v>
      </c>
      <c r="E200" s="213" t="s">
        <v>36</v>
      </c>
      <c r="F200" s="214" t="s">
        <v>894</v>
      </c>
      <c r="G200" s="212"/>
      <c r="H200" s="215">
        <v>0.4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173</v>
      </c>
      <c r="AU200" s="221" t="s">
        <v>92</v>
      </c>
      <c r="AV200" s="14" t="s">
        <v>92</v>
      </c>
      <c r="AW200" s="14" t="s">
        <v>45</v>
      </c>
      <c r="AX200" s="14" t="s">
        <v>82</v>
      </c>
      <c r="AY200" s="221" t="s">
        <v>164</v>
      </c>
    </row>
    <row r="201" spans="2:51" s="14" customFormat="1" ht="11.25">
      <c r="B201" s="211"/>
      <c r="C201" s="212"/>
      <c r="D201" s="196" t="s">
        <v>173</v>
      </c>
      <c r="E201" s="213" t="s">
        <v>36</v>
      </c>
      <c r="F201" s="214" t="s">
        <v>891</v>
      </c>
      <c r="G201" s="212"/>
      <c r="H201" s="215">
        <v>1.8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173</v>
      </c>
      <c r="AU201" s="221" t="s">
        <v>92</v>
      </c>
      <c r="AV201" s="14" t="s">
        <v>92</v>
      </c>
      <c r="AW201" s="14" t="s">
        <v>45</v>
      </c>
      <c r="AX201" s="14" t="s">
        <v>82</v>
      </c>
      <c r="AY201" s="221" t="s">
        <v>164</v>
      </c>
    </row>
    <row r="202" spans="2:51" s="16" customFormat="1" ht="11.25">
      <c r="B202" s="235"/>
      <c r="C202" s="236"/>
      <c r="D202" s="196" t="s">
        <v>173</v>
      </c>
      <c r="E202" s="237" t="s">
        <v>36</v>
      </c>
      <c r="F202" s="238" t="s">
        <v>214</v>
      </c>
      <c r="G202" s="236"/>
      <c r="H202" s="239">
        <v>2.2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173</v>
      </c>
      <c r="AU202" s="245" t="s">
        <v>92</v>
      </c>
      <c r="AV202" s="16" t="s">
        <v>182</v>
      </c>
      <c r="AW202" s="16" t="s">
        <v>45</v>
      </c>
      <c r="AX202" s="16" t="s">
        <v>82</v>
      </c>
      <c r="AY202" s="245" t="s">
        <v>164</v>
      </c>
    </row>
    <row r="203" spans="2:51" s="13" customFormat="1" ht="11.25">
      <c r="B203" s="201"/>
      <c r="C203" s="202"/>
      <c r="D203" s="196" t="s">
        <v>173</v>
      </c>
      <c r="E203" s="203" t="s">
        <v>36</v>
      </c>
      <c r="F203" s="204" t="s">
        <v>937</v>
      </c>
      <c r="G203" s="202"/>
      <c r="H203" s="203" t="s">
        <v>36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173</v>
      </c>
      <c r="AU203" s="210" t="s">
        <v>92</v>
      </c>
      <c r="AV203" s="13" t="s">
        <v>23</v>
      </c>
      <c r="AW203" s="13" t="s">
        <v>45</v>
      </c>
      <c r="AX203" s="13" t="s">
        <v>82</v>
      </c>
      <c r="AY203" s="210" t="s">
        <v>164</v>
      </c>
    </row>
    <row r="204" spans="2:51" s="14" customFormat="1" ht="11.25">
      <c r="B204" s="211"/>
      <c r="C204" s="212"/>
      <c r="D204" s="196" t="s">
        <v>173</v>
      </c>
      <c r="E204" s="213" t="s">
        <v>36</v>
      </c>
      <c r="F204" s="214" t="s">
        <v>938</v>
      </c>
      <c r="G204" s="212"/>
      <c r="H204" s="215">
        <v>11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173</v>
      </c>
      <c r="AU204" s="221" t="s">
        <v>92</v>
      </c>
      <c r="AV204" s="14" t="s">
        <v>92</v>
      </c>
      <c r="AW204" s="14" t="s">
        <v>45</v>
      </c>
      <c r="AX204" s="14" t="s">
        <v>23</v>
      </c>
      <c r="AY204" s="221" t="s">
        <v>164</v>
      </c>
    </row>
    <row r="205" spans="1:65" s="2" customFormat="1" ht="16.5" customHeight="1">
      <c r="A205" s="37"/>
      <c r="B205" s="38"/>
      <c r="C205" s="246" t="s">
        <v>318</v>
      </c>
      <c r="D205" s="246" t="s">
        <v>303</v>
      </c>
      <c r="E205" s="247" t="s">
        <v>939</v>
      </c>
      <c r="F205" s="248" t="s">
        <v>796</v>
      </c>
      <c r="G205" s="249" t="s">
        <v>525</v>
      </c>
      <c r="H205" s="250">
        <v>11</v>
      </c>
      <c r="I205" s="251"/>
      <c r="J205" s="252">
        <f>ROUND(I205*H205,2)</f>
        <v>0</v>
      </c>
      <c r="K205" s="248" t="s">
        <v>36</v>
      </c>
      <c r="L205" s="253"/>
      <c r="M205" s="254" t="s">
        <v>36</v>
      </c>
      <c r="N205" s="255" t="s">
        <v>53</v>
      </c>
      <c r="O205" s="67"/>
      <c r="P205" s="192">
        <f>O205*H205</f>
        <v>0</v>
      </c>
      <c r="Q205" s="192">
        <v>0.001</v>
      </c>
      <c r="R205" s="192">
        <f>Q205*H205</f>
        <v>0.011</v>
      </c>
      <c r="S205" s="192">
        <v>0</v>
      </c>
      <c r="T205" s="19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4" t="s">
        <v>238</v>
      </c>
      <c r="AT205" s="194" t="s">
        <v>303</v>
      </c>
      <c r="AU205" s="194" t="s">
        <v>92</v>
      </c>
      <c r="AY205" s="19" t="s">
        <v>164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9" t="s">
        <v>23</v>
      </c>
      <c r="BK205" s="195">
        <f>ROUND(I205*H205,2)</f>
        <v>0</v>
      </c>
      <c r="BL205" s="19" t="s">
        <v>170</v>
      </c>
      <c r="BM205" s="194" t="s">
        <v>987</v>
      </c>
    </row>
    <row r="206" spans="1:47" s="2" customFormat="1" ht="11.25">
      <c r="A206" s="37"/>
      <c r="B206" s="38"/>
      <c r="C206" s="39"/>
      <c r="D206" s="196" t="s">
        <v>172</v>
      </c>
      <c r="E206" s="39"/>
      <c r="F206" s="197" t="s">
        <v>796</v>
      </c>
      <c r="G206" s="39"/>
      <c r="H206" s="39"/>
      <c r="I206" s="198"/>
      <c r="J206" s="39"/>
      <c r="K206" s="39"/>
      <c r="L206" s="42"/>
      <c r="M206" s="199"/>
      <c r="N206" s="200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9" t="s">
        <v>172</v>
      </c>
      <c r="AU206" s="19" t="s">
        <v>92</v>
      </c>
    </row>
    <row r="207" spans="2:51" s="13" customFormat="1" ht="11.25">
      <c r="B207" s="201"/>
      <c r="C207" s="202"/>
      <c r="D207" s="196" t="s">
        <v>173</v>
      </c>
      <c r="E207" s="203" t="s">
        <v>36</v>
      </c>
      <c r="F207" s="204" t="s">
        <v>798</v>
      </c>
      <c r="G207" s="202"/>
      <c r="H207" s="203" t="s">
        <v>36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173</v>
      </c>
      <c r="AU207" s="210" t="s">
        <v>92</v>
      </c>
      <c r="AV207" s="13" t="s">
        <v>23</v>
      </c>
      <c r="AW207" s="13" t="s">
        <v>45</v>
      </c>
      <c r="AX207" s="13" t="s">
        <v>82</v>
      </c>
      <c r="AY207" s="210" t="s">
        <v>164</v>
      </c>
    </row>
    <row r="208" spans="2:51" s="14" customFormat="1" ht="11.25">
      <c r="B208" s="211"/>
      <c r="C208" s="212"/>
      <c r="D208" s="196" t="s">
        <v>173</v>
      </c>
      <c r="E208" s="213" t="s">
        <v>36</v>
      </c>
      <c r="F208" s="214" t="s">
        <v>114</v>
      </c>
      <c r="G208" s="212"/>
      <c r="H208" s="215">
        <v>11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173</v>
      </c>
      <c r="AU208" s="221" t="s">
        <v>92</v>
      </c>
      <c r="AV208" s="14" t="s">
        <v>92</v>
      </c>
      <c r="AW208" s="14" t="s">
        <v>45</v>
      </c>
      <c r="AX208" s="14" t="s">
        <v>23</v>
      </c>
      <c r="AY208" s="221" t="s">
        <v>164</v>
      </c>
    </row>
    <row r="209" spans="1:65" s="2" customFormat="1" ht="16.5" customHeight="1">
      <c r="A209" s="37"/>
      <c r="B209" s="38"/>
      <c r="C209" s="183" t="s">
        <v>324</v>
      </c>
      <c r="D209" s="183" t="s">
        <v>166</v>
      </c>
      <c r="E209" s="184" t="s">
        <v>800</v>
      </c>
      <c r="F209" s="185" t="s">
        <v>801</v>
      </c>
      <c r="G209" s="186" t="s">
        <v>499</v>
      </c>
      <c r="H209" s="187">
        <v>0.4</v>
      </c>
      <c r="I209" s="188"/>
      <c r="J209" s="189">
        <f>ROUND(I209*H209,2)</f>
        <v>0</v>
      </c>
      <c r="K209" s="185" t="s">
        <v>36</v>
      </c>
      <c r="L209" s="42"/>
      <c r="M209" s="190" t="s">
        <v>36</v>
      </c>
      <c r="N209" s="191" t="s">
        <v>53</v>
      </c>
      <c r="O209" s="67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4" t="s">
        <v>170</v>
      </c>
      <c r="AT209" s="194" t="s">
        <v>166</v>
      </c>
      <c r="AU209" s="194" t="s">
        <v>92</v>
      </c>
      <c r="AY209" s="19" t="s">
        <v>164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9" t="s">
        <v>23</v>
      </c>
      <c r="BK209" s="195">
        <f>ROUND(I209*H209,2)</f>
        <v>0</v>
      </c>
      <c r="BL209" s="19" t="s">
        <v>170</v>
      </c>
      <c r="BM209" s="194" t="s">
        <v>988</v>
      </c>
    </row>
    <row r="210" spans="1:47" s="2" customFormat="1" ht="11.25">
      <c r="A210" s="37"/>
      <c r="B210" s="38"/>
      <c r="C210" s="39"/>
      <c r="D210" s="196" t="s">
        <v>172</v>
      </c>
      <c r="E210" s="39"/>
      <c r="F210" s="197" t="s">
        <v>801</v>
      </c>
      <c r="G210" s="39"/>
      <c r="H210" s="39"/>
      <c r="I210" s="198"/>
      <c r="J210" s="39"/>
      <c r="K210" s="39"/>
      <c r="L210" s="42"/>
      <c r="M210" s="199"/>
      <c r="N210" s="200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172</v>
      </c>
      <c r="AU210" s="19" t="s">
        <v>92</v>
      </c>
    </row>
    <row r="211" spans="2:51" s="13" customFormat="1" ht="11.25">
      <c r="B211" s="201"/>
      <c r="C211" s="202"/>
      <c r="D211" s="196" t="s">
        <v>173</v>
      </c>
      <c r="E211" s="203" t="s">
        <v>36</v>
      </c>
      <c r="F211" s="204" t="s">
        <v>721</v>
      </c>
      <c r="G211" s="202"/>
      <c r="H211" s="203" t="s">
        <v>36</v>
      </c>
      <c r="I211" s="205"/>
      <c r="J211" s="202"/>
      <c r="K211" s="202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173</v>
      </c>
      <c r="AU211" s="210" t="s">
        <v>92</v>
      </c>
      <c r="AV211" s="13" t="s">
        <v>23</v>
      </c>
      <c r="AW211" s="13" t="s">
        <v>45</v>
      </c>
      <c r="AX211" s="13" t="s">
        <v>82</v>
      </c>
      <c r="AY211" s="210" t="s">
        <v>164</v>
      </c>
    </row>
    <row r="212" spans="2:51" s="13" customFormat="1" ht="11.25">
      <c r="B212" s="201"/>
      <c r="C212" s="202"/>
      <c r="D212" s="196" t="s">
        <v>173</v>
      </c>
      <c r="E212" s="203" t="s">
        <v>36</v>
      </c>
      <c r="F212" s="204" t="s">
        <v>970</v>
      </c>
      <c r="G212" s="202"/>
      <c r="H212" s="203" t="s">
        <v>36</v>
      </c>
      <c r="I212" s="205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173</v>
      </c>
      <c r="AU212" s="210" t="s">
        <v>92</v>
      </c>
      <c r="AV212" s="13" t="s">
        <v>23</v>
      </c>
      <c r="AW212" s="13" t="s">
        <v>45</v>
      </c>
      <c r="AX212" s="13" t="s">
        <v>82</v>
      </c>
      <c r="AY212" s="210" t="s">
        <v>164</v>
      </c>
    </row>
    <row r="213" spans="2:51" s="14" customFormat="1" ht="11.25">
      <c r="B213" s="211"/>
      <c r="C213" s="212"/>
      <c r="D213" s="196" t="s">
        <v>173</v>
      </c>
      <c r="E213" s="213" t="s">
        <v>36</v>
      </c>
      <c r="F213" s="214" t="s">
        <v>894</v>
      </c>
      <c r="G213" s="212"/>
      <c r="H213" s="215">
        <v>0.4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173</v>
      </c>
      <c r="AU213" s="221" t="s">
        <v>92</v>
      </c>
      <c r="AV213" s="14" t="s">
        <v>92</v>
      </c>
      <c r="AW213" s="14" t="s">
        <v>45</v>
      </c>
      <c r="AX213" s="14" t="s">
        <v>82</v>
      </c>
      <c r="AY213" s="221" t="s">
        <v>164</v>
      </c>
    </row>
    <row r="214" spans="2:51" s="15" customFormat="1" ht="11.25">
      <c r="B214" s="222"/>
      <c r="C214" s="223"/>
      <c r="D214" s="196" t="s">
        <v>173</v>
      </c>
      <c r="E214" s="224" t="s">
        <v>36</v>
      </c>
      <c r="F214" s="225" t="s">
        <v>181</v>
      </c>
      <c r="G214" s="223"/>
      <c r="H214" s="226">
        <v>0.4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173</v>
      </c>
      <c r="AU214" s="232" t="s">
        <v>92</v>
      </c>
      <c r="AV214" s="15" t="s">
        <v>170</v>
      </c>
      <c r="AW214" s="15" t="s">
        <v>45</v>
      </c>
      <c r="AX214" s="15" t="s">
        <v>23</v>
      </c>
      <c r="AY214" s="232" t="s">
        <v>164</v>
      </c>
    </row>
    <row r="215" spans="1:65" s="2" customFormat="1" ht="16.5" customHeight="1">
      <c r="A215" s="37"/>
      <c r="B215" s="38"/>
      <c r="C215" s="246" t="s">
        <v>332</v>
      </c>
      <c r="D215" s="246" t="s">
        <v>303</v>
      </c>
      <c r="E215" s="247" t="s">
        <v>803</v>
      </c>
      <c r="F215" s="248" t="s">
        <v>804</v>
      </c>
      <c r="G215" s="249" t="s">
        <v>364</v>
      </c>
      <c r="H215" s="250">
        <v>0.8</v>
      </c>
      <c r="I215" s="251"/>
      <c r="J215" s="252">
        <f>ROUND(I215*H215,2)</f>
        <v>0</v>
      </c>
      <c r="K215" s="248" t="s">
        <v>36</v>
      </c>
      <c r="L215" s="253"/>
      <c r="M215" s="254" t="s">
        <v>36</v>
      </c>
      <c r="N215" s="255" t="s">
        <v>53</v>
      </c>
      <c r="O215" s="67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4" t="s">
        <v>238</v>
      </c>
      <c r="AT215" s="194" t="s">
        <v>303</v>
      </c>
      <c r="AU215" s="194" t="s">
        <v>92</v>
      </c>
      <c r="AY215" s="19" t="s">
        <v>164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19" t="s">
        <v>23</v>
      </c>
      <c r="BK215" s="195">
        <f>ROUND(I215*H215,2)</f>
        <v>0</v>
      </c>
      <c r="BL215" s="19" t="s">
        <v>170</v>
      </c>
      <c r="BM215" s="194" t="s">
        <v>989</v>
      </c>
    </row>
    <row r="216" spans="1:47" s="2" customFormat="1" ht="11.25">
      <c r="A216" s="37"/>
      <c r="B216" s="38"/>
      <c r="C216" s="39"/>
      <c r="D216" s="196" t="s">
        <v>172</v>
      </c>
      <c r="E216" s="39"/>
      <c r="F216" s="197" t="s">
        <v>804</v>
      </c>
      <c r="G216" s="39"/>
      <c r="H216" s="39"/>
      <c r="I216" s="198"/>
      <c r="J216" s="39"/>
      <c r="K216" s="39"/>
      <c r="L216" s="42"/>
      <c r="M216" s="199"/>
      <c r="N216" s="200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9" t="s">
        <v>172</v>
      </c>
      <c r="AU216" s="19" t="s">
        <v>92</v>
      </c>
    </row>
    <row r="217" spans="2:51" s="13" customFormat="1" ht="11.25">
      <c r="B217" s="201"/>
      <c r="C217" s="202"/>
      <c r="D217" s="196" t="s">
        <v>173</v>
      </c>
      <c r="E217" s="203" t="s">
        <v>36</v>
      </c>
      <c r="F217" s="204" t="s">
        <v>763</v>
      </c>
      <c r="G217" s="202"/>
      <c r="H217" s="203" t="s">
        <v>36</v>
      </c>
      <c r="I217" s="205"/>
      <c r="J217" s="202"/>
      <c r="K217" s="202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173</v>
      </c>
      <c r="AU217" s="210" t="s">
        <v>92</v>
      </c>
      <c r="AV217" s="13" t="s">
        <v>23</v>
      </c>
      <c r="AW217" s="13" t="s">
        <v>45</v>
      </c>
      <c r="AX217" s="13" t="s">
        <v>82</v>
      </c>
      <c r="AY217" s="210" t="s">
        <v>164</v>
      </c>
    </row>
    <row r="218" spans="2:51" s="13" customFormat="1" ht="11.25">
      <c r="B218" s="201"/>
      <c r="C218" s="202"/>
      <c r="D218" s="196" t="s">
        <v>173</v>
      </c>
      <c r="E218" s="203" t="s">
        <v>36</v>
      </c>
      <c r="F218" s="204" t="s">
        <v>970</v>
      </c>
      <c r="G218" s="202"/>
      <c r="H218" s="203" t="s">
        <v>36</v>
      </c>
      <c r="I218" s="205"/>
      <c r="J218" s="202"/>
      <c r="K218" s="202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173</v>
      </c>
      <c r="AU218" s="210" t="s">
        <v>92</v>
      </c>
      <c r="AV218" s="13" t="s">
        <v>23</v>
      </c>
      <c r="AW218" s="13" t="s">
        <v>45</v>
      </c>
      <c r="AX218" s="13" t="s">
        <v>82</v>
      </c>
      <c r="AY218" s="210" t="s">
        <v>164</v>
      </c>
    </row>
    <row r="219" spans="2:51" s="14" customFormat="1" ht="11.25">
      <c r="B219" s="211"/>
      <c r="C219" s="212"/>
      <c r="D219" s="196" t="s">
        <v>173</v>
      </c>
      <c r="E219" s="213" t="s">
        <v>36</v>
      </c>
      <c r="F219" s="214" t="s">
        <v>943</v>
      </c>
      <c r="G219" s="212"/>
      <c r="H219" s="215">
        <v>0.8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173</v>
      </c>
      <c r="AU219" s="221" t="s">
        <v>92</v>
      </c>
      <c r="AV219" s="14" t="s">
        <v>92</v>
      </c>
      <c r="AW219" s="14" t="s">
        <v>45</v>
      </c>
      <c r="AX219" s="14" t="s">
        <v>82</v>
      </c>
      <c r="AY219" s="221" t="s">
        <v>164</v>
      </c>
    </row>
    <row r="220" spans="2:51" s="15" customFormat="1" ht="11.25">
      <c r="B220" s="222"/>
      <c r="C220" s="223"/>
      <c r="D220" s="196" t="s">
        <v>173</v>
      </c>
      <c r="E220" s="224" t="s">
        <v>36</v>
      </c>
      <c r="F220" s="225" t="s">
        <v>181</v>
      </c>
      <c r="G220" s="223"/>
      <c r="H220" s="226">
        <v>0.8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173</v>
      </c>
      <c r="AU220" s="232" t="s">
        <v>92</v>
      </c>
      <c r="AV220" s="15" t="s">
        <v>170</v>
      </c>
      <c r="AW220" s="15" t="s">
        <v>45</v>
      </c>
      <c r="AX220" s="15" t="s">
        <v>23</v>
      </c>
      <c r="AY220" s="232" t="s">
        <v>164</v>
      </c>
    </row>
    <row r="221" spans="1:65" s="2" customFormat="1" ht="16.5" customHeight="1">
      <c r="A221" s="37"/>
      <c r="B221" s="38"/>
      <c r="C221" s="183" t="s">
        <v>7</v>
      </c>
      <c r="D221" s="183" t="s">
        <v>166</v>
      </c>
      <c r="E221" s="184" t="s">
        <v>807</v>
      </c>
      <c r="F221" s="185" t="s">
        <v>808</v>
      </c>
      <c r="G221" s="186" t="s">
        <v>185</v>
      </c>
      <c r="H221" s="187">
        <v>4.68</v>
      </c>
      <c r="I221" s="188"/>
      <c r="J221" s="189">
        <f>ROUND(I221*H221,2)</f>
        <v>0</v>
      </c>
      <c r="K221" s="185" t="s">
        <v>186</v>
      </c>
      <c r="L221" s="42"/>
      <c r="M221" s="190" t="s">
        <v>36</v>
      </c>
      <c r="N221" s="191" t="s">
        <v>53</v>
      </c>
      <c r="O221" s="67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4" t="s">
        <v>170</v>
      </c>
      <c r="AT221" s="194" t="s">
        <v>166</v>
      </c>
      <c r="AU221" s="194" t="s">
        <v>92</v>
      </c>
      <c r="AY221" s="19" t="s">
        <v>164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9" t="s">
        <v>23</v>
      </c>
      <c r="BK221" s="195">
        <f>ROUND(I221*H221,2)</f>
        <v>0</v>
      </c>
      <c r="BL221" s="19" t="s">
        <v>170</v>
      </c>
      <c r="BM221" s="194" t="s">
        <v>990</v>
      </c>
    </row>
    <row r="222" spans="1:47" s="2" customFormat="1" ht="11.25">
      <c r="A222" s="37"/>
      <c r="B222" s="38"/>
      <c r="C222" s="39"/>
      <c r="D222" s="196" t="s">
        <v>172</v>
      </c>
      <c r="E222" s="39"/>
      <c r="F222" s="197" t="s">
        <v>810</v>
      </c>
      <c r="G222" s="39"/>
      <c r="H222" s="39"/>
      <c r="I222" s="198"/>
      <c r="J222" s="39"/>
      <c r="K222" s="39"/>
      <c r="L222" s="42"/>
      <c r="M222" s="199"/>
      <c r="N222" s="200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9" t="s">
        <v>172</v>
      </c>
      <c r="AU222" s="19" t="s">
        <v>92</v>
      </c>
    </row>
    <row r="223" spans="1:47" s="2" customFormat="1" ht="11.25">
      <c r="A223" s="37"/>
      <c r="B223" s="38"/>
      <c r="C223" s="39"/>
      <c r="D223" s="233" t="s">
        <v>189</v>
      </c>
      <c r="E223" s="39"/>
      <c r="F223" s="234" t="s">
        <v>811</v>
      </c>
      <c r="G223" s="39"/>
      <c r="H223" s="39"/>
      <c r="I223" s="198"/>
      <c r="J223" s="39"/>
      <c r="K223" s="39"/>
      <c r="L223" s="42"/>
      <c r="M223" s="199"/>
      <c r="N223" s="200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9" t="s">
        <v>189</v>
      </c>
      <c r="AU223" s="19" t="s">
        <v>92</v>
      </c>
    </row>
    <row r="224" spans="2:51" s="13" customFormat="1" ht="11.25">
      <c r="B224" s="201"/>
      <c r="C224" s="202"/>
      <c r="D224" s="196" t="s">
        <v>173</v>
      </c>
      <c r="E224" s="203" t="s">
        <v>36</v>
      </c>
      <c r="F224" s="204" t="s">
        <v>721</v>
      </c>
      <c r="G224" s="202"/>
      <c r="H224" s="203" t="s">
        <v>36</v>
      </c>
      <c r="I224" s="205"/>
      <c r="J224" s="202"/>
      <c r="K224" s="202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173</v>
      </c>
      <c r="AU224" s="210" t="s">
        <v>92</v>
      </c>
      <c r="AV224" s="13" t="s">
        <v>23</v>
      </c>
      <c r="AW224" s="13" t="s">
        <v>45</v>
      </c>
      <c r="AX224" s="13" t="s">
        <v>82</v>
      </c>
      <c r="AY224" s="210" t="s">
        <v>164</v>
      </c>
    </row>
    <row r="225" spans="2:51" s="13" customFormat="1" ht="11.25">
      <c r="B225" s="201"/>
      <c r="C225" s="202"/>
      <c r="D225" s="196" t="s">
        <v>173</v>
      </c>
      <c r="E225" s="203" t="s">
        <v>36</v>
      </c>
      <c r="F225" s="204" t="s">
        <v>970</v>
      </c>
      <c r="G225" s="202"/>
      <c r="H225" s="203" t="s">
        <v>36</v>
      </c>
      <c r="I225" s="205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173</v>
      </c>
      <c r="AU225" s="210" t="s">
        <v>92</v>
      </c>
      <c r="AV225" s="13" t="s">
        <v>23</v>
      </c>
      <c r="AW225" s="13" t="s">
        <v>45</v>
      </c>
      <c r="AX225" s="13" t="s">
        <v>82</v>
      </c>
      <c r="AY225" s="210" t="s">
        <v>164</v>
      </c>
    </row>
    <row r="226" spans="2:51" s="14" customFormat="1" ht="11.25">
      <c r="B226" s="211"/>
      <c r="C226" s="212"/>
      <c r="D226" s="196" t="s">
        <v>173</v>
      </c>
      <c r="E226" s="213" t="s">
        <v>36</v>
      </c>
      <c r="F226" s="214" t="s">
        <v>991</v>
      </c>
      <c r="G226" s="212"/>
      <c r="H226" s="215">
        <v>1.44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173</v>
      </c>
      <c r="AU226" s="221" t="s">
        <v>92</v>
      </c>
      <c r="AV226" s="14" t="s">
        <v>92</v>
      </c>
      <c r="AW226" s="14" t="s">
        <v>45</v>
      </c>
      <c r="AX226" s="14" t="s">
        <v>82</v>
      </c>
      <c r="AY226" s="221" t="s">
        <v>164</v>
      </c>
    </row>
    <row r="227" spans="2:51" s="14" customFormat="1" ht="11.25">
      <c r="B227" s="211"/>
      <c r="C227" s="212"/>
      <c r="D227" s="196" t="s">
        <v>173</v>
      </c>
      <c r="E227" s="213" t="s">
        <v>36</v>
      </c>
      <c r="F227" s="214" t="s">
        <v>992</v>
      </c>
      <c r="G227" s="212"/>
      <c r="H227" s="215">
        <v>3.24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173</v>
      </c>
      <c r="AU227" s="221" t="s">
        <v>92</v>
      </c>
      <c r="AV227" s="14" t="s">
        <v>92</v>
      </c>
      <c r="AW227" s="14" t="s">
        <v>45</v>
      </c>
      <c r="AX227" s="14" t="s">
        <v>82</v>
      </c>
      <c r="AY227" s="221" t="s">
        <v>164</v>
      </c>
    </row>
    <row r="228" spans="2:51" s="16" customFormat="1" ht="11.25">
      <c r="B228" s="235"/>
      <c r="C228" s="236"/>
      <c r="D228" s="196" t="s">
        <v>173</v>
      </c>
      <c r="E228" s="237" t="s">
        <v>36</v>
      </c>
      <c r="F228" s="238" t="s">
        <v>214</v>
      </c>
      <c r="G228" s="236"/>
      <c r="H228" s="239">
        <v>4.68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173</v>
      </c>
      <c r="AU228" s="245" t="s">
        <v>92</v>
      </c>
      <c r="AV228" s="16" t="s">
        <v>182</v>
      </c>
      <c r="AW228" s="16" t="s">
        <v>45</v>
      </c>
      <c r="AX228" s="16" t="s">
        <v>82</v>
      </c>
      <c r="AY228" s="245" t="s">
        <v>164</v>
      </c>
    </row>
    <row r="229" spans="2:51" s="15" customFormat="1" ht="11.25">
      <c r="B229" s="222"/>
      <c r="C229" s="223"/>
      <c r="D229" s="196" t="s">
        <v>173</v>
      </c>
      <c r="E229" s="224" t="s">
        <v>36</v>
      </c>
      <c r="F229" s="225" t="s">
        <v>181</v>
      </c>
      <c r="G229" s="223"/>
      <c r="H229" s="226">
        <v>4.68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173</v>
      </c>
      <c r="AU229" s="232" t="s">
        <v>92</v>
      </c>
      <c r="AV229" s="15" t="s">
        <v>170</v>
      </c>
      <c r="AW229" s="15" t="s">
        <v>45</v>
      </c>
      <c r="AX229" s="15" t="s">
        <v>23</v>
      </c>
      <c r="AY229" s="232" t="s">
        <v>164</v>
      </c>
    </row>
    <row r="230" spans="1:65" s="2" customFormat="1" ht="16.5" customHeight="1">
      <c r="A230" s="37"/>
      <c r="B230" s="38"/>
      <c r="C230" s="246" t="s">
        <v>120</v>
      </c>
      <c r="D230" s="246" t="s">
        <v>303</v>
      </c>
      <c r="E230" s="247" t="s">
        <v>814</v>
      </c>
      <c r="F230" s="248" t="s">
        <v>815</v>
      </c>
      <c r="G230" s="249" t="s">
        <v>185</v>
      </c>
      <c r="H230" s="250">
        <v>4.68</v>
      </c>
      <c r="I230" s="251"/>
      <c r="J230" s="252">
        <f>ROUND(I230*H230,2)</f>
        <v>0</v>
      </c>
      <c r="K230" s="248" t="s">
        <v>186</v>
      </c>
      <c r="L230" s="253"/>
      <c r="M230" s="254" t="s">
        <v>36</v>
      </c>
      <c r="N230" s="255" t="s">
        <v>53</v>
      </c>
      <c r="O230" s="67"/>
      <c r="P230" s="192">
        <f>O230*H230</f>
        <v>0</v>
      </c>
      <c r="Q230" s="192">
        <v>1</v>
      </c>
      <c r="R230" s="192">
        <f>Q230*H230</f>
        <v>4.68</v>
      </c>
      <c r="S230" s="192">
        <v>0</v>
      </c>
      <c r="T230" s="19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4" t="s">
        <v>238</v>
      </c>
      <c r="AT230" s="194" t="s">
        <v>303</v>
      </c>
      <c r="AU230" s="194" t="s">
        <v>92</v>
      </c>
      <c r="AY230" s="19" t="s">
        <v>164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9" t="s">
        <v>23</v>
      </c>
      <c r="BK230" s="195">
        <f>ROUND(I230*H230,2)</f>
        <v>0</v>
      </c>
      <c r="BL230" s="19" t="s">
        <v>170</v>
      </c>
      <c r="BM230" s="194" t="s">
        <v>993</v>
      </c>
    </row>
    <row r="231" spans="1:47" s="2" customFormat="1" ht="11.25">
      <c r="A231" s="37"/>
      <c r="B231" s="38"/>
      <c r="C231" s="39"/>
      <c r="D231" s="196" t="s">
        <v>172</v>
      </c>
      <c r="E231" s="39"/>
      <c r="F231" s="197" t="s">
        <v>815</v>
      </c>
      <c r="G231" s="39"/>
      <c r="H231" s="39"/>
      <c r="I231" s="198"/>
      <c r="J231" s="39"/>
      <c r="K231" s="39"/>
      <c r="L231" s="42"/>
      <c r="M231" s="199"/>
      <c r="N231" s="200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9" t="s">
        <v>172</v>
      </c>
      <c r="AU231" s="19" t="s">
        <v>92</v>
      </c>
    </row>
    <row r="232" spans="2:51" s="14" customFormat="1" ht="11.25">
      <c r="B232" s="211"/>
      <c r="C232" s="212"/>
      <c r="D232" s="196" t="s">
        <v>173</v>
      </c>
      <c r="E232" s="213" t="s">
        <v>36</v>
      </c>
      <c r="F232" s="214" t="s">
        <v>994</v>
      </c>
      <c r="G232" s="212"/>
      <c r="H232" s="215">
        <v>4.68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173</v>
      </c>
      <c r="AU232" s="221" t="s">
        <v>92</v>
      </c>
      <c r="AV232" s="14" t="s">
        <v>92</v>
      </c>
      <c r="AW232" s="14" t="s">
        <v>45</v>
      </c>
      <c r="AX232" s="14" t="s">
        <v>23</v>
      </c>
      <c r="AY232" s="221" t="s">
        <v>164</v>
      </c>
    </row>
    <row r="233" spans="1:65" s="2" customFormat="1" ht="16.5" customHeight="1">
      <c r="A233" s="37"/>
      <c r="B233" s="38"/>
      <c r="C233" s="183" t="s">
        <v>355</v>
      </c>
      <c r="D233" s="183" t="s">
        <v>166</v>
      </c>
      <c r="E233" s="184" t="s">
        <v>818</v>
      </c>
      <c r="F233" s="185" t="s">
        <v>819</v>
      </c>
      <c r="G233" s="186" t="s">
        <v>185</v>
      </c>
      <c r="H233" s="187">
        <v>4.68</v>
      </c>
      <c r="I233" s="188"/>
      <c r="J233" s="189">
        <f>ROUND(I233*H233,2)</f>
        <v>0</v>
      </c>
      <c r="K233" s="185" t="s">
        <v>186</v>
      </c>
      <c r="L233" s="42"/>
      <c r="M233" s="190" t="s">
        <v>36</v>
      </c>
      <c r="N233" s="191" t="s">
        <v>53</v>
      </c>
      <c r="O233" s="67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4" t="s">
        <v>170</v>
      </c>
      <c r="AT233" s="194" t="s">
        <v>166</v>
      </c>
      <c r="AU233" s="194" t="s">
        <v>92</v>
      </c>
      <c r="AY233" s="19" t="s">
        <v>164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9" t="s">
        <v>23</v>
      </c>
      <c r="BK233" s="195">
        <f>ROUND(I233*H233,2)</f>
        <v>0</v>
      </c>
      <c r="BL233" s="19" t="s">
        <v>170</v>
      </c>
      <c r="BM233" s="194" t="s">
        <v>995</v>
      </c>
    </row>
    <row r="234" spans="1:47" s="2" customFormat="1" ht="11.25">
      <c r="A234" s="37"/>
      <c r="B234" s="38"/>
      <c r="C234" s="39"/>
      <c r="D234" s="196" t="s">
        <v>172</v>
      </c>
      <c r="E234" s="39"/>
      <c r="F234" s="197" t="s">
        <v>821</v>
      </c>
      <c r="G234" s="39"/>
      <c r="H234" s="39"/>
      <c r="I234" s="198"/>
      <c r="J234" s="39"/>
      <c r="K234" s="39"/>
      <c r="L234" s="42"/>
      <c r="M234" s="199"/>
      <c r="N234" s="200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9" t="s">
        <v>172</v>
      </c>
      <c r="AU234" s="19" t="s">
        <v>92</v>
      </c>
    </row>
    <row r="235" spans="1:47" s="2" customFormat="1" ht="11.25">
      <c r="A235" s="37"/>
      <c r="B235" s="38"/>
      <c r="C235" s="39"/>
      <c r="D235" s="233" t="s">
        <v>189</v>
      </c>
      <c r="E235" s="39"/>
      <c r="F235" s="234" t="s">
        <v>822</v>
      </c>
      <c r="G235" s="39"/>
      <c r="H235" s="39"/>
      <c r="I235" s="198"/>
      <c r="J235" s="39"/>
      <c r="K235" s="39"/>
      <c r="L235" s="42"/>
      <c r="M235" s="199"/>
      <c r="N235" s="200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9" t="s">
        <v>189</v>
      </c>
      <c r="AU235" s="19" t="s">
        <v>92</v>
      </c>
    </row>
    <row r="236" spans="2:51" s="13" customFormat="1" ht="11.25">
      <c r="B236" s="201"/>
      <c r="C236" s="202"/>
      <c r="D236" s="196" t="s">
        <v>173</v>
      </c>
      <c r="E236" s="203" t="s">
        <v>36</v>
      </c>
      <c r="F236" s="204" t="s">
        <v>823</v>
      </c>
      <c r="G236" s="202"/>
      <c r="H236" s="203" t="s">
        <v>36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173</v>
      </c>
      <c r="AU236" s="210" t="s">
        <v>92</v>
      </c>
      <c r="AV236" s="13" t="s">
        <v>23</v>
      </c>
      <c r="AW236" s="13" t="s">
        <v>45</v>
      </c>
      <c r="AX236" s="13" t="s">
        <v>82</v>
      </c>
      <c r="AY236" s="210" t="s">
        <v>164</v>
      </c>
    </row>
    <row r="237" spans="2:51" s="14" customFormat="1" ht="11.25">
      <c r="B237" s="211"/>
      <c r="C237" s="212"/>
      <c r="D237" s="196" t="s">
        <v>173</v>
      </c>
      <c r="E237" s="213" t="s">
        <v>36</v>
      </c>
      <c r="F237" s="214" t="s">
        <v>994</v>
      </c>
      <c r="G237" s="212"/>
      <c r="H237" s="215">
        <v>4.68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173</v>
      </c>
      <c r="AU237" s="221" t="s">
        <v>92</v>
      </c>
      <c r="AV237" s="14" t="s">
        <v>92</v>
      </c>
      <c r="AW237" s="14" t="s">
        <v>45</v>
      </c>
      <c r="AX237" s="14" t="s">
        <v>23</v>
      </c>
      <c r="AY237" s="221" t="s">
        <v>164</v>
      </c>
    </row>
    <row r="238" spans="1:65" s="2" customFormat="1" ht="16.5" customHeight="1">
      <c r="A238" s="37"/>
      <c r="B238" s="38"/>
      <c r="C238" s="183" t="s">
        <v>361</v>
      </c>
      <c r="D238" s="183" t="s">
        <v>166</v>
      </c>
      <c r="E238" s="184" t="s">
        <v>824</v>
      </c>
      <c r="F238" s="185" t="s">
        <v>825</v>
      </c>
      <c r="G238" s="186" t="s">
        <v>185</v>
      </c>
      <c r="H238" s="187">
        <v>23.4</v>
      </c>
      <c r="I238" s="188"/>
      <c r="J238" s="189">
        <f>ROUND(I238*H238,2)</f>
        <v>0</v>
      </c>
      <c r="K238" s="185" t="s">
        <v>186</v>
      </c>
      <c r="L238" s="42"/>
      <c r="M238" s="190" t="s">
        <v>36</v>
      </c>
      <c r="N238" s="191" t="s">
        <v>53</v>
      </c>
      <c r="O238" s="67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4" t="s">
        <v>170</v>
      </c>
      <c r="AT238" s="194" t="s">
        <v>166</v>
      </c>
      <c r="AU238" s="194" t="s">
        <v>92</v>
      </c>
      <c r="AY238" s="19" t="s">
        <v>164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9" t="s">
        <v>23</v>
      </c>
      <c r="BK238" s="195">
        <f>ROUND(I238*H238,2)</f>
        <v>0</v>
      </c>
      <c r="BL238" s="19" t="s">
        <v>170</v>
      </c>
      <c r="BM238" s="194" t="s">
        <v>996</v>
      </c>
    </row>
    <row r="239" spans="1:47" s="2" customFormat="1" ht="11.25">
      <c r="A239" s="37"/>
      <c r="B239" s="38"/>
      <c r="C239" s="39"/>
      <c r="D239" s="196" t="s">
        <v>172</v>
      </c>
      <c r="E239" s="39"/>
      <c r="F239" s="197" t="s">
        <v>827</v>
      </c>
      <c r="G239" s="39"/>
      <c r="H239" s="39"/>
      <c r="I239" s="198"/>
      <c r="J239" s="39"/>
      <c r="K239" s="39"/>
      <c r="L239" s="42"/>
      <c r="M239" s="199"/>
      <c r="N239" s="200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9" t="s">
        <v>172</v>
      </c>
      <c r="AU239" s="19" t="s">
        <v>92</v>
      </c>
    </row>
    <row r="240" spans="1:47" s="2" customFormat="1" ht="11.25">
      <c r="A240" s="37"/>
      <c r="B240" s="38"/>
      <c r="C240" s="39"/>
      <c r="D240" s="233" t="s">
        <v>189</v>
      </c>
      <c r="E240" s="39"/>
      <c r="F240" s="234" t="s">
        <v>828</v>
      </c>
      <c r="G240" s="39"/>
      <c r="H240" s="39"/>
      <c r="I240" s="198"/>
      <c r="J240" s="39"/>
      <c r="K240" s="39"/>
      <c r="L240" s="42"/>
      <c r="M240" s="199"/>
      <c r="N240" s="200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9" t="s">
        <v>189</v>
      </c>
      <c r="AU240" s="19" t="s">
        <v>92</v>
      </c>
    </row>
    <row r="241" spans="2:51" s="13" customFormat="1" ht="11.25">
      <c r="B241" s="201"/>
      <c r="C241" s="202"/>
      <c r="D241" s="196" t="s">
        <v>173</v>
      </c>
      <c r="E241" s="203" t="s">
        <v>36</v>
      </c>
      <c r="F241" s="204" t="s">
        <v>829</v>
      </c>
      <c r="G241" s="202"/>
      <c r="H241" s="203" t="s">
        <v>36</v>
      </c>
      <c r="I241" s="205"/>
      <c r="J241" s="202"/>
      <c r="K241" s="202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173</v>
      </c>
      <c r="AU241" s="210" t="s">
        <v>92</v>
      </c>
      <c r="AV241" s="13" t="s">
        <v>23</v>
      </c>
      <c r="AW241" s="13" t="s">
        <v>45</v>
      </c>
      <c r="AX241" s="13" t="s">
        <v>82</v>
      </c>
      <c r="AY241" s="210" t="s">
        <v>164</v>
      </c>
    </row>
    <row r="242" spans="2:51" s="14" customFormat="1" ht="11.25">
      <c r="B242" s="211"/>
      <c r="C242" s="212"/>
      <c r="D242" s="196" t="s">
        <v>173</v>
      </c>
      <c r="E242" s="213" t="s">
        <v>36</v>
      </c>
      <c r="F242" s="214" t="s">
        <v>997</v>
      </c>
      <c r="G242" s="212"/>
      <c r="H242" s="215">
        <v>23.4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173</v>
      </c>
      <c r="AU242" s="221" t="s">
        <v>92</v>
      </c>
      <c r="AV242" s="14" t="s">
        <v>92</v>
      </c>
      <c r="AW242" s="14" t="s">
        <v>45</v>
      </c>
      <c r="AX242" s="14" t="s">
        <v>23</v>
      </c>
      <c r="AY242" s="221" t="s">
        <v>164</v>
      </c>
    </row>
    <row r="243" spans="2:63" s="12" customFormat="1" ht="22.9" customHeight="1">
      <c r="B243" s="167"/>
      <c r="C243" s="168"/>
      <c r="D243" s="169" t="s">
        <v>81</v>
      </c>
      <c r="E243" s="181" t="s">
        <v>952</v>
      </c>
      <c r="F243" s="181" t="s">
        <v>953</v>
      </c>
      <c r="G243" s="168"/>
      <c r="H243" s="168"/>
      <c r="I243" s="171"/>
      <c r="J243" s="182">
        <f>BK243</f>
        <v>0</v>
      </c>
      <c r="K243" s="168"/>
      <c r="L243" s="173"/>
      <c r="M243" s="174"/>
      <c r="N243" s="175"/>
      <c r="O243" s="175"/>
      <c r="P243" s="176">
        <f>SUM(P244:P266)</f>
        <v>0</v>
      </c>
      <c r="Q243" s="175"/>
      <c r="R243" s="176">
        <f>SUM(R244:R266)</f>
        <v>9.347999999999999E-05</v>
      </c>
      <c r="S243" s="175"/>
      <c r="T243" s="177">
        <f>SUM(T244:T266)</f>
        <v>0</v>
      </c>
      <c r="AR243" s="178" t="s">
        <v>23</v>
      </c>
      <c r="AT243" s="179" t="s">
        <v>81</v>
      </c>
      <c r="AU243" s="179" t="s">
        <v>23</v>
      </c>
      <c r="AY243" s="178" t="s">
        <v>164</v>
      </c>
      <c r="BK243" s="180">
        <f>SUM(BK244:BK266)</f>
        <v>0</v>
      </c>
    </row>
    <row r="244" spans="1:65" s="2" customFormat="1" ht="16.5" customHeight="1">
      <c r="A244" s="37"/>
      <c r="B244" s="38"/>
      <c r="C244" s="183" t="s">
        <v>370</v>
      </c>
      <c r="D244" s="183" t="s">
        <v>166</v>
      </c>
      <c r="E244" s="184" t="s">
        <v>859</v>
      </c>
      <c r="F244" s="185" t="s">
        <v>860</v>
      </c>
      <c r="G244" s="186" t="s">
        <v>364</v>
      </c>
      <c r="H244" s="187">
        <v>1.8</v>
      </c>
      <c r="I244" s="188"/>
      <c r="J244" s="189">
        <f>ROUND(I244*H244,2)</f>
        <v>0</v>
      </c>
      <c r="K244" s="185" t="s">
        <v>186</v>
      </c>
      <c r="L244" s="42"/>
      <c r="M244" s="190" t="s">
        <v>36</v>
      </c>
      <c r="N244" s="191" t="s">
        <v>53</v>
      </c>
      <c r="O244" s="67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4" t="s">
        <v>170</v>
      </c>
      <c r="AT244" s="194" t="s">
        <v>166</v>
      </c>
      <c r="AU244" s="194" t="s">
        <v>92</v>
      </c>
      <c r="AY244" s="19" t="s">
        <v>164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9" t="s">
        <v>23</v>
      </c>
      <c r="BK244" s="195">
        <f>ROUND(I244*H244,2)</f>
        <v>0</v>
      </c>
      <c r="BL244" s="19" t="s">
        <v>170</v>
      </c>
      <c r="BM244" s="194" t="s">
        <v>998</v>
      </c>
    </row>
    <row r="245" spans="1:47" s="2" customFormat="1" ht="11.25">
      <c r="A245" s="37"/>
      <c r="B245" s="38"/>
      <c r="C245" s="39"/>
      <c r="D245" s="196" t="s">
        <v>172</v>
      </c>
      <c r="E245" s="39"/>
      <c r="F245" s="197" t="s">
        <v>862</v>
      </c>
      <c r="G245" s="39"/>
      <c r="H245" s="39"/>
      <c r="I245" s="198"/>
      <c r="J245" s="39"/>
      <c r="K245" s="39"/>
      <c r="L245" s="42"/>
      <c r="M245" s="199"/>
      <c r="N245" s="200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172</v>
      </c>
      <c r="AU245" s="19" t="s">
        <v>92</v>
      </c>
    </row>
    <row r="246" spans="1:47" s="2" customFormat="1" ht="11.25">
      <c r="A246" s="37"/>
      <c r="B246" s="38"/>
      <c r="C246" s="39"/>
      <c r="D246" s="233" t="s">
        <v>189</v>
      </c>
      <c r="E246" s="39"/>
      <c r="F246" s="234" t="s">
        <v>863</v>
      </c>
      <c r="G246" s="39"/>
      <c r="H246" s="39"/>
      <c r="I246" s="198"/>
      <c r="J246" s="39"/>
      <c r="K246" s="39"/>
      <c r="L246" s="42"/>
      <c r="M246" s="199"/>
      <c r="N246" s="200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9" t="s">
        <v>189</v>
      </c>
      <c r="AU246" s="19" t="s">
        <v>92</v>
      </c>
    </row>
    <row r="247" spans="2:51" s="13" customFormat="1" ht="11.25">
      <c r="B247" s="201"/>
      <c r="C247" s="202"/>
      <c r="D247" s="196" t="s">
        <v>173</v>
      </c>
      <c r="E247" s="203" t="s">
        <v>36</v>
      </c>
      <c r="F247" s="204" t="s">
        <v>955</v>
      </c>
      <c r="G247" s="202"/>
      <c r="H247" s="203" t="s">
        <v>36</v>
      </c>
      <c r="I247" s="205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173</v>
      </c>
      <c r="AU247" s="210" t="s">
        <v>92</v>
      </c>
      <c r="AV247" s="13" t="s">
        <v>23</v>
      </c>
      <c r="AW247" s="13" t="s">
        <v>45</v>
      </c>
      <c r="AX247" s="13" t="s">
        <v>82</v>
      </c>
      <c r="AY247" s="210" t="s">
        <v>164</v>
      </c>
    </row>
    <row r="248" spans="2:51" s="13" customFormat="1" ht="11.25">
      <c r="B248" s="201"/>
      <c r="C248" s="202"/>
      <c r="D248" s="196" t="s">
        <v>173</v>
      </c>
      <c r="E248" s="203" t="s">
        <v>36</v>
      </c>
      <c r="F248" s="204" t="s">
        <v>970</v>
      </c>
      <c r="G248" s="202"/>
      <c r="H248" s="203" t="s">
        <v>36</v>
      </c>
      <c r="I248" s="205"/>
      <c r="J248" s="202"/>
      <c r="K248" s="202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173</v>
      </c>
      <c r="AU248" s="210" t="s">
        <v>92</v>
      </c>
      <c r="AV248" s="13" t="s">
        <v>23</v>
      </c>
      <c r="AW248" s="13" t="s">
        <v>45</v>
      </c>
      <c r="AX248" s="13" t="s">
        <v>82</v>
      </c>
      <c r="AY248" s="210" t="s">
        <v>164</v>
      </c>
    </row>
    <row r="249" spans="2:51" s="14" customFormat="1" ht="11.25">
      <c r="B249" s="211"/>
      <c r="C249" s="212"/>
      <c r="D249" s="196" t="s">
        <v>173</v>
      </c>
      <c r="E249" s="213" t="s">
        <v>36</v>
      </c>
      <c r="F249" s="214" t="s">
        <v>956</v>
      </c>
      <c r="G249" s="212"/>
      <c r="H249" s="215">
        <v>1.8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173</v>
      </c>
      <c r="AU249" s="221" t="s">
        <v>92</v>
      </c>
      <c r="AV249" s="14" t="s">
        <v>92</v>
      </c>
      <c r="AW249" s="14" t="s">
        <v>45</v>
      </c>
      <c r="AX249" s="14" t="s">
        <v>82</v>
      </c>
      <c r="AY249" s="221" t="s">
        <v>164</v>
      </c>
    </row>
    <row r="250" spans="2:51" s="15" customFormat="1" ht="11.25">
      <c r="B250" s="222"/>
      <c r="C250" s="223"/>
      <c r="D250" s="196" t="s">
        <v>173</v>
      </c>
      <c r="E250" s="224" t="s">
        <v>36</v>
      </c>
      <c r="F250" s="225" t="s">
        <v>181</v>
      </c>
      <c r="G250" s="223"/>
      <c r="H250" s="226">
        <v>1.8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173</v>
      </c>
      <c r="AU250" s="232" t="s">
        <v>92</v>
      </c>
      <c r="AV250" s="15" t="s">
        <v>170</v>
      </c>
      <c r="AW250" s="15" t="s">
        <v>45</v>
      </c>
      <c r="AX250" s="15" t="s">
        <v>23</v>
      </c>
      <c r="AY250" s="232" t="s">
        <v>164</v>
      </c>
    </row>
    <row r="251" spans="1:65" s="2" customFormat="1" ht="16.5" customHeight="1">
      <c r="A251" s="37"/>
      <c r="B251" s="38"/>
      <c r="C251" s="246" t="s">
        <v>378</v>
      </c>
      <c r="D251" s="246" t="s">
        <v>303</v>
      </c>
      <c r="E251" s="247" t="s">
        <v>957</v>
      </c>
      <c r="F251" s="248" t="s">
        <v>958</v>
      </c>
      <c r="G251" s="249" t="s">
        <v>364</v>
      </c>
      <c r="H251" s="250">
        <v>1.8</v>
      </c>
      <c r="I251" s="251"/>
      <c r="J251" s="252">
        <f>ROUND(I251*H251,2)</f>
        <v>0</v>
      </c>
      <c r="K251" s="248" t="s">
        <v>36</v>
      </c>
      <c r="L251" s="253"/>
      <c r="M251" s="254" t="s">
        <v>36</v>
      </c>
      <c r="N251" s="255" t="s">
        <v>53</v>
      </c>
      <c r="O251" s="67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4" t="s">
        <v>428</v>
      </c>
      <c r="AT251" s="194" t="s">
        <v>303</v>
      </c>
      <c r="AU251" s="194" t="s">
        <v>92</v>
      </c>
      <c r="AY251" s="19" t="s">
        <v>164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9" t="s">
        <v>23</v>
      </c>
      <c r="BK251" s="195">
        <f>ROUND(I251*H251,2)</f>
        <v>0</v>
      </c>
      <c r="BL251" s="19" t="s">
        <v>302</v>
      </c>
      <c r="BM251" s="194" t="s">
        <v>999</v>
      </c>
    </row>
    <row r="252" spans="1:47" s="2" customFormat="1" ht="11.25">
      <c r="A252" s="37"/>
      <c r="B252" s="38"/>
      <c r="C252" s="39"/>
      <c r="D252" s="196" t="s">
        <v>172</v>
      </c>
      <c r="E252" s="39"/>
      <c r="F252" s="197" t="s">
        <v>958</v>
      </c>
      <c r="G252" s="39"/>
      <c r="H252" s="39"/>
      <c r="I252" s="198"/>
      <c r="J252" s="39"/>
      <c r="K252" s="39"/>
      <c r="L252" s="42"/>
      <c r="M252" s="199"/>
      <c r="N252" s="200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9" t="s">
        <v>172</v>
      </c>
      <c r="AU252" s="19" t="s">
        <v>92</v>
      </c>
    </row>
    <row r="253" spans="2:51" s="13" customFormat="1" ht="11.25">
      <c r="B253" s="201"/>
      <c r="C253" s="202"/>
      <c r="D253" s="196" t="s">
        <v>173</v>
      </c>
      <c r="E253" s="203" t="s">
        <v>36</v>
      </c>
      <c r="F253" s="204" t="s">
        <v>552</v>
      </c>
      <c r="G253" s="202"/>
      <c r="H253" s="203" t="s">
        <v>36</v>
      </c>
      <c r="I253" s="205"/>
      <c r="J253" s="202"/>
      <c r="K253" s="202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173</v>
      </c>
      <c r="AU253" s="210" t="s">
        <v>92</v>
      </c>
      <c r="AV253" s="13" t="s">
        <v>23</v>
      </c>
      <c r="AW253" s="13" t="s">
        <v>45</v>
      </c>
      <c r="AX253" s="13" t="s">
        <v>82</v>
      </c>
      <c r="AY253" s="210" t="s">
        <v>164</v>
      </c>
    </row>
    <row r="254" spans="2:51" s="13" customFormat="1" ht="11.25">
      <c r="B254" s="201"/>
      <c r="C254" s="202"/>
      <c r="D254" s="196" t="s">
        <v>173</v>
      </c>
      <c r="E254" s="203" t="s">
        <v>36</v>
      </c>
      <c r="F254" s="204" t="s">
        <v>865</v>
      </c>
      <c r="G254" s="202"/>
      <c r="H254" s="203" t="s">
        <v>36</v>
      </c>
      <c r="I254" s="205"/>
      <c r="J254" s="202"/>
      <c r="K254" s="202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173</v>
      </c>
      <c r="AU254" s="210" t="s">
        <v>92</v>
      </c>
      <c r="AV254" s="13" t="s">
        <v>23</v>
      </c>
      <c r="AW254" s="13" t="s">
        <v>45</v>
      </c>
      <c r="AX254" s="13" t="s">
        <v>82</v>
      </c>
      <c r="AY254" s="210" t="s">
        <v>164</v>
      </c>
    </row>
    <row r="255" spans="2:51" s="14" customFormat="1" ht="11.25">
      <c r="B255" s="211"/>
      <c r="C255" s="212"/>
      <c r="D255" s="196" t="s">
        <v>173</v>
      </c>
      <c r="E255" s="213" t="s">
        <v>36</v>
      </c>
      <c r="F255" s="214" t="s">
        <v>960</v>
      </c>
      <c r="G255" s="212"/>
      <c r="H255" s="215">
        <v>1.8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173</v>
      </c>
      <c r="AU255" s="221" t="s">
        <v>92</v>
      </c>
      <c r="AV255" s="14" t="s">
        <v>92</v>
      </c>
      <c r="AW255" s="14" t="s">
        <v>45</v>
      </c>
      <c r="AX255" s="14" t="s">
        <v>82</v>
      </c>
      <c r="AY255" s="221" t="s">
        <v>164</v>
      </c>
    </row>
    <row r="256" spans="2:51" s="15" customFormat="1" ht="11.25">
      <c r="B256" s="222"/>
      <c r="C256" s="223"/>
      <c r="D256" s="196" t="s">
        <v>173</v>
      </c>
      <c r="E256" s="224" t="s">
        <v>36</v>
      </c>
      <c r="F256" s="225" t="s">
        <v>181</v>
      </c>
      <c r="G256" s="223"/>
      <c r="H256" s="226">
        <v>1.8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173</v>
      </c>
      <c r="AU256" s="232" t="s">
        <v>92</v>
      </c>
      <c r="AV256" s="15" t="s">
        <v>170</v>
      </c>
      <c r="AW256" s="15" t="s">
        <v>45</v>
      </c>
      <c r="AX256" s="15" t="s">
        <v>23</v>
      </c>
      <c r="AY256" s="232" t="s">
        <v>164</v>
      </c>
    </row>
    <row r="257" spans="1:65" s="2" customFormat="1" ht="16.5" customHeight="1">
      <c r="A257" s="37"/>
      <c r="B257" s="38"/>
      <c r="C257" s="183" t="s">
        <v>388</v>
      </c>
      <c r="D257" s="183" t="s">
        <v>166</v>
      </c>
      <c r="E257" s="184" t="s">
        <v>871</v>
      </c>
      <c r="F257" s="185" t="s">
        <v>872</v>
      </c>
      <c r="G257" s="186" t="s">
        <v>185</v>
      </c>
      <c r="H257" s="187">
        <v>0.004</v>
      </c>
      <c r="I257" s="188"/>
      <c r="J257" s="189">
        <f>ROUND(I257*H257,2)</f>
        <v>0</v>
      </c>
      <c r="K257" s="185" t="s">
        <v>186</v>
      </c>
      <c r="L257" s="42"/>
      <c r="M257" s="190" t="s">
        <v>36</v>
      </c>
      <c r="N257" s="191" t="s">
        <v>53</v>
      </c>
      <c r="O257" s="67"/>
      <c r="P257" s="192">
        <f>O257*H257</f>
        <v>0</v>
      </c>
      <c r="Q257" s="192">
        <v>0.02337</v>
      </c>
      <c r="R257" s="192">
        <f>Q257*H257</f>
        <v>9.347999999999999E-05</v>
      </c>
      <c r="S257" s="192">
        <v>0</v>
      </c>
      <c r="T257" s="19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4" t="s">
        <v>170</v>
      </c>
      <c r="AT257" s="194" t="s">
        <v>166</v>
      </c>
      <c r="AU257" s="194" t="s">
        <v>92</v>
      </c>
      <c r="AY257" s="19" t="s">
        <v>164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9" t="s">
        <v>23</v>
      </c>
      <c r="BK257" s="195">
        <f>ROUND(I257*H257,2)</f>
        <v>0</v>
      </c>
      <c r="BL257" s="19" t="s">
        <v>170</v>
      </c>
      <c r="BM257" s="194" t="s">
        <v>1000</v>
      </c>
    </row>
    <row r="258" spans="1:47" s="2" customFormat="1" ht="11.25">
      <c r="A258" s="37"/>
      <c r="B258" s="38"/>
      <c r="C258" s="39"/>
      <c r="D258" s="196" t="s">
        <v>172</v>
      </c>
      <c r="E258" s="39"/>
      <c r="F258" s="197" t="s">
        <v>874</v>
      </c>
      <c r="G258" s="39"/>
      <c r="H258" s="39"/>
      <c r="I258" s="198"/>
      <c r="J258" s="39"/>
      <c r="K258" s="39"/>
      <c r="L258" s="42"/>
      <c r="M258" s="199"/>
      <c r="N258" s="200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9" t="s">
        <v>172</v>
      </c>
      <c r="AU258" s="19" t="s">
        <v>92</v>
      </c>
    </row>
    <row r="259" spans="1:47" s="2" customFormat="1" ht="11.25">
      <c r="A259" s="37"/>
      <c r="B259" s="38"/>
      <c r="C259" s="39"/>
      <c r="D259" s="233" t="s">
        <v>189</v>
      </c>
      <c r="E259" s="39"/>
      <c r="F259" s="234" t="s">
        <v>875</v>
      </c>
      <c r="G259" s="39"/>
      <c r="H259" s="39"/>
      <c r="I259" s="198"/>
      <c r="J259" s="39"/>
      <c r="K259" s="39"/>
      <c r="L259" s="42"/>
      <c r="M259" s="199"/>
      <c r="N259" s="200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189</v>
      </c>
      <c r="AU259" s="19" t="s">
        <v>92</v>
      </c>
    </row>
    <row r="260" spans="2:51" s="13" customFormat="1" ht="11.25">
      <c r="B260" s="201"/>
      <c r="C260" s="202"/>
      <c r="D260" s="196" t="s">
        <v>173</v>
      </c>
      <c r="E260" s="203" t="s">
        <v>36</v>
      </c>
      <c r="F260" s="204" t="s">
        <v>962</v>
      </c>
      <c r="G260" s="202"/>
      <c r="H260" s="203" t="s">
        <v>36</v>
      </c>
      <c r="I260" s="205"/>
      <c r="J260" s="202"/>
      <c r="K260" s="202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173</v>
      </c>
      <c r="AU260" s="210" t="s">
        <v>92</v>
      </c>
      <c r="AV260" s="13" t="s">
        <v>23</v>
      </c>
      <c r="AW260" s="13" t="s">
        <v>45</v>
      </c>
      <c r="AX260" s="13" t="s">
        <v>82</v>
      </c>
      <c r="AY260" s="210" t="s">
        <v>164</v>
      </c>
    </row>
    <row r="261" spans="2:51" s="13" customFormat="1" ht="11.25">
      <c r="B261" s="201"/>
      <c r="C261" s="202"/>
      <c r="D261" s="196" t="s">
        <v>173</v>
      </c>
      <c r="E261" s="203" t="s">
        <v>36</v>
      </c>
      <c r="F261" s="204" t="s">
        <v>865</v>
      </c>
      <c r="G261" s="202"/>
      <c r="H261" s="203" t="s">
        <v>36</v>
      </c>
      <c r="I261" s="205"/>
      <c r="J261" s="202"/>
      <c r="K261" s="202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173</v>
      </c>
      <c r="AU261" s="210" t="s">
        <v>92</v>
      </c>
      <c r="AV261" s="13" t="s">
        <v>23</v>
      </c>
      <c r="AW261" s="13" t="s">
        <v>45</v>
      </c>
      <c r="AX261" s="13" t="s">
        <v>82</v>
      </c>
      <c r="AY261" s="210" t="s">
        <v>164</v>
      </c>
    </row>
    <row r="262" spans="2:51" s="14" customFormat="1" ht="11.25">
      <c r="B262" s="211"/>
      <c r="C262" s="212"/>
      <c r="D262" s="196" t="s">
        <v>173</v>
      </c>
      <c r="E262" s="213" t="s">
        <v>36</v>
      </c>
      <c r="F262" s="214" t="s">
        <v>1001</v>
      </c>
      <c r="G262" s="212"/>
      <c r="H262" s="215">
        <v>0.00432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173</v>
      </c>
      <c r="AU262" s="221" t="s">
        <v>92</v>
      </c>
      <c r="AV262" s="14" t="s">
        <v>92</v>
      </c>
      <c r="AW262" s="14" t="s">
        <v>45</v>
      </c>
      <c r="AX262" s="14" t="s">
        <v>82</v>
      </c>
      <c r="AY262" s="221" t="s">
        <v>164</v>
      </c>
    </row>
    <row r="263" spans="2:51" s="15" customFormat="1" ht="11.25">
      <c r="B263" s="222"/>
      <c r="C263" s="223"/>
      <c r="D263" s="196" t="s">
        <v>173</v>
      </c>
      <c r="E263" s="224" t="s">
        <v>36</v>
      </c>
      <c r="F263" s="225" t="s">
        <v>181</v>
      </c>
      <c r="G263" s="223"/>
      <c r="H263" s="226">
        <v>0.00432</v>
      </c>
      <c r="I263" s="227"/>
      <c r="J263" s="223"/>
      <c r="K263" s="223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173</v>
      </c>
      <c r="AU263" s="232" t="s">
        <v>92</v>
      </c>
      <c r="AV263" s="15" t="s">
        <v>170</v>
      </c>
      <c r="AW263" s="15" t="s">
        <v>45</v>
      </c>
      <c r="AX263" s="15" t="s">
        <v>23</v>
      </c>
      <c r="AY263" s="232" t="s">
        <v>164</v>
      </c>
    </row>
    <row r="264" spans="1:65" s="2" customFormat="1" ht="16.5" customHeight="1">
      <c r="A264" s="37"/>
      <c r="B264" s="38"/>
      <c r="C264" s="183" t="s">
        <v>395</v>
      </c>
      <c r="D264" s="183" t="s">
        <v>166</v>
      </c>
      <c r="E264" s="184" t="s">
        <v>877</v>
      </c>
      <c r="F264" s="185" t="s">
        <v>878</v>
      </c>
      <c r="G264" s="186" t="s">
        <v>879</v>
      </c>
      <c r="H264" s="260"/>
      <c r="I264" s="188"/>
      <c r="J264" s="189">
        <f>ROUND(I264*H264,2)</f>
        <v>0</v>
      </c>
      <c r="K264" s="185" t="s">
        <v>186</v>
      </c>
      <c r="L264" s="42"/>
      <c r="M264" s="190" t="s">
        <v>36</v>
      </c>
      <c r="N264" s="191" t="s">
        <v>53</v>
      </c>
      <c r="O264" s="67"/>
      <c r="P264" s="192">
        <f>O264*H264</f>
        <v>0</v>
      </c>
      <c r="Q264" s="192">
        <v>0</v>
      </c>
      <c r="R264" s="192">
        <f>Q264*H264</f>
        <v>0</v>
      </c>
      <c r="S264" s="192">
        <v>0</v>
      </c>
      <c r="T264" s="193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4" t="s">
        <v>170</v>
      </c>
      <c r="AT264" s="194" t="s">
        <v>166</v>
      </c>
      <c r="AU264" s="194" t="s">
        <v>92</v>
      </c>
      <c r="AY264" s="19" t="s">
        <v>164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9" t="s">
        <v>23</v>
      </c>
      <c r="BK264" s="195">
        <f>ROUND(I264*H264,2)</f>
        <v>0</v>
      </c>
      <c r="BL264" s="19" t="s">
        <v>170</v>
      </c>
      <c r="BM264" s="194" t="s">
        <v>1002</v>
      </c>
    </row>
    <row r="265" spans="1:47" s="2" customFormat="1" ht="19.5">
      <c r="A265" s="37"/>
      <c r="B265" s="38"/>
      <c r="C265" s="39"/>
      <c r="D265" s="196" t="s">
        <v>172</v>
      </c>
      <c r="E265" s="39"/>
      <c r="F265" s="197" t="s">
        <v>881</v>
      </c>
      <c r="G265" s="39"/>
      <c r="H265" s="39"/>
      <c r="I265" s="198"/>
      <c r="J265" s="39"/>
      <c r="K265" s="39"/>
      <c r="L265" s="42"/>
      <c r="M265" s="199"/>
      <c r="N265" s="200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9" t="s">
        <v>172</v>
      </c>
      <c r="AU265" s="19" t="s">
        <v>92</v>
      </c>
    </row>
    <row r="266" spans="1:47" s="2" customFormat="1" ht="11.25">
      <c r="A266" s="37"/>
      <c r="B266" s="38"/>
      <c r="C266" s="39"/>
      <c r="D266" s="233" t="s">
        <v>189</v>
      </c>
      <c r="E266" s="39"/>
      <c r="F266" s="234" t="s">
        <v>882</v>
      </c>
      <c r="G266" s="39"/>
      <c r="H266" s="39"/>
      <c r="I266" s="198"/>
      <c r="J266" s="39"/>
      <c r="K266" s="39"/>
      <c r="L266" s="42"/>
      <c r="M266" s="199"/>
      <c r="N266" s="200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189</v>
      </c>
      <c r="AU266" s="19" t="s">
        <v>92</v>
      </c>
    </row>
    <row r="267" spans="2:63" s="12" customFormat="1" ht="22.9" customHeight="1">
      <c r="B267" s="167"/>
      <c r="C267" s="168"/>
      <c r="D267" s="169" t="s">
        <v>81</v>
      </c>
      <c r="E267" s="181" t="s">
        <v>837</v>
      </c>
      <c r="F267" s="181" t="s">
        <v>838</v>
      </c>
      <c r="G267" s="168"/>
      <c r="H267" s="168"/>
      <c r="I267" s="171"/>
      <c r="J267" s="182">
        <f>BK267</f>
        <v>0</v>
      </c>
      <c r="K267" s="168"/>
      <c r="L267" s="173"/>
      <c r="M267" s="174"/>
      <c r="N267" s="175"/>
      <c r="O267" s="175"/>
      <c r="P267" s="176">
        <f>SUM(P268:P270)</f>
        <v>0</v>
      </c>
      <c r="Q267" s="175"/>
      <c r="R267" s="176">
        <f>SUM(R268:R270)</f>
        <v>0</v>
      </c>
      <c r="S267" s="175"/>
      <c r="T267" s="177">
        <f>SUM(T268:T270)</f>
        <v>0</v>
      </c>
      <c r="AR267" s="178" t="s">
        <v>23</v>
      </c>
      <c r="AT267" s="179" t="s">
        <v>81</v>
      </c>
      <c r="AU267" s="179" t="s">
        <v>23</v>
      </c>
      <c r="AY267" s="178" t="s">
        <v>164</v>
      </c>
      <c r="BK267" s="180">
        <f>SUM(BK268:BK270)</f>
        <v>0</v>
      </c>
    </row>
    <row r="268" spans="1:65" s="2" customFormat="1" ht="16.5" customHeight="1">
      <c r="A268" s="37"/>
      <c r="B268" s="38"/>
      <c r="C268" s="183" t="s">
        <v>404</v>
      </c>
      <c r="D268" s="183" t="s">
        <v>166</v>
      </c>
      <c r="E268" s="184" t="s">
        <v>839</v>
      </c>
      <c r="F268" s="185" t="s">
        <v>840</v>
      </c>
      <c r="G268" s="186" t="s">
        <v>335</v>
      </c>
      <c r="H268" s="187">
        <v>4.699</v>
      </c>
      <c r="I268" s="188"/>
      <c r="J268" s="189">
        <f>ROUND(I268*H268,2)</f>
        <v>0</v>
      </c>
      <c r="K268" s="185" t="s">
        <v>186</v>
      </c>
      <c r="L268" s="42"/>
      <c r="M268" s="190" t="s">
        <v>36</v>
      </c>
      <c r="N268" s="191" t="s">
        <v>53</v>
      </c>
      <c r="O268" s="67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4" t="s">
        <v>170</v>
      </c>
      <c r="AT268" s="194" t="s">
        <v>166</v>
      </c>
      <c r="AU268" s="194" t="s">
        <v>92</v>
      </c>
      <c r="AY268" s="19" t="s">
        <v>164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9" t="s">
        <v>23</v>
      </c>
      <c r="BK268" s="195">
        <f>ROUND(I268*H268,2)</f>
        <v>0</v>
      </c>
      <c r="BL268" s="19" t="s">
        <v>170</v>
      </c>
      <c r="BM268" s="194" t="s">
        <v>1003</v>
      </c>
    </row>
    <row r="269" spans="1:47" s="2" customFormat="1" ht="11.25">
      <c r="A269" s="37"/>
      <c r="B269" s="38"/>
      <c r="C269" s="39"/>
      <c r="D269" s="196" t="s">
        <v>172</v>
      </c>
      <c r="E269" s="39"/>
      <c r="F269" s="197" t="s">
        <v>842</v>
      </c>
      <c r="G269" s="39"/>
      <c r="H269" s="39"/>
      <c r="I269" s="198"/>
      <c r="J269" s="39"/>
      <c r="K269" s="39"/>
      <c r="L269" s="42"/>
      <c r="M269" s="199"/>
      <c r="N269" s="200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172</v>
      </c>
      <c r="AU269" s="19" t="s">
        <v>92</v>
      </c>
    </row>
    <row r="270" spans="1:47" s="2" customFormat="1" ht="11.25">
      <c r="A270" s="37"/>
      <c r="B270" s="38"/>
      <c r="C270" s="39"/>
      <c r="D270" s="233" t="s">
        <v>189</v>
      </c>
      <c r="E270" s="39"/>
      <c r="F270" s="234" t="s">
        <v>843</v>
      </c>
      <c r="G270" s="39"/>
      <c r="H270" s="39"/>
      <c r="I270" s="198"/>
      <c r="J270" s="39"/>
      <c r="K270" s="39"/>
      <c r="L270" s="42"/>
      <c r="M270" s="256"/>
      <c r="N270" s="257"/>
      <c r="O270" s="258"/>
      <c r="P270" s="258"/>
      <c r="Q270" s="258"/>
      <c r="R270" s="258"/>
      <c r="S270" s="258"/>
      <c r="T270" s="259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9" t="s">
        <v>189</v>
      </c>
      <c r="AU270" s="19" t="s">
        <v>92</v>
      </c>
    </row>
    <row r="271" spans="1:31" s="2" customFormat="1" ht="6.95" customHeight="1">
      <c r="A271" s="37"/>
      <c r="B271" s="50"/>
      <c r="C271" s="51"/>
      <c r="D271" s="51"/>
      <c r="E271" s="51"/>
      <c r="F271" s="51"/>
      <c r="G271" s="51"/>
      <c r="H271" s="51"/>
      <c r="I271" s="51"/>
      <c r="J271" s="51"/>
      <c r="K271" s="51"/>
      <c r="L271" s="42"/>
      <c r="M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</sheetData>
  <sheetProtection algorithmName="SHA-512" hashValue="+GPGsjsJmmva6DiwEXERnScE+Z9+feI3yVZ562N6dnPEUQt6yXUc1PNdYq1ch9b/dp/2jlVa6hll5D1JM7IyrA==" saltValue="CV65eH7Rx7BucM/HIDZAR64RThowBSgcQvoSY/xngV0RmtGynoqegdHKKFtp9Oe8ru1hFf0pu0qyVTC8CNV0Mw==" spinCount="100000" sheet="1" objects="1" scenarios="1" formatColumns="0" formatRows="0" autoFilter="0"/>
  <autoFilter ref="C88:K270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4" r:id="rId1" display="https://podminky.urs.cz/item/CS_URS_2022_01/183101114"/>
    <hyperlink ref="F102" r:id="rId2" display="https://podminky.urs.cz/item/CS_URS_2022_01/183101121"/>
    <hyperlink ref="F109" r:id="rId3" display="https://podminky.urs.cz/item/CS_URS_2022_01/184102113"/>
    <hyperlink ref="F165" r:id="rId4" display="https://podminky.urs.cz/item/CS_URS_2022_01/184215133"/>
    <hyperlink ref="F178" r:id="rId5" display="https://podminky.urs.cz/item/CS_URS_2022_01/184804116"/>
    <hyperlink ref="F223" r:id="rId6" display="https://podminky.urs.cz/item/CS_URS_2022_01/185804311"/>
    <hyperlink ref="F235" r:id="rId7" display="https://podminky.urs.cz/item/CS_URS_2022_01/185851121"/>
    <hyperlink ref="F240" r:id="rId8" display="https://podminky.urs.cz/item/CS_URS_2022_01/185851129"/>
    <hyperlink ref="F246" r:id="rId9" display="https://podminky.urs.cz/item/CS_URS_2022_01/762342441"/>
    <hyperlink ref="F259" r:id="rId10" display="https://podminky.urs.cz/item/CS_URS_2022_01/762395000"/>
    <hyperlink ref="F266" r:id="rId11" display="https://podminky.urs.cz/item/CS_URS_2022_01/998762201"/>
    <hyperlink ref="F270" r:id="rId12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106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2:12" s="1" customFormat="1" ht="12" customHeight="1">
      <c r="B8" s="22"/>
      <c r="D8" s="115" t="s">
        <v>131</v>
      </c>
      <c r="L8" s="22"/>
    </row>
    <row r="9" spans="1:31" s="2" customFormat="1" ht="16.5" customHeight="1">
      <c r="A9" s="37"/>
      <c r="B9" s="42"/>
      <c r="C9" s="37"/>
      <c r="D9" s="37"/>
      <c r="E9" s="390" t="s">
        <v>638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883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2" t="s">
        <v>1004</v>
      </c>
      <c r="F11" s="393"/>
      <c r="G11" s="393"/>
      <c r="H11" s="393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19</v>
      </c>
      <c r="E13" s="37"/>
      <c r="F13" s="106" t="s">
        <v>36</v>
      </c>
      <c r="G13" s="37"/>
      <c r="H13" s="37"/>
      <c r="I13" s="115" t="s">
        <v>21</v>
      </c>
      <c r="J13" s="106" t="s">
        <v>36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24</v>
      </c>
      <c r="E14" s="37"/>
      <c r="F14" s="106" t="s">
        <v>25</v>
      </c>
      <c r="G14" s="37"/>
      <c r="H14" s="37"/>
      <c r="I14" s="115" t="s">
        <v>26</v>
      </c>
      <c r="J14" s="117" t="str">
        <f>'Rekapitulace stavby'!AN8</f>
        <v>17. 5. 2022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34</v>
      </c>
      <c r="E16" s="37"/>
      <c r="F16" s="37"/>
      <c r="G16" s="37"/>
      <c r="H16" s="37"/>
      <c r="I16" s="115" t="s">
        <v>35</v>
      </c>
      <c r="J16" s="106" t="s">
        <v>36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37</v>
      </c>
      <c r="F17" s="37"/>
      <c r="G17" s="37"/>
      <c r="H17" s="37"/>
      <c r="I17" s="115" t="s">
        <v>38</v>
      </c>
      <c r="J17" s="106" t="s">
        <v>36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39</v>
      </c>
      <c r="E19" s="37"/>
      <c r="F19" s="37"/>
      <c r="G19" s="37"/>
      <c r="H19" s="37"/>
      <c r="I19" s="115" t="s">
        <v>35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4" t="str">
        <f>'Rekapitulace stavby'!E14</f>
        <v>Vyplň údaj</v>
      </c>
      <c r="F20" s="395"/>
      <c r="G20" s="395"/>
      <c r="H20" s="395"/>
      <c r="I20" s="115" t="s">
        <v>38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41</v>
      </c>
      <c r="E22" s="37"/>
      <c r="F22" s="37"/>
      <c r="G22" s="37"/>
      <c r="H22" s="37"/>
      <c r="I22" s="115" t="s">
        <v>35</v>
      </c>
      <c r="J22" s="106" t="s">
        <v>36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42</v>
      </c>
      <c r="F23" s="37"/>
      <c r="G23" s="37"/>
      <c r="H23" s="37"/>
      <c r="I23" s="115" t="s">
        <v>38</v>
      </c>
      <c r="J23" s="106" t="s">
        <v>36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43</v>
      </c>
      <c r="E25" s="37"/>
      <c r="F25" s="37"/>
      <c r="G25" s="37"/>
      <c r="H25" s="37"/>
      <c r="I25" s="115" t="s">
        <v>35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38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20"/>
      <c r="B29" s="121"/>
      <c r="C29" s="120"/>
      <c r="D29" s="120"/>
      <c r="E29" s="396" t="s">
        <v>36</v>
      </c>
      <c r="F29" s="396"/>
      <c r="G29" s="396"/>
      <c r="H29" s="396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4" t="s">
        <v>48</v>
      </c>
      <c r="E32" s="37"/>
      <c r="F32" s="37"/>
      <c r="G32" s="37"/>
      <c r="H32" s="37"/>
      <c r="I32" s="37"/>
      <c r="J32" s="125">
        <f>ROUND(J89,2)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3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6" t="s">
        <v>50</v>
      </c>
      <c r="G34" s="37"/>
      <c r="H34" s="37"/>
      <c r="I34" s="126" t="s">
        <v>49</v>
      </c>
      <c r="J34" s="126" t="s">
        <v>51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7" t="s">
        <v>52</v>
      </c>
      <c r="E35" s="115" t="s">
        <v>53</v>
      </c>
      <c r="F35" s="128">
        <f>ROUND((SUM(BE89:BE281)),2)</f>
        <v>0</v>
      </c>
      <c r="G35" s="37"/>
      <c r="H35" s="37"/>
      <c r="I35" s="129">
        <v>0.21</v>
      </c>
      <c r="J35" s="128">
        <f>ROUND(((SUM(BE89:BE281))*I35),2)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54</v>
      </c>
      <c r="F36" s="128">
        <f>ROUND((SUM(BF89:BF281)),2)</f>
        <v>0</v>
      </c>
      <c r="G36" s="37"/>
      <c r="H36" s="37"/>
      <c r="I36" s="129">
        <v>0.15</v>
      </c>
      <c r="J36" s="128">
        <f>ROUND(((SUM(BF89:BF281))*I36),2)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8">
        <f>ROUND((SUM(BG89:BG281)),2)</f>
        <v>0</v>
      </c>
      <c r="G37" s="37"/>
      <c r="H37" s="37"/>
      <c r="I37" s="129">
        <v>0.21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56</v>
      </c>
      <c r="F38" s="128">
        <f>ROUND((SUM(BH89:BH281)),2)</f>
        <v>0</v>
      </c>
      <c r="G38" s="37"/>
      <c r="H38" s="37"/>
      <c r="I38" s="129">
        <v>0.15</v>
      </c>
      <c r="J38" s="128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57</v>
      </c>
      <c r="F39" s="128">
        <f>ROUND((SUM(BI89:BI281)),2)</f>
        <v>0</v>
      </c>
      <c r="G39" s="37"/>
      <c r="H39" s="37"/>
      <c r="I39" s="129">
        <v>0</v>
      </c>
      <c r="J39" s="128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0"/>
      <c r="D41" s="131" t="s">
        <v>58</v>
      </c>
      <c r="E41" s="132"/>
      <c r="F41" s="132"/>
      <c r="G41" s="133" t="s">
        <v>59</v>
      </c>
      <c r="H41" s="134" t="s">
        <v>60</v>
      </c>
      <c r="I41" s="132"/>
      <c r="J41" s="135">
        <f>SUM(J32:J39)</f>
        <v>0</v>
      </c>
      <c r="K41" s="136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135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7" t="str">
        <f>E7</f>
        <v>Realizace opatření KoPÚ k.ú. Měrovice nad Hanou</v>
      </c>
      <c r="F50" s="398"/>
      <c r="G50" s="398"/>
      <c r="H50" s="398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131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7" t="s">
        <v>638</v>
      </c>
      <c r="F52" s="399"/>
      <c r="G52" s="399"/>
      <c r="H52" s="399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883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1" t="str">
        <f>E11</f>
        <v>SO 04.1.3 - Následná péče - 3.rok</v>
      </c>
      <c r="F54" s="399"/>
      <c r="G54" s="399"/>
      <c r="H54" s="399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24</v>
      </c>
      <c r="D56" s="39"/>
      <c r="E56" s="39"/>
      <c r="F56" s="29" t="str">
        <f>F14</f>
        <v>Měrovice nad Hanou</v>
      </c>
      <c r="G56" s="39"/>
      <c r="H56" s="39"/>
      <c r="I56" s="31" t="s">
        <v>26</v>
      </c>
      <c r="J56" s="62" t="str">
        <f>IF(J14="","",J14)</f>
        <v>17. 5. 2022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1" t="s">
        <v>34</v>
      </c>
      <c r="D58" s="39"/>
      <c r="E58" s="39"/>
      <c r="F58" s="29" t="str">
        <f>E17</f>
        <v>ČR-Státní pozemkový úřad,Krajský poz.úřad</v>
      </c>
      <c r="G58" s="39"/>
      <c r="H58" s="39"/>
      <c r="I58" s="31" t="s">
        <v>41</v>
      </c>
      <c r="J58" s="35" t="str">
        <f>E23</f>
        <v>AGPOL  s.r.o.,Jungmanova 153/12,Olomouc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1" t="s">
        <v>39</v>
      </c>
      <c r="D59" s="39"/>
      <c r="E59" s="39"/>
      <c r="F59" s="29" t="str">
        <f>IF(E20="","",E20)</f>
        <v>Vyplň údaj</v>
      </c>
      <c r="G59" s="39"/>
      <c r="H59" s="39"/>
      <c r="I59" s="31" t="s">
        <v>43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1" t="s">
        <v>136</v>
      </c>
      <c r="D61" s="142"/>
      <c r="E61" s="142"/>
      <c r="F61" s="142"/>
      <c r="G61" s="142"/>
      <c r="H61" s="142"/>
      <c r="I61" s="142"/>
      <c r="J61" s="143" t="s">
        <v>137</v>
      </c>
      <c r="K61" s="142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4" t="s">
        <v>80</v>
      </c>
      <c r="D63" s="39"/>
      <c r="E63" s="39"/>
      <c r="F63" s="39"/>
      <c r="G63" s="39"/>
      <c r="H63" s="39"/>
      <c r="I63" s="39"/>
      <c r="J63" s="80">
        <f>J89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138</v>
      </c>
    </row>
    <row r="64" spans="2:12" s="9" customFormat="1" ht="24.95" customHeight="1">
      <c r="B64" s="145"/>
      <c r="C64" s="146"/>
      <c r="D64" s="147" t="s">
        <v>139</v>
      </c>
      <c r="E64" s="148"/>
      <c r="F64" s="148"/>
      <c r="G64" s="148"/>
      <c r="H64" s="148"/>
      <c r="I64" s="148"/>
      <c r="J64" s="149">
        <f>J90</f>
        <v>0</v>
      </c>
      <c r="K64" s="146"/>
      <c r="L64" s="150"/>
    </row>
    <row r="65" spans="2:12" s="10" customFormat="1" ht="19.9" customHeight="1">
      <c r="B65" s="151"/>
      <c r="C65" s="100"/>
      <c r="D65" s="152" t="s">
        <v>885</v>
      </c>
      <c r="E65" s="153"/>
      <c r="F65" s="153"/>
      <c r="G65" s="153"/>
      <c r="H65" s="153"/>
      <c r="I65" s="153"/>
      <c r="J65" s="154">
        <f>J91</f>
        <v>0</v>
      </c>
      <c r="K65" s="100"/>
      <c r="L65" s="155"/>
    </row>
    <row r="66" spans="2:12" s="10" customFormat="1" ht="19.9" customHeight="1">
      <c r="B66" s="151"/>
      <c r="C66" s="100"/>
      <c r="D66" s="152" t="s">
        <v>886</v>
      </c>
      <c r="E66" s="153"/>
      <c r="F66" s="153"/>
      <c r="G66" s="153"/>
      <c r="H66" s="153"/>
      <c r="I66" s="153"/>
      <c r="J66" s="154">
        <f>J254</f>
        <v>0</v>
      </c>
      <c r="K66" s="100"/>
      <c r="L66" s="155"/>
    </row>
    <row r="67" spans="2:12" s="10" customFormat="1" ht="19.9" customHeight="1">
      <c r="B67" s="151"/>
      <c r="C67" s="100"/>
      <c r="D67" s="152" t="s">
        <v>640</v>
      </c>
      <c r="E67" s="153"/>
      <c r="F67" s="153"/>
      <c r="G67" s="153"/>
      <c r="H67" s="153"/>
      <c r="I67" s="153"/>
      <c r="J67" s="154">
        <f>J278</f>
        <v>0</v>
      </c>
      <c r="K67" s="100"/>
      <c r="L67" s="155"/>
    </row>
    <row r="68" spans="1:31" s="2" customFormat="1" ht="21.7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5" t="s">
        <v>149</v>
      </c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97" t="str">
        <f>E7</f>
        <v>Realizace opatření KoPÚ k.ú. Měrovice nad Hanou</v>
      </c>
      <c r="F77" s="398"/>
      <c r="G77" s="398"/>
      <c r="H77" s="398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2:12" s="1" customFormat="1" ht="12" customHeight="1">
      <c r="B78" s="23"/>
      <c r="C78" s="31" t="s">
        <v>131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37"/>
      <c r="B79" s="38"/>
      <c r="C79" s="39"/>
      <c r="D79" s="39"/>
      <c r="E79" s="397" t="s">
        <v>638</v>
      </c>
      <c r="F79" s="399"/>
      <c r="G79" s="399"/>
      <c r="H79" s="39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883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51" t="str">
        <f>E11</f>
        <v>SO 04.1.3 - Následná péče - 3.rok</v>
      </c>
      <c r="F81" s="399"/>
      <c r="G81" s="399"/>
      <c r="H81" s="39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24</v>
      </c>
      <c r="D83" s="39"/>
      <c r="E83" s="39"/>
      <c r="F83" s="29" t="str">
        <f>F14</f>
        <v>Měrovice nad Hanou</v>
      </c>
      <c r="G83" s="39"/>
      <c r="H83" s="39"/>
      <c r="I83" s="31" t="s">
        <v>26</v>
      </c>
      <c r="J83" s="62" t="str">
        <f>IF(J14="","",J14)</f>
        <v>17. 5. 2022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40.15" customHeight="1">
      <c r="A85" s="37"/>
      <c r="B85" s="38"/>
      <c r="C85" s="31" t="s">
        <v>34</v>
      </c>
      <c r="D85" s="39"/>
      <c r="E85" s="39"/>
      <c r="F85" s="29" t="str">
        <f>E17</f>
        <v>ČR-Státní pozemkový úřad,Krajský poz.úřad</v>
      </c>
      <c r="G85" s="39"/>
      <c r="H85" s="39"/>
      <c r="I85" s="31" t="s">
        <v>41</v>
      </c>
      <c r="J85" s="35" t="str">
        <f>E23</f>
        <v>AGPOL  s.r.o.,Jungmanova 153/12,Olomouc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2" customHeight="1">
      <c r="A86" s="37"/>
      <c r="B86" s="38"/>
      <c r="C86" s="31" t="s">
        <v>39</v>
      </c>
      <c r="D86" s="39"/>
      <c r="E86" s="39"/>
      <c r="F86" s="29" t="str">
        <f>IF(E20="","",E20)</f>
        <v>Vyplň údaj</v>
      </c>
      <c r="G86" s="39"/>
      <c r="H86" s="39"/>
      <c r="I86" s="31" t="s">
        <v>43</v>
      </c>
      <c r="J86" s="35" t="str">
        <f>E26</f>
        <v xml:space="preserve"> 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1" customFormat="1" ht="29.25" customHeight="1">
      <c r="A88" s="156"/>
      <c r="B88" s="157"/>
      <c r="C88" s="158" t="s">
        <v>150</v>
      </c>
      <c r="D88" s="159" t="s">
        <v>67</v>
      </c>
      <c r="E88" s="159" t="s">
        <v>63</v>
      </c>
      <c r="F88" s="159" t="s">
        <v>64</v>
      </c>
      <c r="G88" s="159" t="s">
        <v>151</v>
      </c>
      <c r="H88" s="159" t="s">
        <v>152</v>
      </c>
      <c r="I88" s="159" t="s">
        <v>153</v>
      </c>
      <c r="J88" s="159" t="s">
        <v>137</v>
      </c>
      <c r="K88" s="160" t="s">
        <v>154</v>
      </c>
      <c r="L88" s="161"/>
      <c r="M88" s="71" t="s">
        <v>36</v>
      </c>
      <c r="N88" s="72" t="s">
        <v>52</v>
      </c>
      <c r="O88" s="72" t="s">
        <v>155</v>
      </c>
      <c r="P88" s="72" t="s">
        <v>156</v>
      </c>
      <c r="Q88" s="72" t="s">
        <v>157</v>
      </c>
      <c r="R88" s="72" t="s">
        <v>158</v>
      </c>
      <c r="S88" s="72" t="s">
        <v>159</v>
      </c>
      <c r="T88" s="73" t="s">
        <v>160</v>
      </c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63" s="2" customFormat="1" ht="22.9" customHeight="1">
      <c r="A89" s="37"/>
      <c r="B89" s="38"/>
      <c r="C89" s="78" t="s">
        <v>161</v>
      </c>
      <c r="D89" s="39"/>
      <c r="E89" s="39"/>
      <c r="F89" s="39"/>
      <c r="G89" s="39"/>
      <c r="H89" s="39"/>
      <c r="I89" s="39"/>
      <c r="J89" s="162">
        <f>BK89</f>
        <v>0</v>
      </c>
      <c r="K89" s="39"/>
      <c r="L89" s="42"/>
      <c r="M89" s="74"/>
      <c r="N89" s="163"/>
      <c r="O89" s="75"/>
      <c r="P89" s="164">
        <f>P90</f>
        <v>0</v>
      </c>
      <c r="Q89" s="75"/>
      <c r="R89" s="164">
        <f>R90</f>
        <v>4.69721348</v>
      </c>
      <c r="S89" s="75"/>
      <c r="T89" s="165">
        <f>T90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81</v>
      </c>
      <c r="AU89" s="19" t="s">
        <v>138</v>
      </c>
      <c r="BK89" s="166">
        <f>BK90</f>
        <v>0</v>
      </c>
    </row>
    <row r="90" spans="2:63" s="12" customFormat="1" ht="25.9" customHeight="1">
      <c r="B90" s="167"/>
      <c r="C90" s="168"/>
      <c r="D90" s="169" t="s">
        <v>81</v>
      </c>
      <c r="E90" s="170" t="s">
        <v>162</v>
      </c>
      <c r="F90" s="170" t="s">
        <v>163</v>
      </c>
      <c r="G90" s="168"/>
      <c r="H90" s="168"/>
      <c r="I90" s="171"/>
      <c r="J90" s="172">
        <f>BK90</f>
        <v>0</v>
      </c>
      <c r="K90" s="168"/>
      <c r="L90" s="173"/>
      <c r="M90" s="174"/>
      <c r="N90" s="175"/>
      <c r="O90" s="175"/>
      <c r="P90" s="176">
        <f>P91+P254+P278</f>
        <v>0</v>
      </c>
      <c r="Q90" s="175"/>
      <c r="R90" s="176">
        <f>R91+R254+R278</f>
        <v>4.69721348</v>
      </c>
      <c r="S90" s="175"/>
      <c r="T90" s="177">
        <f>T91+T254+T278</f>
        <v>0</v>
      </c>
      <c r="AR90" s="178" t="s">
        <v>23</v>
      </c>
      <c r="AT90" s="179" t="s">
        <v>81</v>
      </c>
      <c r="AU90" s="179" t="s">
        <v>82</v>
      </c>
      <c r="AY90" s="178" t="s">
        <v>164</v>
      </c>
      <c r="BK90" s="180">
        <f>BK91+BK254+BK278</f>
        <v>0</v>
      </c>
    </row>
    <row r="91" spans="2:63" s="12" customFormat="1" ht="22.9" customHeight="1">
      <c r="B91" s="167"/>
      <c r="C91" s="168"/>
      <c r="D91" s="169" t="s">
        <v>81</v>
      </c>
      <c r="E91" s="181" t="s">
        <v>887</v>
      </c>
      <c r="F91" s="181" t="s">
        <v>888</v>
      </c>
      <c r="G91" s="168"/>
      <c r="H91" s="168"/>
      <c r="I91" s="171"/>
      <c r="J91" s="182">
        <f>BK91</f>
        <v>0</v>
      </c>
      <c r="K91" s="168"/>
      <c r="L91" s="173"/>
      <c r="M91" s="174"/>
      <c r="N91" s="175"/>
      <c r="O91" s="175"/>
      <c r="P91" s="176">
        <f>SUM(P92:P253)</f>
        <v>0</v>
      </c>
      <c r="Q91" s="175"/>
      <c r="R91" s="176">
        <f>SUM(R92:R253)</f>
        <v>4.69712</v>
      </c>
      <c r="S91" s="175"/>
      <c r="T91" s="177">
        <f>SUM(T92:T253)</f>
        <v>0</v>
      </c>
      <c r="AR91" s="178" t="s">
        <v>23</v>
      </c>
      <c r="AT91" s="179" t="s">
        <v>81</v>
      </c>
      <c r="AU91" s="179" t="s">
        <v>23</v>
      </c>
      <c r="AY91" s="178" t="s">
        <v>164</v>
      </c>
      <c r="BK91" s="180">
        <f>SUM(BK92:BK253)</f>
        <v>0</v>
      </c>
    </row>
    <row r="92" spans="1:65" s="2" customFormat="1" ht="21.75" customHeight="1">
      <c r="A92" s="37"/>
      <c r="B92" s="38"/>
      <c r="C92" s="183" t="s">
        <v>23</v>
      </c>
      <c r="D92" s="183" t="s">
        <v>166</v>
      </c>
      <c r="E92" s="184" t="s">
        <v>716</v>
      </c>
      <c r="F92" s="185" t="s">
        <v>717</v>
      </c>
      <c r="G92" s="186" t="s">
        <v>499</v>
      </c>
      <c r="H92" s="187">
        <v>1.8</v>
      </c>
      <c r="I92" s="188"/>
      <c r="J92" s="189">
        <f>ROUND(I92*H92,2)</f>
        <v>0</v>
      </c>
      <c r="K92" s="185" t="s">
        <v>186</v>
      </c>
      <c r="L92" s="42"/>
      <c r="M92" s="190" t="s">
        <v>36</v>
      </c>
      <c r="N92" s="191" t="s">
        <v>53</v>
      </c>
      <c r="O92" s="67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4" t="s">
        <v>170</v>
      </c>
      <c r="AT92" s="194" t="s">
        <v>166</v>
      </c>
      <c r="AU92" s="194" t="s">
        <v>92</v>
      </c>
      <c r="AY92" s="19" t="s">
        <v>164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19" t="s">
        <v>23</v>
      </c>
      <c r="BK92" s="195">
        <f>ROUND(I92*H92,2)</f>
        <v>0</v>
      </c>
      <c r="BL92" s="19" t="s">
        <v>170</v>
      </c>
      <c r="BM92" s="194" t="s">
        <v>1005</v>
      </c>
    </row>
    <row r="93" spans="1:47" s="2" customFormat="1" ht="19.5">
      <c r="A93" s="37"/>
      <c r="B93" s="38"/>
      <c r="C93" s="39"/>
      <c r="D93" s="196" t="s">
        <v>172</v>
      </c>
      <c r="E93" s="39"/>
      <c r="F93" s="197" t="s">
        <v>719</v>
      </c>
      <c r="G93" s="39"/>
      <c r="H93" s="39"/>
      <c r="I93" s="198"/>
      <c r="J93" s="39"/>
      <c r="K93" s="39"/>
      <c r="L93" s="42"/>
      <c r="M93" s="199"/>
      <c r="N93" s="200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9" t="s">
        <v>172</v>
      </c>
      <c r="AU93" s="19" t="s">
        <v>92</v>
      </c>
    </row>
    <row r="94" spans="1:47" s="2" customFormat="1" ht="11.25">
      <c r="A94" s="37"/>
      <c r="B94" s="38"/>
      <c r="C94" s="39"/>
      <c r="D94" s="233" t="s">
        <v>189</v>
      </c>
      <c r="E94" s="39"/>
      <c r="F94" s="234" t="s">
        <v>720</v>
      </c>
      <c r="G94" s="39"/>
      <c r="H94" s="39"/>
      <c r="I94" s="198"/>
      <c r="J94" s="39"/>
      <c r="K94" s="39"/>
      <c r="L94" s="42"/>
      <c r="M94" s="199"/>
      <c r="N94" s="200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189</v>
      </c>
      <c r="AU94" s="19" t="s">
        <v>92</v>
      </c>
    </row>
    <row r="95" spans="2:51" s="13" customFormat="1" ht="11.25">
      <c r="B95" s="201"/>
      <c r="C95" s="202"/>
      <c r="D95" s="196" t="s">
        <v>173</v>
      </c>
      <c r="E95" s="203" t="s">
        <v>36</v>
      </c>
      <c r="F95" s="204" t="s">
        <v>721</v>
      </c>
      <c r="G95" s="202"/>
      <c r="H95" s="203" t="s">
        <v>36</v>
      </c>
      <c r="I95" s="205"/>
      <c r="J95" s="202"/>
      <c r="K95" s="202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173</v>
      </c>
      <c r="AU95" s="210" t="s">
        <v>92</v>
      </c>
      <c r="AV95" s="13" t="s">
        <v>23</v>
      </c>
      <c r="AW95" s="13" t="s">
        <v>45</v>
      </c>
      <c r="AX95" s="13" t="s">
        <v>82</v>
      </c>
      <c r="AY95" s="210" t="s">
        <v>164</v>
      </c>
    </row>
    <row r="96" spans="2:51" s="13" customFormat="1" ht="11.25">
      <c r="B96" s="201"/>
      <c r="C96" s="202"/>
      <c r="D96" s="196" t="s">
        <v>173</v>
      </c>
      <c r="E96" s="203" t="s">
        <v>36</v>
      </c>
      <c r="F96" s="204" t="s">
        <v>722</v>
      </c>
      <c r="G96" s="202"/>
      <c r="H96" s="203" t="s">
        <v>36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173</v>
      </c>
      <c r="AU96" s="210" t="s">
        <v>92</v>
      </c>
      <c r="AV96" s="13" t="s">
        <v>23</v>
      </c>
      <c r="AW96" s="13" t="s">
        <v>45</v>
      </c>
      <c r="AX96" s="13" t="s">
        <v>82</v>
      </c>
      <c r="AY96" s="210" t="s">
        <v>164</v>
      </c>
    </row>
    <row r="97" spans="2:51" s="13" customFormat="1" ht="11.25">
      <c r="B97" s="201"/>
      <c r="C97" s="202"/>
      <c r="D97" s="196" t="s">
        <v>173</v>
      </c>
      <c r="E97" s="203" t="s">
        <v>36</v>
      </c>
      <c r="F97" s="204" t="s">
        <v>1006</v>
      </c>
      <c r="G97" s="202"/>
      <c r="H97" s="203" t="s">
        <v>36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173</v>
      </c>
      <c r="AU97" s="210" t="s">
        <v>92</v>
      </c>
      <c r="AV97" s="13" t="s">
        <v>23</v>
      </c>
      <c r="AW97" s="13" t="s">
        <v>45</v>
      </c>
      <c r="AX97" s="13" t="s">
        <v>82</v>
      </c>
      <c r="AY97" s="210" t="s">
        <v>164</v>
      </c>
    </row>
    <row r="98" spans="2:51" s="14" customFormat="1" ht="11.25">
      <c r="B98" s="211"/>
      <c r="C98" s="212"/>
      <c r="D98" s="196" t="s">
        <v>173</v>
      </c>
      <c r="E98" s="213" t="s">
        <v>36</v>
      </c>
      <c r="F98" s="214" t="s">
        <v>891</v>
      </c>
      <c r="G98" s="212"/>
      <c r="H98" s="215">
        <v>1.8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173</v>
      </c>
      <c r="AU98" s="221" t="s">
        <v>92</v>
      </c>
      <c r="AV98" s="14" t="s">
        <v>92</v>
      </c>
      <c r="AW98" s="14" t="s">
        <v>45</v>
      </c>
      <c r="AX98" s="14" t="s">
        <v>82</v>
      </c>
      <c r="AY98" s="221" t="s">
        <v>164</v>
      </c>
    </row>
    <row r="99" spans="2:51" s="15" customFormat="1" ht="11.25">
      <c r="B99" s="222"/>
      <c r="C99" s="223"/>
      <c r="D99" s="196" t="s">
        <v>173</v>
      </c>
      <c r="E99" s="224" t="s">
        <v>36</v>
      </c>
      <c r="F99" s="225" t="s">
        <v>181</v>
      </c>
      <c r="G99" s="223"/>
      <c r="H99" s="226">
        <v>1.8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173</v>
      </c>
      <c r="AU99" s="232" t="s">
        <v>92</v>
      </c>
      <c r="AV99" s="15" t="s">
        <v>170</v>
      </c>
      <c r="AW99" s="15" t="s">
        <v>45</v>
      </c>
      <c r="AX99" s="15" t="s">
        <v>23</v>
      </c>
      <c r="AY99" s="232" t="s">
        <v>164</v>
      </c>
    </row>
    <row r="100" spans="1:65" s="2" customFormat="1" ht="21.75" customHeight="1">
      <c r="A100" s="37"/>
      <c r="B100" s="38"/>
      <c r="C100" s="183" t="s">
        <v>92</v>
      </c>
      <c r="D100" s="183" t="s">
        <v>166</v>
      </c>
      <c r="E100" s="184" t="s">
        <v>723</v>
      </c>
      <c r="F100" s="185" t="s">
        <v>724</v>
      </c>
      <c r="G100" s="186" t="s">
        <v>499</v>
      </c>
      <c r="H100" s="187">
        <v>0.4</v>
      </c>
      <c r="I100" s="188"/>
      <c r="J100" s="189">
        <f>ROUND(I100*H100,2)</f>
        <v>0</v>
      </c>
      <c r="K100" s="185" t="s">
        <v>186</v>
      </c>
      <c r="L100" s="42"/>
      <c r="M100" s="190" t="s">
        <v>36</v>
      </c>
      <c r="N100" s="191" t="s">
        <v>53</v>
      </c>
      <c r="O100" s="67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4" t="s">
        <v>170</v>
      </c>
      <c r="AT100" s="194" t="s">
        <v>166</v>
      </c>
      <c r="AU100" s="194" t="s">
        <v>92</v>
      </c>
      <c r="AY100" s="19" t="s">
        <v>164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9" t="s">
        <v>23</v>
      </c>
      <c r="BK100" s="195">
        <f>ROUND(I100*H100,2)</f>
        <v>0</v>
      </c>
      <c r="BL100" s="19" t="s">
        <v>170</v>
      </c>
      <c r="BM100" s="194" t="s">
        <v>1007</v>
      </c>
    </row>
    <row r="101" spans="1:47" s="2" customFormat="1" ht="19.5">
      <c r="A101" s="37"/>
      <c r="B101" s="38"/>
      <c r="C101" s="39"/>
      <c r="D101" s="196" t="s">
        <v>172</v>
      </c>
      <c r="E101" s="39"/>
      <c r="F101" s="197" t="s">
        <v>726</v>
      </c>
      <c r="G101" s="39"/>
      <c r="H101" s="39"/>
      <c r="I101" s="198"/>
      <c r="J101" s="39"/>
      <c r="K101" s="39"/>
      <c r="L101" s="42"/>
      <c r="M101" s="199"/>
      <c r="N101" s="200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9" t="s">
        <v>172</v>
      </c>
      <c r="AU101" s="19" t="s">
        <v>92</v>
      </c>
    </row>
    <row r="102" spans="1:47" s="2" customFormat="1" ht="11.25">
      <c r="A102" s="37"/>
      <c r="B102" s="38"/>
      <c r="C102" s="39"/>
      <c r="D102" s="233" t="s">
        <v>189</v>
      </c>
      <c r="E102" s="39"/>
      <c r="F102" s="234" t="s">
        <v>727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189</v>
      </c>
      <c r="AU102" s="19" t="s">
        <v>92</v>
      </c>
    </row>
    <row r="103" spans="2:51" s="13" customFormat="1" ht="11.25">
      <c r="B103" s="201"/>
      <c r="C103" s="202"/>
      <c r="D103" s="196" t="s">
        <v>173</v>
      </c>
      <c r="E103" s="203" t="s">
        <v>36</v>
      </c>
      <c r="F103" s="204" t="s">
        <v>647</v>
      </c>
      <c r="G103" s="202"/>
      <c r="H103" s="203" t="s">
        <v>36</v>
      </c>
      <c r="I103" s="205"/>
      <c r="J103" s="202"/>
      <c r="K103" s="202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173</v>
      </c>
      <c r="AU103" s="210" t="s">
        <v>92</v>
      </c>
      <c r="AV103" s="13" t="s">
        <v>23</v>
      </c>
      <c r="AW103" s="13" t="s">
        <v>45</v>
      </c>
      <c r="AX103" s="13" t="s">
        <v>82</v>
      </c>
      <c r="AY103" s="210" t="s">
        <v>164</v>
      </c>
    </row>
    <row r="104" spans="2:51" s="13" customFormat="1" ht="11.25">
      <c r="B104" s="201"/>
      <c r="C104" s="202"/>
      <c r="D104" s="196" t="s">
        <v>173</v>
      </c>
      <c r="E104" s="203" t="s">
        <v>36</v>
      </c>
      <c r="F104" s="204" t="s">
        <v>1006</v>
      </c>
      <c r="G104" s="202"/>
      <c r="H104" s="203" t="s">
        <v>36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173</v>
      </c>
      <c r="AU104" s="210" t="s">
        <v>92</v>
      </c>
      <c r="AV104" s="13" t="s">
        <v>23</v>
      </c>
      <c r="AW104" s="13" t="s">
        <v>45</v>
      </c>
      <c r="AX104" s="13" t="s">
        <v>82</v>
      </c>
      <c r="AY104" s="210" t="s">
        <v>164</v>
      </c>
    </row>
    <row r="105" spans="2:51" s="14" customFormat="1" ht="11.25">
      <c r="B105" s="211"/>
      <c r="C105" s="212"/>
      <c r="D105" s="196" t="s">
        <v>173</v>
      </c>
      <c r="E105" s="213" t="s">
        <v>36</v>
      </c>
      <c r="F105" s="214" t="s">
        <v>894</v>
      </c>
      <c r="G105" s="212"/>
      <c r="H105" s="215">
        <v>0.4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173</v>
      </c>
      <c r="AU105" s="221" t="s">
        <v>92</v>
      </c>
      <c r="AV105" s="14" t="s">
        <v>92</v>
      </c>
      <c r="AW105" s="14" t="s">
        <v>45</v>
      </c>
      <c r="AX105" s="14" t="s">
        <v>82</v>
      </c>
      <c r="AY105" s="221" t="s">
        <v>164</v>
      </c>
    </row>
    <row r="106" spans="2:51" s="15" customFormat="1" ht="11.25">
      <c r="B106" s="222"/>
      <c r="C106" s="223"/>
      <c r="D106" s="196" t="s">
        <v>173</v>
      </c>
      <c r="E106" s="224" t="s">
        <v>36</v>
      </c>
      <c r="F106" s="225" t="s">
        <v>181</v>
      </c>
      <c r="G106" s="223"/>
      <c r="H106" s="226">
        <v>0.4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173</v>
      </c>
      <c r="AU106" s="232" t="s">
        <v>92</v>
      </c>
      <c r="AV106" s="15" t="s">
        <v>170</v>
      </c>
      <c r="AW106" s="15" t="s">
        <v>45</v>
      </c>
      <c r="AX106" s="15" t="s">
        <v>23</v>
      </c>
      <c r="AY106" s="232" t="s">
        <v>164</v>
      </c>
    </row>
    <row r="107" spans="1:65" s="2" customFormat="1" ht="16.5" customHeight="1">
      <c r="A107" s="37"/>
      <c r="B107" s="38"/>
      <c r="C107" s="183" t="s">
        <v>182</v>
      </c>
      <c r="D107" s="183" t="s">
        <v>166</v>
      </c>
      <c r="E107" s="184" t="s">
        <v>728</v>
      </c>
      <c r="F107" s="185" t="s">
        <v>729</v>
      </c>
      <c r="G107" s="186" t="s">
        <v>499</v>
      </c>
      <c r="H107" s="187">
        <v>2.2</v>
      </c>
      <c r="I107" s="188"/>
      <c r="J107" s="189">
        <f>ROUND(I107*H107,2)</f>
        <v>0</v>
      </c>
      <c r="K107" s="185" t="s">
        <v>186</v>
      </c>
      <c r="L107" s="42"/>
      <c r="M107" s="190" t="s">
        <v>36</v>
      </c>
      <c r="N107" s="191" t="s">
        <v>53</v>
      </c>
      <c r="O107" s="67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4" t="s">
        <v>170</v>
      </c>
      <c r="AT107" s="194" t="s">
        <v>166</v>
      </c>
      <c r="AU107" s="194" t="s">
        <v>92</v>
      </c>
      <c r="AY107" s="19" t="s">
        <v>164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19" t="s">
        <v>23</v>
      </c>
      <c r="BK107" s="195">
        <f>ROUND(I107*H107,2)</f>
        <v>0</v>
      </c>
      <c r="BL107" s="19" t="s">
        <v>170</v>
      </c>
      <c r="BM107" s="194" t="s">
        <v>1008</v>
      </c>
    </row>
    <row r="108" spans="1:47" s="2" customFormat="1" ht="11.25">
      <c r="A108" s="37"/>
      <c r="B108" s="38"/>
      <c r="C108" s="39"/>
      <c r="D108" s="196" t="s">
        <v>172</v>
      </c>
      <c r="E108" s="39"/>
      <c r="F108" s="197" t="s">
        <v>731</v>
      </c>
      <c r="G108" s="39"/>
      <c r="H108" s="39"/>
      <c r="I108" s="198"/>
      <c r="J108" s="39"/>
      <c r="K108" s="39"/>
      <c r="L108" s="42"/>
      <c r="M108" s="199"/>
      <c r="N108" s="200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172</v>
      </c>
      <c r="AU108" s="19" t="s">
        <v>92</v>
      </c>
    </row>
    <row r="109" spans="1:47" s="2" customFormat="1" ht="11.25">
      <c r="A109" s="37"/>
      <c r="B109" s="38"/>
      <c r="C109" s="39"/>
      <c r="D109" s="233" t="s">
        <v>189</v>
      </c>
      <c r="E109" s="39"/>
      <c r="F109" s="234" t="s">
        <v>732</v>
      </c>
      <c r="G109" s="39"/>
      <c r="H109" s="39"/>
      <c r="I109" s="198"/>
      <c r="J109" s="39"/>
      <c r="K109" s="39"/>
      <c r="L109" s="42"/>
      <c r="M109" s="199"/>
      <c r="N109" s="200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189</v>
      </c>
      <c r="AU109" s="19" t="s">
        <v>92</v>
      </c>
    </row>
    <row r="110" spans="2:51" s="13" customFormat="1" ht="11.25">
      <c r="B110" s="201"/>
      <c r="C110" s="202"/>
      <c r="D110" s="196" t="s">
        <v>173</v>
      </c>
      <c r="E110" s="203" t="s">
        <v>36</v>
      </c>
      <c r="F110" s="204" t="s">
        <v>721</v>
      </c>
      <c r="G110" s="202"/>
      <c r="H110" s="203" t="s">
        <v>36</v>
      </c>
      <c r="I110" s="205"/>
      <c r="J110" s="202"/>
      <c r="K110" s="202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173</v>
      </c>
      <c r="AU110" s="210" t="s">
        <v>92</v>
      </c>
      <c r="AV110" s="13" t="s">
        <v>23</v>
      </c>
      <c r="AW110" s="13" t="s">
        <v>45</v>
      </c>
      <c r="AX110" s="13" t="s">
        <v>82</v>
      </c>
      <c r="AY110" s="210" t="s">
        <v>164</v>
      </c>
    </row>
    <row r="111" spans="2:51" s="13" customFormat="1" ht="11.25">
      <c r="B111" s="201"/>
      <c r="C111" s="202"/>
      <c r="D111" s="196" t="s">
        <v>173</v>
      </c>
      <c r="E111" s="203" t="s">
        <v>36</v>
      </c>
      <c r="F111" s="204" t="s">
        <v>1006</v>
      </c>
      <c r="G111" s="202"/>
      <c r="H111" s="203" t="s">
        <v>36</v>
      </c>
      <c r="I111" s="205"/>
      <c r="J111" s="202"/>
      <c r="K111" s="202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173</v>
      </c>
      <c r="AU111" s="210" t="s">
        <v>92</v>
      </c>
      <c r="AV111" s="13" t="s">
        <v>23</v>
      </c>
      <c r="AW111" s="13" t="s">
        <v>45</v>
      </c>
      <c r="AX111" s="13" t="s">
        <v>82</v>
      </c>
      <c r="AY111" s="210" t="s">
        <v>164</v>
      </c>
    </row>
    <row r="112" spans="2:51" s="14" customFormat="1" ht="11.25">
      <c r="B112" s="211"/>
      <c r="C112" s="212"/>
      <c r="D112" s="196" t="s">
        <v>173</v>
      </c>
      <c r="E112" s="213" t="s">
        <v>36</v>
      </c>
      <c r="F112" s="214" t="s">
        <v>894</v>
      </c>
      <c r="G112" s="212"/>
      <c r="H112" s="215">
        <v>0.4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173</v>
      </c>
      <c r="AU112" s="221" t="s">
        <v>92</v>
      </c>
      <c r="AV112" s="14" t="s">
        <v>92</v>
      </c>
      <c r="AW112" s="14" t="s">
        <v>45</v>
      </c>
      <c r="AX112" s="14" t="s">
        <v>82</v>
      </c>
      <c r="AY112" s="221" t="s">
        <v>164</v>
      </c>
    </row>
    <row r="113" spans="2:51" s="14" customFormat="1" ht="11.25">
      <c r="B113" s="211"/>
      <c r="C113" s="212"/>
      <c r="D113" s="196" t="s">
        <v>173</v>
      </c>
      <c r="E113" s="213" t="s">
        <v>36</v>
      </c>
      <c r="F113" s="214" t="s">
        <v>891</v>
      </c>
      <c r="G113" s="212"/>
      <c r="H113" s="215">
        <v>1.8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173</v>
      </c>
      <c r="AU113" s="221" t="s">
        <v>92</v>
      </c>
      <c r="AV113" s="14" t="s">
        <v>92</v>
      </c>
      <c r="AW113" s="14" t="s">
        <v>45</v>
      </c>
      <c r="AX113" s="14" t="s">
        <v>82</v>
      </c>
      <c r="AY113" s="221" t="s">
        <v>164</v>
      </c>
    </row>
    <row r="114" spans="2:51" s="15" customFormat="1" ht="11.25">
      <c r="B114" s="222"/>
      <c r="C114" s="223"/>
      <c r="D114" s="196" t="s">
        <v>173</v>
      </c>
      <c r="E114" s="224" t="s">
        <v>36</v>
      </c>
      <c r="F114" s="225" t="s">
        <v>181</v>
      </c>
      <c r="G114" s="223"/>
      <c r="H114" s="226">
        <v>2.2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173</v>
      </c>
      <c r="AU114" s="232" t="s">
        <v>92</v>
      </c>
      <c r="AV114" s="15" t="s">
        <v>170</v>
      </c>
      <c r="AW114" s="15" t="s">
        <v>45</v>
      </c>
      <c r="AX114" s="15" t="s">
        <v>23</v>
      </c>
      <c r="AY114" s="232" t="s">
        <v>164</v>
      </c>
    </row>
    <row r="115" spans="1:65" s="2" customFormat="1" ht="16.5" customHeight="1">
      <c r="A115" s="37"/>
      <c r="B115" s="38"/>
      <c r="C115" s="246" t="s">
        <v>170</v>
      </c>
      <c r="D115" s="246" t="s">
        <v>303</v>
      </c>
      <c r="E115" s="247" t="s">
        <v>734</v>
      </c>
      <c r="F115" s="248" t="s">
        <v>735</v>
      </c>
      <c r="G115" s="249" t="s">
        <v>525</v>
      </c>
      <c r="H115" s="250">
        <v>0.1</v>
      </c>
      <c r="I115" s="251"/>
      <c r="J115" s="252">
        <f>ROUND(I115*H115,2)</f>
        <v>0</v>
      </c>
      <c r="K115" s="248" t="s">
        <v>36</v>
      </c>
      <c r="L115" s="253"/>
      <c r="M115" s="254" t="s">
        <v>36</v>
      </c>
      <c r="N115" s="255" t="s">
        <v>53</v>
      </c>
      <c r="O115" s="67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4" t="s">
        <v>238</v>
      </c>
      <c r="AT115" s="194" t="s">
        <v>303</v>
      </c>
      <c r="AU115" s="194" t="s">
        <v>92</v>
      </c>
      <c r="AY115" s="19" t="s">
        <v>164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9" t="s">
        <v>23</v>
      </c>
      <c r="BK115" s="195">
        <f>ROUND(I115*H115,2)</f>
        <v>0</v>
      </c>
      <c r="BL115" s="19" t="s">
        <v>170</v>
      </c>
      <c r="BM115" s="194" t="s">
        <v>1009</v>
      </c>
    </row>
    <row r="116" spans="1:47" s="2" customFormat="1" ht="11.25">
      <c r="A116" s="37"/>
      <c r="B116" s="38"/>
      <c r="C116" s="39"/>
      <c r="D116" s="196" t="s">
        <v>172</v>
      </c>
      <c r="E116" s="39"/>
      <c r="F116" s="197" t="s">
        <v>735</v>
      </c>
      <c r="G116" s="39"/>
      <c r="H116" s="39"/>
      <c r="I116" s="198"/>
      <c r="J116" s="39"/>
      <c r="K116" s="39"/>
      <c r="L116" s="42"/>
      <c r="M116" s="199"/>
      <c r="N116" s="200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172</v>
      </c>
      <c r="AU116" s="19" t="s">
        <v>92</v>
      </c>
    </row>
    <row r="117" spans="2:51" s="13" customFormat="1" ht="11.25">
      <c r="B117" s="201"/>
      <c r="C117" s="202"/>
      <c r="D117" s="196" t="s">
        <v>173</v>
      </c>
      <c r="E117" s="203" t="s">
        <v>36</v>
      </c>
      <c r="F117" s="204" t="s">
        <v>897</v>
      </c>
      <c r="G117" s="202"/>
      <c r="H117" s="203" t="s">
        <v>36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173</v>
      </c>
      <c r="AU117" s="210" t="s">
        <v>92</v>
      </c>
      <c r="AV117" s="13" t="s">
        <v>23</v>
      </c>
      <c r="AW117" s="13" t="s">
        <v>45</v>
      </c>
      <c r="AX117" s="13" t="s">
        <v>82</v>
      </c>
      <c r="AY117" s="210" t="s">
        <v>164</v>
      </c>
    </row>
    <row r="118" spans="2:51" s="13" customFormat="1" ht="11.25">
      <c r="B118" s="201"/>
      <c r="C118" s="202"/>
      <c r="D118" s="196" t="s">
        <v>173</v>
      </c>
      <c r="E118" s="203" t="s">
        <v>36</v>
      </c>
      <c r="F118" s="204" t="s">
        <v>1006</v>
      </c>
      <c r="G118" s="202"/>
      <c r="H118" s="203" t="s">
        <v>36</v>
      </c>
      <c r="I118" s="205"/>
      <c r="J118" s="202"/>
      <c r="K118" s="202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173</v>
      </c>
      <c r="AU118" s="210" t="s">
        <v>92</v>
      </c>
      <c r="AV118" s="13" t="s">
        <v>23</v>
      </c>
      <c r="AW118" s="13" t="s">
        <v>45</v>
      </c>
      <c r="AX118" s="13" t="s">
        <v>82</v>
      </c>
      <c r="AY118" s="210" t="s">
        <v>164</v>
      </c>
    </row>
    <row r="119" spans="2:51" s="14" customFormat="1" ht="11.25">
      <c r="B119" s="211"/>
      <c r="C119" s="212"/>
      <c r="D119" s="196" t="s">
        <v>173</v>
      </c>
      <c r="E119" s="213" t="s">
        <v>36</v>
      </c>
      <c r="F119" s="214" t="s">
        <v>898</v>
      </c>
      <c r="G119" s="212"/>
      <c r="H119" s="215">
        <v>0.1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173</v>
      </c>
      <c r="AU119" s="221" t="s">
        <v>92</v>
      </c>
      <c r="AV119" s="14" t="s">
        <v>92</v>
      </c>
      <c r="AW119" s="14" t="s">
        <v>45</v>
      </c>
      <c r="AX119" s="14" t="s">
        <v>82</v>
      </c>
      <c r="AY119" s="221" t="s">
        <v>164</v>
      </c>
    </row>
    <row r="120" spans="2:51" s="15" customFormat="1" ht="11.25">
      <c r="B120" s="222"/>
      <c r="C120" s="223"/>
      <c r="D120" s="196" t="s">
        <v>173</v>
      </c>
      <c r="E120" s="224" t="s">
        <v>36</v>
      </c>
      <c r="F120" s="225" t="s">
        <v>181</v>
      </c>
      <c r="G120" s="223"/>
      <c r="H120" s="226">
        <v>0.1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173</v>
      </c>
      <c r="AU120" s="232" t="s">
        <v>92</v>
      </c>
      <c r="AV120" s="15" t="s">
        <v>170</v>
      </c>
      <c r="AW120" s="15" t="s">
        <v>45</v>
      </c>
      <c r="AX120" s="15" t="s">
        <v>23</v>
      </c>
      <c r="AY120" s="232" t="s">
        <v>164</v>
      </c>
    </row>
    <row r="121" spans="1:65" s="2" customFormat="1" ht="16.5" customHeight="1">
      <c r="A121" s="37"/>
      <c r="B121" s="38"/>
      <c r="C121" s="246" t="s">
        <v>204</v>
      </c>
      <c r="D121" s="246" t="s">
        <v>303</v>
      </c>
      <c r="E121" s="247" t="s">
        <v>737</v>
      </c>
      <c r="F121" s="248" t="s">
        <v>738</v>
      </c>
      <c r="G121" s="249" t="s">
        <v>525</v>
      </c>
      <c r="H121" s="250">
        <v>0.45</v>
      </c>
      <c r="I121" s="251"/>
      <c r="J121" s="252">
        <f>ROUND(I121*H121,2)</f>
        <v>0</v>
      </c>
      <c r="K121" s="248" t="s">
        <v>36</v>
      </c>
      <c r="L121" s="253"/>
      <c r="M121" s="254" t="s">
        <v>36</v>
      </c>
      <c r="N121" s="255" t="s">
        <v>53</v>
      </c>
      <c r="O121" s="67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4" t="s">
        <v>238</v>
      </c>
      <c r="AT121" s="194" t="s">
        <v>303</v>
      </c>
      <c r="AU121" s="194" t="s">
        <v>92</v>
      </c>
      <c r="AY121" s="19" t="s">
        <v>164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9" t="s">
        <v>23</v>
      </c>
      <c r="BK121" s="195">
        <f>ROUND(I121*H121,2)</f>
        <v>0</v>
      </c>
      <c r="BL121" s="19" t="s">
        <v>170</v>
      </c>
      <c r="BM121" s="194" t="s">
        <v>1010</v>
      </c>
    </row>
    <row r="122" spans="1:47" s="2" customFormat="1" ht="11.25">
      <c r="A122" s="37"/>
      <c r="B122" s="38"/>
      <c r="C122" s="39"/>
      <c r="D122" s="196" t="s">
        <v>172</v>
      </c>
      <c r="E122" s="39"/>
      <c r="F122" s="197" t="s">
        <v>738</v>
      </c>
      <c r="G122" s="39"/>
      <c r="H122" s="39"/>
      <c r="I122" s="198"/>
      <c r="J122" s="39"/>
      <c r="K122" s="39"/>
      <c r="L122" s="42"/>
      <c r="M122" s="199"/>
      <c r="N122" s="200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9" t="s">
        <v>172</v>
      </c>
      <c r="AU122" s="19" t="s">
        <v>92</v>
      </c>
    </row>
    <row r="123" spans="2:51" s="13" customFormat="1" ht="11.25">
      <c r="B123" s="201"/>
      <c r="C123" s="202"/>
      <c r="D123" s="196" t="s">
        <v>173</v>
      </c>
      <c r="E123" s="203" t="s">
        <v>36</v>
      </c>
      <c r="F123" s="204" t="s">
        <v>897</v>
      </c>
      <c r="G123" s="202"/>
      <c r="H123" s="203" t="s">
        <v>36</v>
      </c>
      <c r="I123" s="205"/>
      <c r="J123" s="202"/>
      <c r="K123" s="202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173</v>
      </c>
      <c r="AU123" s="210" t="s">
        <v>92</v>
      </c>
      <c r="AV123" s="13" t="s">
        <v>23</v>
      </c>
      <c r="AW123" s="13" t="s">
        <v>45</v>
      </c>
      <c r="AX123" s="13" t="s">
        <v>82</v>
      </c>
      <c r="AY123" s="210" t="s">
        <v>164</v>
      </c>
    </row>
    <row r="124" spans="2:51" s="13" customFormat="1" ht="11.25">
      <c r="B124" s="201"/>
      <c r="C124" s="202"/>
      <c r="D124" s="196" t="s">
        <v>173</v>
      </c>
      <c r="E124" s="203" t="s">
        <v>36</v>
      </c>
      <c r="F124" s="204" t="s">
        <v>1006</v>
      </c>
      <c r="G124" s="202"/>
      <c r="H124" s="203" t="s">
        <v>36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173</v>
      </c>
      <c r="AU124" s="210" t="s">
        <v>92</v>
      </c>
      <c r="AV124" s="13" t="s">
        <v>23</v>
      </c>
      <c r="AW124" s="13" t="s">
        <v>45</v>
      </c>
      <c r="AX124" s="13" t="s">
        <v>82</v>
      </c>
      <c r="AY124" s="210" t="s">
        <v>164</v>
      </c>
    </row>
    <row r="125" spans="2:51" s="14" customFormat="1" ht="11.25">
      <c r="B125" s="211"/>
      <c r="C125" s="212"/>
      <c r="D125" s="196" t="s">
        <v>173</v>
      </c>
      <c r="E125" s="213" t="s">
        <v>36</v>
      </c>
      <c r="F125" s="214" t="s">
        <v>900</v>
      </c>
      <c r="G125" s="212"/>
      <c r="H125" s="215">
        <v>0.45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173</v>
      </c>
      <c r="AU125" s="221" t="s">
        <v>92</v>
      </c>
      <c r="AV125" s="14" t="s">
        <v>92</v>
      </c>
      <c r="AW125" s="14" t="s">
        <v>45</v>
      </c>
      <c r="AX125" s="14" t="s">
        <v>82</v>
      </c>
      <c r="AY125" s="221" t="s">
        <v>164</v>
      </c>
    </row>
    <row r="126" spans="2:51" s="15" customFormat="1" ht="11.25">
      <c r="B126" s="222"/>
      <c r="C126" s="223"/>
      <c r="D126" s="196" t="s">
        <v>173</v>
      </c>
      <c r="E126" s="224" t="s">
        <v>36</v>
      </c>
      <c r="F126" s="225" t="s">
        <v>181</v>
      </c>
      <c r="G126" s="223"/>
      <c r="H126" s="226">
        <v>0.45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173</v>
      </c>
      <c r="AU126" s="232" t="s">
        <v>92</v>
      </c>
      <c r="AV126" s="15" t="s">
        <v>170</v>
      </c>
      <c r="AW126" s="15" t="s">
        <v>45</v>
      </c>
      <c r="AX126" s="15" t="s">
        <v>23</v>
      </c>
      <c r="AY126" s="232" t="s">
        <v>164</v>
      </c>
    </row>
    <row r="127" spans="1:65" s="2" customFormat="1" ht="16.5" customHeight="1">
      <c r="A127" s="37"/>
      <c r="B127" s="38"/>
      <c r="C127" s="246" t="s">
        <v>217</v>
      </c>
      <c r="D127" s="246" t="s">
        <v>303</v>
      </c>
      <c r="E127" s="247" t="s">
        <v>901</v>
      </c>
      <c r="F127" s="248" t="s">
        <v>902</v>
      </c>
      <c r="G127" s="249" t="s">
        <v>525</v>
      </c>
      <c r="H127" s="250">
        <v>0.1</v>
      </c>
      <c r="I127" s="251"/>
      <c r="J127" s="252">
        <f>ROUND(I127*H127,2)</f>
        <v>0</v>
      </c>
      <c r="K127" s="248" t="s">
        <v>36</v>
      </c>
      <c r="L127" s="253"/>
      <c r="M127" s="254" t="s">
        <v>36</v>
      </c>
      <c r="N127" s="255" t="s">
        <v>53</v>
      </c>
      <c r="O127" s="67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4" t="s">
        <v>238</v>
      </c>
      <c r="AT127" s="194" t="s">
        <v>303</v>
      </c>
      <c r="AU127" s="194" t="s">
        <v>92</v>
      </c>
      <c r="AY127" s="19" t="s">
        <v>164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9" t="s">
        <v>23</v>
      </c>
      <c r="BK127" s="195">
        <f>ROUND(I127*H127,2)</f>
        <v>0</v>
      </c>
      <c r="BL127" s="19" t="s">
        <v>170</v>
      </c>
      <c r="BM127" s="194" t="s">
        <v>1011</v>
      </c>
    </row>
    <row r="128" spans="1:47" s="2" customFormat="1" ht="11.25">
      <c r="A128" s="37"/>
      <c r="B128" s="38"/>
      <c r="C128" s="39"/>
      <c r="D128" s="196" t="s">
        <v>172</v>
      </c>
      <c r="E128" s="39"/>
      <c r="F128" s="197" t="s">
        <v>902</v>
      </c>
      <c r="G128" s="39"/>
      <c r="H128" s="39"/>
      <c r="I128" s="198"/>
      <c r="J128" s="39"/>
      <c r="K128" s="39"/>
      <c r="L128" s="42"/>
      <c r="M128" s="199"/>
      <c r="N128" s="200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9" t="s">
        <v>172</v>
      </c>
      <c r="AU128" s="19" t="s">
        <v>92</v>
      </c>
    </row>
    <row r="129" spans="2:51" s="13" customFormat="1" ht="11.25">
      <c r="B129" s="201"/>
      <c r="C129" s="202"/>
      <c r="D129" s="196" t="s">
        <v>173</v>
      </c>
      <c r="E129" s="203" t="s">
        <v>36</v>
      </c>
      <c r="F129" s="204" t="s">
        <v>721</v>
      </c>
      <c r="G129" s="202"/>
      <c r="H129" s="203" t="s">
        <v>36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173</v>
      </c>
      <c r="AU129" s="210" t="s">
        <v>92</v>
      </c>
      <c r="AV129" s="13" t="s">
        <v>23</v>
      </c>
      <c r="AW129" s="13" t="s">
        <v>45</v>
      </c>
      <c r="AX129" s="13" t="s">
        <v>82</v>
      </c>
      <c r="AY129" s="210" t="s">
        <v>164</v>
      </c>
    </row>
    <row r="130" spans="2:51" s="13" customFormat="1" ht="11.25">
      <c r="B130" s="201"/>
      <c r="C130" s="202"/>
      <c r="D130" s="196" t="s">
        <v>173</v>
      </c>
      <c r="E130" s="203" t="s">
        <v>36</v>
      </c>
      <c r="F130" s="204" t="s">
        <v>1006</v>
      </c>
      <c r="G130" s="202"/>
      <c r="H130" s="203" t="s">
        <v>36</v>
      </c>
      <c r="I130" s="205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173</v>
      </c>
      <c r="AU130" s="210" t="s">
        <v>92</v>
      </c>
      <c r="AV130" s="13" t="s">
        <v>23</v>
      </c>
      <c r="AW130" s="13" t="s">
        <v>45</v>
      </c>
      <c r="AX130" s="13" t="s">
        <v>82</v>
      </c>
      <c r="AY130" s="210" t="s">
        <v>164</v>
      </c>
    </row>
    <row r="131" spans="2:51" s="14" customFormat="1" ht="11.25">
      <c r="B131" s="211"/>
      <c r="C131" s="212"/>
      <c r="D131" s="196" t="s">
        <v>173</v>
      </c>
      <c r="E131" s="213" t="s">
        <v>36</v>
      </c>
      <c r="F131" s="214" t="s">
        <v>898</v>
      </c>
      <c r="G131" s="212"/>
      <c r="H131" s="215">
        <v>0.1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173</v>
      </c>
      <c r="AU131" s="221" t="s">
        <v>92</v>
      </c>
      <c r="AV131" s="14" t="s">
        <v>92</v>
      </c>
      <c r="AW131" s="14" t="s">
        <v>45</v>
      </c>
      <c r="AX131" s="14" t="s">
        <v>82</v>
      </c>
      <c r="AY131" s="221" t="s">
        <v>164</v>
      </c>
    </row>
    <row r="132" spans="2:51" s="15" customFormat="1" ht="11.25">
      <c r="B132" s="222"/>
      <c r="C132" s="223"/>
      <c r="D132" s="196" t="s">
        <v>173</v>
      </c>
      <c r="E132" s="224" t="s">
        <v>36</v>
      </c>
      <c r="F132" s="225" t="s">
        <v>181</v>
      </c>
      <c r="G132" s="223"/>
      <c r="H132" s="226">
        <v>0.1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173</v>
      </c>
      <c r="AU132" s="232" t="s">
        <v>92</v>
      </c>
      <c r="AV132" s="15" t="s">
        <v>170</v>
      </c>
      <c r="AW132" s="15" t="s">
        <v>45</v>
      </c>
      <c r="AX132" s="15" t="s">
        <v>23</v>
      </c>
      <c r="AY132" s="232" t="s">
        <v>164</v>
      </c>
    </row>
    <row r="133" spans="1:65" s="2" customFormat="1" ht="16.5" customHeight="1">
      <c r="A133" s="37"/>
      <c r="B133" s="38"/>
      <c r="C133" s="246" t="s">
        <v>229</v>
      </c>
      <c r="D133" s="246" t="s">
        <v>303</v>
      </c>
      <c r="E133" s="247" t="s">
        <v>743</v>
      </c>
      <c r="F133" s="248" t="s">
        <v>744</v>
      </c>
      <c r="G133" s="249" t="s">
        <v>525</v>
      </c>
      <c r="H133" s="250">
        <v>0.45</v>
      </c>
      <c r="I133" s="251"/>
      <c r="J133" s="252">
        <f>ROUND(I133*H133,2)</f>
        <v>0</v>
      </c>
      <c r="K133" s="248" t="s">
        <v>36</v>
      </c>
      <c r="L133" s="253"/>
      <c r="M133" s="254" t="s">
        <v>36</v>
      </c>
      <c r="N133" s="255" t="s">
        <v>53</v>
      </c>
      <c r="O133" s="67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4" t="s">
        <v>238</v>
      </c>
      <c r="AT133" s="194" t="s">
        <v>303</v>
      </c>
      <c r="AU133" s="194" t="s">
        <v>92</v>
      </c>
      <c r="AY133" s="19" t="s">
        <v>164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9" t="s">
        <v>23</v>
      </c>
      <c r="BK133" s="195">
        <f>ROUND(I133*H133,2)</f>
        <v>0</v>
      </c>
      <c r="BL133" s="19" t="s">
        <v>170</v>
      </c>
      <c r="BM133" s="194" t="s">
        <v>1012</v>
      </c>
    </row>
    <row r="134" spans="1:47" s="2" customFormat="1" ht="11.25">
      <c r="A134" s="37"/>
      <c r="B134" s="38"/>
      <c r="C134" s="39"/>
      <c r="D134" s="196" t="s">
        <v>172</v>
      </c>
      <c r="E134" s="39"/>
      <c r="F134" s="197" t="s">
        <v>744</v>
      </c>
      <c r="G134" s="39"/>
      <c r="H134" s="39"/>
      <c r="I134" s="198"/>
      <c r="J134" s="39"/>
      <c r="K134" s="39"/>
      <c r="L134" s="42"/>
      <c r="M134" s="199"/>
      <c r="N134" s="200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172</v>
      </c>
      <c r="AU134" s="19" t="s">
        <v>92</v>
      </c>
    </row>
    <row r="135" spans="2:51" s="13" customFormat="1" ht="11.25">
      <c r="B135" s="201"/>
      <c r="C135" s="202"/>
      <c r="D135" s="196" t="s">
        <v>173</v>
      </c>
      <c r="E135" s="203" t="s">
        <v>36</v>
      </c>
      <c r="F135" s="204" t="s">
        <v>721</v>
      </c>
      <c r="G135" s="202"/>
      <c r="H135" s="203" t="s">
        <v>36</v>
      </c>
      <c r="I135" s="205"/>
      <c r="J135" s="202"/>
      <c r="K135" s="202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173</v>
      </c>
      <c r="AU135" s="210" t="s">
        <v>92</v>
      </c>
      <c r="AV135" s="13" t="s">
        <v>23</v>
      </c>
      <c r="AW135" s="13" t="s">
        <v>45</v>
      </c>
      <c r="AX135" s="13" t="s">
        <v>82</v>
      </c>
      <c r="AY135" s="210" t="s">
        <v>164</v>
      </c>
    </row>
    <row r="136" spans="2:51" s="13" customFormat="1" ht="11.25">
      <c r="B136" s="201"/>
      <c r="C136" s="202"/>
      <c r="D136" s="196" t="s">
        <v>173</v>
      </c>
      <c r="E136" s="203" t="s">
        <v>36</v>
      </c>
      <c r="F136" s="204" t="s">
        <v>1006</v>
      </c>
      <c r="G136" s="202"/>
      <c r="H136" s="203" t="s">
        <v>36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173</v>
      </c>
      <c r="AU136" s="210" t="s">
        <v>92</v>
      </c>
      <c r="AV136" s="13" t="s">
        <v>23</v>
      </c>
      <c r="AW136" s="13" t="s">
        <v>45</v>
      </c>
      <c r="AX136" s="13" t="s">
        <v>82</v>
      </c>
      <c r="AY136" s="210" t="s">
        <v>164</v>
      </c>
    </row>
    <row r="137" spans="2:51" s="14" customFormat="1" ht="11.25">
      <c r="B137" s="211"/>
      <c r="C137" s="212"/>
      <c r="D137" s="196" t="s">
        <v>173</v>
      </c>
      <c r="E137" s="213" t="s">
        <v>36</v>
      </c>
      <c r="F137" s="214" t="s">
        <v>900</v>
      </c>
      <c r="G137" s="212"/>
      <c r="H137" s="215">
        <v>0.45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173</v>
      </c>
      <c r="AU137" s="221" t="s">
        <v>92</v>
      </c>
      <c r="AV137" s="14" t="s">
        <v>92</v>
      </c>
      <c r="AW137" s="14" t="s">
        <v>45</v>
      </c>
      <c r="AX137" s="14" t="s">
        <v>82</v>
      </c>
      <c r="AY137" s="221" t="s">
        <v>164</v>
      </c>
    </row>
    <row r="138" spans="2:51" s="15" customFormat="1" ht="11.25">
      <c r="B138" s="222"/>
      <c r="C138" s="223"/>
      <c r="D138" s="196" t="s">
        <v>173</v>
      </c>
      <c r="E138" s="224" t="s">
        <v>36</v>
      </c>
      <c r="F138" s="225" t="s">
        <v>181</v>
      </c>
      <c r="G138" s="223"/>
      <c r="H138" s="226">
        <v>0.45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173</v>
      </c>
      <c r="AU138" s="232" t="s">
        <v>92</v>
      </c>
      <c r="AV138" s="15" t="s">
        <v>170</v>
      </c>
      <c r="AW138" s="15" t="s">
        <v>45</v>
      </c>
      <c r="AX138" s="15" t="s">
        <v>23</v>
      </c>
      <c r="AY138" s="232" t="s">
        <v>164</v>
      </c>
    </row>
    <row r="139" spans="1:65" s="2" customFormat="1" ht="16.5" customHeight="1">
      <c r="A139" s="37"/>
      <c r="B139" s="38"/>
      <c r="C139" s="246" t="s">
        <v>238</v>
      </c>
      <c r="D139" s="246" t="s">
        <v>303</v>
      </c>
      <c r="E139" s="247" t="s">
        <v>746</v>
      </c>
      <c r="F139" s="248" t="s">
        <v>747</v>
      </c>
      <c r="G139" s="249" t="s">
        <v>525</v>
      </c>
      <c r="H139" s="250">
        <v>0.1</v>
      </c>
      <c r="I139" s="251"/>
      <c r="J139" s="252">
        <f>ROUND(I139*H139,2)</f>
        <v>0</v>
      </c>
      <c r="K139" s="248" t="s">
        <v>36</v>
      </c>
      <c r="L139" s="253"/>
      <c r="M139" s="254" t="s">
        <v>36</v>
      </c>
      <c r="N139" s="255" t="s">
        <v>53</v>
      </c>
      <c r="O139" s="67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4" t="s">
        <v>238</v>
      </c>
      <c r="AT139" s="194" t="s">
        <v>303</v>
      </c>
      <c r="AU139" s="194" t="s">
        <v>92</v>
      </c>
      <c r="AY139" s="19" t="s">
        <v>164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9" t="s">
        <v>23</v>
      </c>
      <c r="BK139" s="195">
        <f>ROUND(I139*H139,2)</f>
        <v>0</v>
      </c>
      <c r="BL139" s="19" t="s">
        <v>170</v>
      </c>
      <c r="BM139" s="194" t="s">
        <v>1013</v>
      </c>
    </row>
    <row r="140" spans="1:47" s="2" customFormat="1" ht="11.25">
      <c r="A140" s="37"/>
      <c r="B140" s="38"/>
      <c r="C140" s="39"/>
      <c r="D140" s="196" t="s">
        <v>172</v>
      </c>
      <c r="E140" s="39"/>
      <c r="F140" s="197" t="s">
        <v>747</v>
      </c>
      <c r="G140" s="39"/>
      <c r="H140" s="39"/>
      <c r="I140" s="198"/>
      <c r="J140" s="39"/>
      <c r="K140" s="39"/>
      <c r="L140" s="42"/>
      <c r="M140" s="199"/>
      <c r="N140" s="200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172</v>
      </c>
      <c r="AU140" s="19" t="s">
        <v>92</v>
      </c>
    </row>
    <row r="141" spans="2:51" s="13" customFormat="1" ht="11.25">
      <c r="B141" s="201"/>
      <c r="C141" s="202"/>
      <c r="D141" s="196" t="s">
        <v>173</v>
      </c>
      <c r="E141" s="203" t="s">
        <v>36</v>
      </c>
      <c r="F141" s="204" t="s">
        <v>721</v>
      </c>
      <c r="G141" s="202"/>
      <c r="H141" s="203" t="s">
        <v>36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173</v>
      </c>
      <c r="AU141" s="210" t="s">
        <v>92</v>
      </c>
      <c r="AV141" s="13" t="s">
        <v>23</v>
      </c>
      <c r="AW141" s="13" t="s">
        <v>45</v>
      </c>
      <c r="AX141" s="13" t="s">
        <v>82</v>
      </c>
      <c r="AY141" s="210" t="s">
        <v>164</v>
      </c>
    </row>
    <row r="142" spans="2:51" s="13" customFormat="1" ht="11.25">
      <c r="B142" s="201"/>
      <c r="C142" s="202"/>
      <c r="D142" s="196" t="s">
        <v>173</v>
      </c>
      <c r="E142" s="203" t="s">
        <v>36</v>
      </c>
      <c r="F142" s="204" t="s">
        <v>1006</v>
      </c>
      <c r="G142" s="202"/>
      <c r="H142" s="203" t="s">
        <v>36</v>
      </c>
      <c r="I142" s="205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173</v>
      </c>
      <c r="AU142" s="210" t="s">
        <v>92</v>
      </c>
      <c r="AV142" s="13" t="s">
        <v>23</v>
      </c>
      <c r="AW142" s="13" t="s">
        <v>45</v>
      </c>
      <c r="AX142" s="13" t="s">
        <v>82</v>
      </c>
      <c r="AY142" s="210" t="s">
        <v>164</v>
      </c>
    </row>
    <row r="143" spans="2:51" s="14" customFormat="1" ht="11.25">
      <c r="B143" s="211"/>
      <c r="C143" s="212"/>
      <c r="D143" s="196" t="s">
        <v>173</v>
      </c>
      <c r="E143" s="213" t="s">
        <v>36</v>
      </c>
      <c r="F143" s="214" t="s">
        <v>898</v>
      </c>
      <c r="G143" s="212"/>
      <c r="H143" s="215">
        <v>0.1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173</v>
      </c>
      <c r="AU143" s="221" t="s">
        <v>92</v>
      </c>
      <c r="AV143" s="14" t="s">
        <v>92</v>
      </c>
      <c r="AW143" s="14" t="s">
        <v>45</v>
      </c>
      <c r="AX143" s="14" t="s">
        <v>82</v>
      </c>
      <c r="AY143" s="221" t="s">
        <v>164</v>
      </c>
    </row>
    <row r="144" spans="2:51" s="15" customFormat="1" ht="11.25">
      <c r="B144" s="222"/>
      <c r="C144" s="223"/>
      <c r="D144" s="196" t="s">
        <v>173</v>
      </c>
      <c r="E144" s="224" t="s">
        <v>36</v>
      </c>
      <c r="F144" s="225" t="s">
        <v>181</v>
      </c>
      <c r="G144" s="223"/>
      <c r="H144" s="226">
        <v>0.1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173</v>
      </c>
      <c r="AU144" s="232" t="s">
        <v>92</v>
      </c>
      <c r="AV144" s="15" t="s">
        <v>170</v>
      </c>
      <c r="AW144" s="15" t="s">
        <v>45</v>
      </c>
      <c r="AX144" s="15" t="s">
        <v>23</v>
      </c>
      <c r="AY144" s="232" t="s">
        <v>164</v>
      </c>
    </row>
    <row r="145" spans="1:65" s="2" customFormat="1" ht="16.5" customHeight="1">
      <c r="A145" s="37"/>
      <c r="B145" s="38"/>
      <c r="C145" s="246" t="s">
        <v>247</v>
      </c>
      <c r="D145" s="246" t="s">
        <v>303</v>
      </c>
      <c r="E145" s="247" t="s">
        <v>749</v>
      </c>
      <c r="F145" s="248" t="s">
        <v>750</v>
      </c>
      <c r="G145" s="249" t="s">
        <v>525</v>
      </c>
      <c r="H145" s="250">
        <v>0.45</v>
      </c>
      <c r="I145" s="251"/>
      <c r="J145" s="252">
        <f>ROUND(I145*H145,2)</f>
        <v>0</v>
      </c>
      <c r="K145" s="248" t="s">
        <v>36</v>
      </c>
      <c r="L145" s="253"/>
      <c r="M145" s="254" t="s">
        <v>36</v>
      </c>
      <c r="N145" s="255" t="s">
        <v>53</v>
      </c>
      <c r="O145" s="67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4" t="s">
        <v>238</v>
      </c>
      <c r="AT145" s="194" t="s">
        <v>303</v>
      </c>
      <c r="AU145" s="194" t="s">
        <v>92</v>
      </c>
      <c r="AY145" s="19" t="s">
        <v>164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9" t="s">
        <v>23</v>
      </c>
      <c r="BK145" s="195">
        <f>ROUND(I145*H145,2)</f>
        <v>0</v>
      </c>
      <c r="BL145" s="19" t="s">
        <v>170</v>
      </c>
      <c r="BM145" s="194" t="s">
        <v>1014</v>
      </c>
    </row>
    <row r="146" spans="1:47" s="2" customFormat="1" ht="11.25">
      <c r="A146" s="37"/>
      <c r="B146" s="38"/>
      <c r="C146" s="39"/>
      <c r="D146" s="196" t="s">
        <v>172</v>
      </c>
      <c r="E146" s="39"/>
      <c r="F146" s="197" t="s">
        <v>750</v>
      </c>
      <c r="G146" s="39"/>
      <c r="H146" s="39"/>
      <c r="I146" s="198"/>
      <c r="J146" s="39"/>
      <c r="K146" s="39"/>
      <c r="L146" s="42"/>
      <c r="M146" s="199"/>
      <c r="N146" s="200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9" t="s">
        <v>172</v>
      </c>
      <c r="AU146" s="19" t="s">
        <v>92</v>
      </c>
    </row>
    <row r="147" spans="2:51" s="13" customFormat="1" ht="11.25">
      <c r="B147" s="201"/>
      <c r="C147" s="202"/>
      <c r="D147" s="196" t="s">
        <v>173</v>
      </c>
      <c r="E147" s="203" t="s">
        <v>36</v>
      </c>
      <c r="F147" s="204" t="s">
        <v>721</v>
      </c>
      <c r="G147" s="202"/>
      <c r="H147" s="203" t="s">
        <v>36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173</v>
      </c>
      <c r="AU147" s="210" t="s">
        <v>92</v>
      </c>
      <c r="AV147" s="13" t="s">
        <v>23</v>
      </c>
      <c r="AW147" s="13" t="s">
        <v>45</v>
      </c>
      <c r="AX147" s="13" t="s">
        <v>82</v>
      </c>
      <c r="AY147" s="210" t="s">
        <v>164</v>
      </c>
    </row>
    <row r="148" spans="2:51" s="13" customFormat="1" ht="11.25">
      <c r="B148" s="201"/>
      <c r="C148" s="202"/>
      <c r="D148" s="196" t="s">
        <v>173</v>
      </c>
      <c r="E148" s="203" t="s">
        <v>36</v>
      </c>
      <c r="F148" s="204" t="s">
        <v>1006</v>
      </c>
      <c r="G148" s="202"/>
      <c r="H148" s="203" t="s">
        <v>36</v>
      </c>
      <c r="I148" s="205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173</v>
      </c>
      <c r="AU148" s="210" t="s">
        <v>92</v>
      </c>
      <c r="AV148" s="13" t="s">
        <v>23</v>
      </c>
      <c r="AW148" s="13" t="s">
        <v>45</v>
      </c>
      <c r="AX148" s="13" t="s">
        <v>82</v>
      </c>
      <c r="AY148" s="210" t="s">
        <v>164</v>
      </c>
    </row>
    <row r="149" spans="2:51" s="14" customFormat="1" ht="11.25">
      <c r="B149" s="211"/>
      <c r="C149" s="212"/>
      <c r="D149" s="196" t="s">
        <v>173</v>
      </c>
      <c r="E149" s="213" t="s">
        <v>36</v>
      </c>
      <c r="F149" s="214" t="s">
        <v>900</v>
      </c>
      <c r="G149" s="212"/>
      <c r="H149" s="215">
        <v>0.45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173</v>
      </c>
      <c r="AU149" s="221" t="s">
        <v>92</v>
      </c>
      <c r="AV149" s="14" t="s">
        <v>92</v>
      </c>
      <c r="AW149" s="14" t="s">
        <v>45</v>
      </c>
      <c r="AX149" s="14" t="s">
        <v>82</v>
      </c>
      <c r="AY149" s="221" t="s">
        <v>164</v>
      </c>
    </row>
    <row r="150" spans="2:51" s="15" customFormat="1" ht="11.25">
      <c r="B150" s="222"/>
      <c r="C150" s="223"/>
      <c r="D150" s="196" t="s">
        <v>173</v>
      </c>
      <c r="E150" s="224" t="s">
        <v>36</v>
      </c>
      <c r="F150" s="225" t="s">
        <v>181</v>
      </c>
      <c r="G150" s="223"/>
      <c r="H150" s="226">
        <v>0.45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173</v>
      </c>
      <c r="AU150" s="232" t="s">
        <v>92</v>
      </c>
      <c r="AV150" s="15" t="s">
        <v>170</v>
      </c>
      <c r="AW150" s="15" t="s">
        <v>45</v>
      </c>
      <c r="AX150" s="15" t="s">
        <v>23</v>
      </c>
      <c r="AY150" s="232" t="s">
        <v>164</v>
      </c>
    </row>
    <row r="151" spans="1:65" s="2" customFormat="1" ht="16.5" customHeight="1">
      <c r="A151" s="37"/>
      <c r="B151" s="38"/>
      <c r="C151" s="246" t="s">
        <v>28</v>
      </c>
      <c r="D151" s="246" t="s">
        <v>303</v>
      </c>
      <c r="E151" s="247" t="s">
        <v>752</v>
      </c>
      <c r="F151" s="248" t="s">
        <v>753</v>
      </c>
      <c r="G151" s="249" t="s">
        <v>525</v>
      </c>
      <c r="H151" s="250">
        <v>0.1</v>
      </c>
      <c r="I151" s="251"/>
      <c r="J151" s="252">
        <f>ROUND(I151*H151,2)</f>
        <v>0</v>
      </c>
      <c r="K151" s="248" t="s">
        <v>36</v>
      </c>
      <c r="L151" s="253"/>
      <c r="M151" s="254" t="s">
        <v>36</v>
      </c>
      <c r="N151" s="255" t="s">
        <v>53</v>
      </c>
      <c r="O151" s="67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4" t="s">
        <v>238</v>
      </c>
      <c r="AT151" s="194" t="s">
        <v>303</v>
      </c>
      <c r="AU151" s="194" t="s">
        <v>92</v>
      </c>
      <c r="AY151" s="19" t="s">
        <v>164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9" t="s">
        <v>23</v>
      </c>
      <c r="BK151" s="195">
        <f>ROUND(I151*H151,2)</f>
        <v>0</v>
      </c>
      <c r="BL151" s="19" t="s">
        <v>170</v>
      </c>
      <c r="BM151" s="194" t="s">
        <v>1015</v>
      </c>
    </row>
    <row r="152" spans="1:47" s="2" customFormat="1" ht="11.25">
      <c r="A152" s="37"/>
      <c r="B152" s="38"/>
      <c r="C152" s="39"/>
      <c r="D152" s="196" t="s">
        <v>172</v>
      </c>
      <c r="E152" s="39"/>
      <c r="F152" s="197" t="s">
        <v>753</v>
      </c>
      <c r="G152" s="39"/>
      <c r="H152" s="39"/>
      <c r="I152" s="198"/>
      <c r="J152" s="39"/>
      <c r="K152" s="39"/>
      <c r="L152" s="42"/>
      <c r="M152" s="199"/>
      <c r="N152" s="200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172</v>
      </c>
      <c r="AU152" s="19" t="s">
        <v>92</v>
      </c>
    </row>
    <row r="153" spans="2:51" s="13" customFormat="1" ht="11.25">
      <c r="B153" s="201"/>
      <c r="C153" s="202"/>
      <c r="D153" s="196" t="s">
        <v>173</v>
      </c>
      <c r="E153" s="203" t="s">
        <v>36</v>
      </c>
      <c r="F153" s="204" t="s">
        <v>721</v>
      </c>
      <c r="G153" s="202"/>
      <c r="H153" s="203" t="s">
        <v>36</v>
      </c>
      <c r="I153" s="205"/>
      <c r="J153" s="202"/>
      <c r="K153" s="202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173</v>
      </c>
      <c r="AU153" s="210" t="s">
        <v>92</v>
      </c>
      <c r="AV153" s="13" t="s">
        <v>23</v>
      </c>
      <c r="AW153" s="13" t="s">
        <v>45</v>
      </c>
      <c r="AX153" s="13" t="s">
        <v>82</v>
      </c>
      <c r="AY153" s="210" t="s">
        <v>164</v>
      </c>
    </row>
    <row r="154" spans="2:51" s="13" customFormat="1" ht="11.25">
      <c r="B154" s="201"/>
      <c r="C154" s="202"/>
      <c r="D154" s="196" t="s">
        <v>173</v>
      </c>
      <c r="E154" s="203" t="s">
        <v>36</v>
      </c>
      <c r="F154" s="204" t="s">
        <v>1006</v>
      </c>
      <c r="G154" s="202"/>
      <c r="H154" s="203" t="s">
        <v>36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173</v>
      </c>
      <c r="AU154" s="210" t="s">
        <v>92</v>
      </c>
      <c r="AV154" s="13" t="s">
        <v>23</v>
      </c>
      <c r="AW154" s="13" t="s">
        <v>45</v>
      </c>
      <c r="AX154" s="13" t="s">
        <v>82</v>
      </c>
      <c r="AY154" s="210" t="s">
        <v>164</v>
      </c>
    </row>
    <row r="155" spans="2:51" s="14" customFormat="1" ht="11.25">
      <c r="B155" s="211"/>
      <c r="C155" s="212"/>
      <c r="D155" s="196" t="s">
        <v>173</v>
      </c>
      <c r="E155" s="213" t="s">
        <v>36</v>
      </c>
      <c r="F155" s="214" t="s">
        <v>898</v>
      </c>
      <c r="G155" s="212"/>
      <c r="H155" s="215">
        <v>0.1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173</v>
      </c>
      <c r="AU155" s="221" t="s">
        <v>92</v>
      </c>
      <c r="AV155" s="14" t="s">
        <v>92</v>
      </c>
      <c r="AW155" s="14" t="s">
        <v>45</v>
      </c>
      <c r="AX155" s="14" t="s">
        <v>82</v>
      </c>
      <c r="AY155" s="221" t="s">
        <v>164</v>
      </c>
    </row>
    <row r="156" spans="2:51" s="15" customFormat="1" ht="11.25">
      <c r="B156" s="222"/>
      <c r="C156" s="223"/>
      <c r="D156" s="196" t="s">
        <v>173</v>
      </c>
      <c r="E156" s="224" t="s">
        <v>36</v>
      </c>
      <c r="F156" s="225" t="s">
        <v>181</v>
      </c>
      <c r="G156" s="223"/>
      <c r="H156" s="226">
        <v>0.1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173</v>
      </c>
      <c r="AU156" s="232" t="s">
        <v>92</v>
      </c>
      <c r="AV156" s="15" t="s">
        <v>170</v>
      </c>
      <c r="AW156" s="15" t="s">
        <v>45</v>
      </c>
      <c r="AX156" s="15" t="s">
        <v>23</v>
      </c>
      <c r="AY156" s="232" t="s">
        <v>164</v>
      </c>
    </row>
    <row r="157" spans="1:65" s="2" customFormat="1" ht="16.5" customHeight="1">
      <c r="A157" s="37"/>
      <c r="B157" s="38"/>
      <c r="C157" s="246" t="s">
        <v>114</v>
      </c>
      <c r="D157" s="246" t="s">
        <v>303</v>
      </c>
      <c r="E157" s="247" t="s">
        <v>755</v>
      </c>
      <c r="F157" s="248" t="s">
        <v>756</v>
      </c>
      <c r="G157" s="249" t="s">
        <v>525</v>
      </c>
      <c r="H157" s="250">
        <v>0.45</v>
      </c>
      <c r="I157" s="251"/>
      <c r="J157" s="252">
        <f>ROUND(I157*H157,2)</f>
        <v>0</v>
      </c>
      <c r="K157" s="248" t="s">
        <v>36</v>
      </c>
      <c r="L157" s="253"/>
      <c r="M157" s="254" t="s">
        <v>36</v>
      </c>
      <c r="N157" s="255" t="s">
        <v>53</v>
      </c>
      <c r="O157" s="67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4" t="s">
        <v>238</v>
      </c>
      <c r="AT157" s="194" t="s">
        <v>303</v>
      </c>
      <c r="AU157" s="194" t="s">
        <v>92</v>
      </c>
      <c r="AY157" s="19" t="s">
        <v>164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9" t="s">
        <v>23</v>
      </c>
      <c r="BK157" s="195">
        <f>ROUND(I157*H157,2)</f>
        <v>0</v>
      </c>
      <c r="BL157" s="19" t="s">
        <v>170</v>
      </c>
      <c r="BM157" s="194" t="s">
        <v>1016</v>
      </c>
    </row>
    <row r="158" spans="1:47" s="2" customFormat="1" ht="11.25">
      <c r="A158" s="37"/>
      <c r="B158" s="38"/>
      <c r="C158" s="39"/>
      <c r="D158" s="196" t="s">
        <v>172</v>
      </c>
      <c r="E158" s="39"/>
      <c r="F158" s="197" t="s">
        <v>756</v>
      </c>
      <c r="G158" s="39"/>
      <c r="H158" s="39"/>
      <c r="I158" s="198"/>
      <c r="J158" s="39"/>
      <c r="K158" s="39"/>
      <c r="L158" s="42"/>
      <c r="M158" s="199"/>
      <c r="N158" s="200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9" t="s">
        <v>172</v>
      </c>
      <c r="AU158" s="19" t="s">
        <v>92</v>
      </c>
    </row>
    <row r="159" spans="2:51" s="13" customFormat="1" ht="11.25">
      <c r="B159" s="201"/>
      <c r="C159" s="202"/>
      <c r="D159" s="196" t="s">
        <v>173</v>
      </c>
      <c r="E159" s="203" t="s">
        <v>36</v>
      </c>
      <c r="F159" s="204" t="s">
        <v>721</v>
      </c>
      <c r="G159" s="202"/>
      <c r="H159" s="203" t="s">
        <v>36</v>
      </c>
      <c r="I159" s="205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173</v>
      </c>
      <c r="AU159" s="210" t="s">
        <v>92</v>
      </c>
      <c r="AV159" s="13" t="s">
        <v>23</v>
      </c>
      <c r="AW159" s="13" t="s">
        <v>45</v>
      </c>
      <c r="AX159" s="13" t="s">
        <v>82</v>
      </c>
      <c r="AY159" s="210" t="s">
        <v>164</v>
      </c>
    </row>
    <row r="160" spans="2:51" s="13" customFormat="1" ht="11.25">
      <c r="B160" s="201"/>
      <c r="C160" s="202"/>
      <c r="D160" s="196" t="s">
        <v>173</v>
      </c>
      <c r="E160" s="203" t="s">
        <v>36</v>
      </c>
      <c r="F160" s="204" t="s">
        <v>1006</v>
      </c>
      <c r="G160" s="202"/>
      <c r="H160" s="203" t="s">
        <v>36</v>
      </c>
      <c r="I160" s="205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173</v>
      </c>
      <c r="AU160" s="210" t="s">
        <v>92</v>
      </c>
      <c r="AV160" s="13" t="s">
        <v>23</v>
      </c>
      <c r="AW160" s="13" t="s">
        <v>45</v>
      </c>
      <c r="AX160" s="13" t="s">
        <v>82</v>
      </c>
      <c r="AY160" s="210" t="s">
        <v>164</v>
      </c>
    </row>
    <row r="161" spans="2:51" s="14" customFormat="1" ht="11.25">
      <c r="B161" s="211"/>
      <c r="C161" s="212"/>
      <c r="D161" s="196" t="s">
        <v>173</v>
      </c>
      <c r="E161" s="213" t="s">
        <v>36</v>
      </c>
      <c r="F161" s="214" t="s">
        <v>900</v>
      </c>
      <c r="G161" s="212"/>
      <c r="H161" s="215">
        <v>0.45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173</v>
      </c>
      <c r="AU161" s="221" t="s">
        <v>92</v>
      </c>
      <c r="AV161" s="14" t="s">
        <v>92</v>
      </c>
      <c r="AW161" s="14" t="s">
        <v>45</v>
      </c>
      <c r="AX161" s="14" t="s">
        <v>82</v>
      </c>
      <c r="AY161" s="221" t="s">
        <v>164</v>
      </c>
    </row>
    <row r="162" spans="2:51" s="15" customFormat="1" ht="11.25">
      <c r="B162" s="222"/>
      <c r="C162" s="223"/>
      <c r="D162" s="196" t="s">
        <v>173</v>
      </c>
      <c r="E162" s="224" t="s">
        <v>36</v>
      </c>
      <c r="F162" s="225" t="s">
        <v>181</v>
      </c>
      <c r="G162" s="223"/>
      <c r="H162" s="226">
        <v>0.45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173</v>
      </c>
      <c r="AU162" s="232" t="s">
        <v>92</v>
      </c>
      <c r="AV162" s="15" t="s">
        <v>170</v>
      </c>
      <c r="AW162" s="15" t="s">
        <v>45</v>
      </c>
      <c r="AX162" s="15" t="s">
        <v>23</v>
      </c>
      <c r="AY162" s="232" t="s">
        <v>164</v>
      </c>
    </row>
    <row r="163" spans="1:65" s="2" customFormat="1" ht="16.5" customHeight="1">
      <c r="A163" s="37"/>
      <c r="B163" s="38"/>
      <c r="C163" s="183" t="s">
        <v>273</v>
      </c>
      <c r="D163" s="183" t="s">
        <v>166</v>
      </c>
      <c r="E163" s="184" t="s">
        <v>758</v>
      </c>
      <c r="F163" s="185" t="s">
        <v>759</v>
      </c>
      <c r="G163" s="186" t="s">
        <v>499</v>
      </c>
      <c r="H163" s="187">
        <v>0.4</v>
      </c>
      <c r="I163" s="188"/>
      <c r="J163" s="189">
        <f>ROUND(I163*H163,2)</f>
        <v>0</v>
      </c>
      <c r="K163" s="185" t="s">
        <v>186</v>
      </c>
      <c r="L163" s="42"/>
      <c r="M163" s="190" t="s">
        <v>36</v>
      </c>
      <c r="N163" s="191" t="s">
        <v>53</v>
      </c>
      <c r="O163" s="67"/>
      <c r="P163" s="192">
        <f>O163*H163</f>
        <v>0</v>
      </c>
      <c r="Q163" s="192">
        <v>6E-05</v>
      </c>
      <c r="R163" s="192">
        <f>Q163*H163</f>
        <v>2.4E-05</v>
      </c>
      <c r="S163" s="192">
        <v>0</v>
      </c>
      <c r="T163" s="19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4" t="s">
        <v>170</v>
      </c>
      <c r="AT163" s="194" t="s">
        <v>166</v>
      </c>
      <c r="AU163" s="194" t="s">
        <v>92</v>
      </c>
      <c r="AY163" s="19" t="s">
        <v>164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9" t="s">
        <v>23</v>
      </c>
      <c r="BK163" s="195">
        <f>ROUND(I163*H163,2)</f>
        <v>0</v>
      </c>
      <c r="BL163" s="19" t="s">
        <v>170</v>
      </c>
      <c r="BM163" s="194" t="s">
        <v>1017</v>
      </c>
    </row>
    <row r="164" spans="1:47" s="2" customFormat="1" ht="11.25">
      <c r="A164" s="37"/>
      <c r="B164" s="38"/>
      <c r="C164" s="39"/>
      <c r="D164" s="196" t="s">
        <v>172</v>
      </c>
      <c r="E164" s="39"/>
      <c r="F164" s="197" t="s">
        <v>761</v>
      </c>
      <c r="G164" s="39"/>
      <c r="H164" s="39"/>
      <c r="I164" s="198"/>
      <c r="J164" s="39"/>
      <c r="K164" s="39"/>
      <c r="L164" s="42"/>
      <c r="M164" s="199"/>
      <c r="N164" s="200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172</v>
      </c>
      <c r="AU164" s="19" t="s">
        <v>92</v>
      </c>
    </row>
    <row r="165" spans="1:47" s="2" customFormat="1" ht="11.25">
      <c r="A165" s="37"/>
      <c r="B165" s="38"/>
      <c r="C165" s="39"/>
      <c r="D165" s="233" t="s">
        <v>189</v>
      </c>
      <c r="E165" s="39"/>
      <c r="F165" s="234" t="s">
        <v>762</v>
      </c>
      <c r="G165" s="39"/>
      <c r="H165" s="39"/>
      <c r="I165" s="198"/>
      <c r="J165" s="39"/>
      <c r="K165" s="39"/>
      <c r="L165" s="42"/>
      <c r="M165" s="199"/>
      <c r="N165" s="200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9" t="s">
        <v>189</v>
      </c>
      <c r="AU165" s="19" t="s">
        <v>92</v>
      </c>
    </row>
    <row r="166" spans="2:51" s="13" customFormat="1" ht="11.25">
      <c r="B166" s="201"/>
      <c r="C166" s="202"/>
      <c r="D166" s="196" t="s">
        <v>173</v>
      </c>
      <c r="E166" s="203" t="s">
        <v>36</v>
      </c>
      <c r="F166" s="204" t="s">
        <v>721</v>
      </c>
      <c r="G166" s="202"/>
      <c r="H166" s="203" t="s">
        <v>36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173</v>
      </c>
      <c r="AU166" s="210" t="s">
        <v>92</v>
      </c>
      <c r="AV166" s="13" t="s">
        <v>23</v>
      </c>
      <c r="AW166" s="13" t="s">
        <v>45</v>
      </c>
      <c r="AX166" s="13" t="s">
        <v>82</v>
      </c>
      <c r="AY166" s="210" t="s">
        <v>164</v>
      </c>
    </row>
    <row r="167" spans="2:51" s="13" customFormat="1" ht="11.25">
      <c r="B167" s="201"/>
      <c r="C167" s="202"/>
      <c r="D167" s="196" t="s">
        <v>173</v>
      </c>
      <c r="E167" s="203" t="s">
        <v>36</v>
      </c>
      <c r="F167" s="204" t="s">
        <v>1006</v>
      </c>
      <c r="G167" s="202"/>
      <c r="H167" s="203" t="s">
        <v>36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173</v>
      </c>
      <c r="AU167" s="210" t="s">
        <v>92</v>
      </c>
      <c r="AV167" s="13" t="s">
        <v>23</v>
      </c>
      <c r="AW167" s="13" t="s">
        <v>45</v>
      </c>
      <c r="AX167" s="13" t="s">
        <v>82</v>
      </c>
      <c r="AY167" s="210" t="s">
        <v>164</v>
      </c>
    </row>
    <row r="168" spans="2:51" s="14" customFormat="1" ht="11.25">
      <c r="B168" s="211"/>
      <c r="C168" s="212"/>
      <c r="D168" s="196" t="s">
        <v>173</v>
      </c>
      <c r="E168" s="213" t="s">
        <v>36</v>
      </c>
      <c r="F168" s="214" t="s">
        <v>894</v>
      </c>
      <c r="G168" s="212"/>
      <c r="H168" s="215">
        <v>0.4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173</v>
      </c>
      <c r="AU168" s="221" t="s">
        <v>92</v>
      </c>
      <c r="AV168" s="14" t="s">
        <v>92</v>
      </c>
      <c r="AW168" s="14" t="s">
        <v>45</v>
      </c>
      <c r="AX168" s="14" t="s">
        <v>82</v>
      </c>
      <c r="AY168" s="221" t="s">
        <v>164</v>
      </c>
    </row>
    <row r="169" spans="2:51" s="15" customFormat="1" ht="11.25">
      <c r="B169" s="222"/>
      <c r="C169" s="223"/>
      <c r="D169" s="196" t="s">
        <v>173</v>
      </c>
      <c r="E169" s="224" t="s">
        <v>36</v>
      </c>
      <c r="F169" s="225" t="s">
        <v>181</v>
      </c>
      <c r="G169" s="223"/>
      <c r="H169" s="226">
        <v>0.4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173</v>
      </c>
      <c r="AU169" s="232" t="s">
        <v>92</v>
      </c>
      <c r="AV169" s="15" t="s">
        <v>170</v>
      </c>
      <c r="AW169" s="15" t="s">
        <v>45</v>
      </c>
      <c r="AX169" s="15" t="s">
        <v>23</v>
      </c>
      <c r="AY169" s="232" t="s">
        <v>164</v>
      </c>
    </row>
    <row r="170" spans="1:65" s="2" customFormat="1" ht="16.5" customHeight="1">
      <c r="A170" s="37"/>
      <c r="B170" s="38"/>
      <c r="C170" s="246" t="s">
        <v>281</v>
      </c>
      <c r="D170" s="246" t="s">
        <v>303</v>
      </c>
      <c r="E170" s="247" t="s">
        <v>910</v>
      </c>
      <c r="F170" s="248" t="s">
        <v>765</v>
      </c>
      <c r="G170" s="249" t="s">
        <v>499</v>
      </c>
      <c r="H170" s="250">
        <v>1.2</v>
      </c>
      <c r="I170" s="251"/>
      <c r="J170" s="252">
        <f>ROUND(I170*H170,2)</f>
        <v>0</v>
      </c>
      <c r="K170" s="248" t="s">
        <v>36</v>
      </c>
      <c r="L170" s="253"/>
      <c r="M170" s="254" t="s">
        <v>36</v>
      </c>
      <c r="N170" s="255" t="s">
        <v>53</v>
      </c>
      <c r="O170" s="67"/>
      <c r="P170" s="192">
        <f>O170*H170</f>
        <v>0</v>
      </c>
      <c r="Q170" s="192">
        <v>0.003</v>
      </c>
      <c r="R170" s="192">
        <f>Q170*H170</f>
        <v>0.0036</v>
      </c>
      <c r="S170" s="192">
        <v>0</v>
      </c>
      <c r="T170" s="19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4" t="s">
        <v>238</v>
      </c>
      <c r="AT170" s="194" t="s">
        <v>303</v>
      </c>
      <c r="AU170" s="194" t="s">
        <v>92</v>
      </c>
      <c r="AY170" s="19" t="s">
        <v>164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9" t="s">
        <v>23</v>
      </c>
      <c r="BK170" s="195">
        <f>ROUND(I170*H170,2)</f>
        <v>0</v>
      </c>
      <c r="BL170" s="19" t="s">
        <v>170</v>
      </c>
      <c r="BM170" s="194" t="s">
        <v>1018</v>
      </c>
    </row>
    <row r="171" spans="1:47" s="2" customFormat="1" ht="11.25">
      <c r="A171" s="37"/>
      <c r="B171" s="38"/>
      <c r="C171" s="39"/>
      <c r="D171" s="196" t="s">
        <v>172</v>
      </c>
      <c r="E171" s="39"/>
      <c r="F171" s="197" t="s">
        <v>765</v>
      </c>
      <c r="G171" s="39"/>
      <c r="H171" s="39"/>
      <c r="I171" s="198"/>
      <c r="J171" s="39"/>
      <c r="K171" s="39"/>
      <c r="L171" s="42"/>
      <c r="M171" s="199"/>
      <c r="N171" s="200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9" t="s">
        <v>172</v>
      </c>
      <c r="AU171" s="19" t="s">
        <v>92</v>
      </c>
    </row>
    <row r="172" spans="2:51" s="13" customFormat="1" ht="11.25">
      <c r="B172" s="201"/>
      <c r="C172" s="202"/>
      <c r="D172" s="196" t="s">
        <v>173</v>
      </c>
      <c r="E172" s="203" t="s">
        <v>36</v>
      </c>
      <c r="F172" s="204" t="s">
        <v>912</v>
      </c>
      <c r="G172" s="202"/>
      <c r="H172" s="203" t="s">
        <v>36</v>
      </c>
      <c r="I172" s="205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173</v>
      </c>
      <c r="AU172" s="210" t="s">
        <v>92</v>
      </c>
      <c r="AV172" s="13" t="s">
        <v>23</v>
      </c>
      <c r="AW172" s="13" t="s">
        <v>45</v>
      </c>
      <c r="AX172" s="13" t="s">
        <v>82</v>
      </c>
      <c r="AY172" s="210" t="s">
        <v>164</v>
      </c>
    </row>
    <row r="173" spans="2:51" s="13" customFormat="1" ht="11.25">
      <c r="B173" s="201"/>
      <c r="C173" s="202"/>
      <c r="D173" s="196" t="s">
        <v>173</v>
      </c>
      <c r="E173" s="203" t="s">
        <v>36</v>
      </c>
      <c r="F173" s="204" t="s">
        <v>1006</v>
      </c>
      <c r="G173" s="202"/>
      <c r="H173" s="203" t="s">
        <v>36</v>
      </c>
      <c r="I173" s="205"/>
      <c r="J173" s="202"/>
      <c r="K173" s="202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173</v>
      </c>
      <c r="AU173" s="210" t="s">
        <v>92</v>
      </c>
      <c r="AV173" s="13" t="s">
        <v>23</v>
      </c>
      <c r="AW173" s="13" t="s">
        <v>45</v>
      </c>
      <c r="AX173" s="13" t="s">
        <v>82</v>
      </c>
      <c r="AY173" s="210" t="s">
        <v>164</v>
      </c>
    </row>
    <row r="174" spans="2:51" s="14" customFormat="1" ht="11.25">
      <c r="B174" s="211"/>
      <c r="C174" s="212"/>
      <c r="D174" s="196" t="s">
        <v>173</v>
      </c>
      <c r="E174" s="213" t="s">
        <v>36</v>
      </c>
      <c r="F174" s="214" t="s">
        <v>913</v>
      </c>
      <c r="G174" s="212"/>
      <c r="H174" s="215">
        <v>1.2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173</v>
      </c>
      <c r="AU174" s="221" t="s">
        <v>92</v>
      </c>
      <c r="AV174" s="14" t="s">
        <v>92</v>
      </c>
      <c r="AW174" s="14" t="s">
        <v>45</v>
      </c>
      <c r="AX174" s="14" t="s">
        <v>82</v>
      </c>
      <c r="AY174" s="221" t="s">
        <v>164</v>
      </c>
    </row>
    <row r="175" spans="2:51" s="15" customFormat="1" ht="11.25">
      <c r="B175" s="222"/>
      <c r="C175" s="223"/>
      <c r="D175" s="196" t="s">
        <v>173</v>
      </c>
      <c r="E175" s="224" t="s">
        <v>36</v>
      </c>
      <c r="F175" s="225" t="s">
        <v>181</v>
      </c>
      <c r="G175" s="223"/>
      <c r="H175" s="226">
        <v>1.2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173</v>
      </c>
      <c r="AU175" s="232" t="s">
        <v>92</v>
      </c>
      <c r="AV175" s="15" t="s">
        <v>170</v>
      </c>
      <c r="AW175" s="15" t="s">
        <v>45</v>
      </c>
      <c r="AX175" s="15" t="s">
        <v>23</v>
      </c>
      <c r="AY175" s="232" t="s">
        <v>164</v>
      </c>
    </row>
    <row r="176" spans="1:65" s="2" customFormat="1" ht="16.5" customHeight="1">
      <c r="A176" s="37"/>
      <c r="B176" s="38"/>
      <c r="C176" s="183" t="s">
        <v>289</v>
      </c>
      <c r="D176" s="183" t="s">
        <v>166</v>
      </c>
      <c r="E176" s="184" t="s">
        <v>919</v>
      </c>
      <c r="F176" s="185" t="s">
        <v>920</v>
      </c>
      <c r="G176" s="186" t="s">
        <v>499</v>
      </c>
      <c r="H176" s="187">
        <v>1.2</v>
      </c>
      <c r="I176" s="188"/>
      <c r="J176" s="189">
        <f>ROUND(I176*H176,2)</f>
        <v>0</v>
      </c>
      <c r="K176" s="185" t="s">
        <v>186</v>
      </c>
      <c r="L176" s="42"/>
      <c r="M176" s="190" t="s">
        <v>36</v>
      </c>
      <c r="N176" s="191" t="s">
        <v>53</v>
      </c>
      <c r="O176" s="67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4" t="s">
        <v>170</v>
      </c>
      <c r="AT176" s="194" t="s">
        <v>166</v>
      </c>
      <c r="AU176" s="194" t="s">
        <v>92</v>
      </c>
      <c r="AY176" s="19" t="s">
        <v>164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9" t="s">
        <v>23</v>
      </c>
      <c r="BK176" s="195">
        <f>ROUND(I176*H176,2)</f>
        <v>0</v>
      </c>
      <c r="BL176" s="19" t="s">
        <v>170</v>
      </c>
      <c r="BM176" s="194" t="s">
        <v>1019</v>
      </c>
    </row>
    <row r="177" spans="1:47" s="2" customFormat="1" ht="11.25">
      <c r="A177" s="37"/>
      <c r="B177" s="38"/>
      <c r="C177" s="39"/>
      <c r="D177" s="196" t="s">
        <v>172</v>
      </c>
      <c r="E177" s="39"/>
      <c r="F177" s="197" t="s">
        <v>922</v>
      </c>
      <c r="G177" s="39"/>
      <c r="H177" s="39"/>
      <c r="I177" s="198"/>
      <c r="J177" s="39"/>
      <c r="K177" s="39"/>
      <c r="L177" s="42"/>
      <c r="M177" s="199"/>
      <c r="N177" s="200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172</v>
      </c>
      <c r="AU177" s="19" t="s">
        <v>92</v>
      </c>
    </row>
    <row r="178" spans="1:47" s="2" customFormat="1" ht="11.25">
      <c r="A178" s="37"/>
      <c r="B178" s="38"/>
      <c r="C178" s="39"/>
      <c r="D178" s="233" t="s">
        <v>189</v>
      </c>
      <c r="E178" s="39"/>
      <c r="F178" s="234" t="s">
        <v>923</v>
      </c>
      <c r="G178" s="39"/>
      <c r="H178" s="39"/>
      <c r="I178" s="198"/>
      <c r="J178" s="39"/>
      <c r="K178" s="39"/>
      <c r="L178" s="42"/>
      <c r="M178" s="199"/>
      <c r="N178" s="200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189</v>
      </c>
      <c r="AU178" s="19" t="s">
        <v>92</v>
      </c>
    </row>
    <row r="179" spans="2:51" s="13" customFormat="1" ht="11.25">
      <c r="B179" s="201"/>
      <c r="C179" s="202"/>
      <c r="D179" s="196" t="s">
        <v>173</v>
      </c>
      <c r="E179" s="203" t="s">
        <v>36</v>
      </c>
      <c r="F179" s="204" t="s">
        <v>924</v>
      </c>
      <c r="G179" s="202"/>
      <c r="H179" s="203" t="s">
        <v>36</v>
      </c>
      <c r="I179" s="205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173</v>
      </c>
      <c r="AU179" s="210" t="s">
        <v>92</v>
      </c>
      <c r="AV179" s="13" t="s">
        <v>23</v>
      </c>
      <c r="AW179" s="13" t="s">
        <v>45</v>
      </c>
      <c r="AX179" s="13" t="s">
        <v>82</v>
      </c>
      <c r="AY179" s="210" t="s">
        <v>164</v>
      </c>
    </row>
    <row r="180" spans="2:51" s="14" customFormat="1" ht="11.25">
      <c r="B180" s="211"/>
      <c r="C180" s="212"/>
      <c r="D180" s="196" t="s">
        <v>173</v>
      </c>
      <c r="E180" s="213" t="s">
        <v>36</v>
      </c>
      <c r="F180" s="214" t="s">
        <v>934</v>
      </c>
      <c r="G180" s="212"/>
      <c r="H180" s="215">
        <v>1.2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173</v>
      </c>
      <c r="AU180" s="221" t="s">
        <v>92</v>
      </c>
      <c r="AV180" s="14" t="s">
        <v>92</v>
      </c>
      <c r="AW180" s="14" t="s">
        <v>45</v>
      </c>
      <c r="AX180" s="14" t="s">
        <v>82</v>
      </c>
      <c r="AY180" s="221" t="s">
        <v>164</v>
      </c>
    </row>
    <row r="181" spans="2:51" s="15" customFormat="1" ht="11.25">
      <c r="B181" s="222"/>
      <c r="C181" s="223"/>
      <c r="D181" s="196" t="s">
        <v>173</v>
      </c>
      <c r="E181" s="224" t="s">
        <v>36</v>
      </c>
      <c r="F181" s="225" t="s">
        <v>181</v>
      </c>
      <c r="G181" s="223"/>
      <c r="H181" s="226">
        <v>1.2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173</v>
      </c>
      <c r="AU181" s="232" t="s">
        <v>92</v>
      </c>
      <c r="AV181" s="15" t="s">
        <v>170</v>
      </c>
      <c r="AW181" s="15" t="s">
        <v>45</v>
      </c>
      <c r="AX181" s="15" t="s">
        <v>23</v>
      </c>
      <c r="AY181" s="232" t="s">
        <v>164</v>
      </c>
    </row>
    <row r="182" spans="1:65" s="2" customFormat="1" ht="16.5" customHeight="1">
      <c r="A182" s="37"/>
      <c r="B182" s="38"/>
      <c r="C182" s="183" t="s">
        <v>8</v>
      </c>
      <c r="D182" s="183" t="s">
        <v>166</v>
      </c>
      <c r="E182" s="184" t="s">
        <v>1020</v>
      </c>
      <c r="F182" s="185" t="s">
        <v>1021</v>
      </c>
      <c r="G182" s="186" t="s">
        <v>499</v>
      </c>
      <c r="H182" s="187">
        <v>44</v>
      </c>
      <c r="I182" s="188"/>
      <c r="J182" s="189">
        <f>ROUND(I182*H182,2)</f>
        <v>0</v>
      </c>
      <c r="K182" s="185" t="s">
        <v>186</v>
      </c>
      <c r="L182" s="42"/>
      <c r="M182" s="190" t="s">
        <v>36</v>
      </c>
      <c r="N182" s="191" t="s">
        <v>53</v>
      </c>
      <c r="O182" s="67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4" t="s">
        <v>170</v>
      </c>
      <c r="AT182" s="194" t="s">
        <v>166</v>
      </c>
      <c r="AU182" s="194" t="s">
        <v>92</v>
      </c>
      <c r="AY182" s="19" t="s">
        <v>164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9" t="s">
        <v>23</v>
      </c>
      <c r="BK182" s="195">
        <f>ROUND(I182*H182,2)</f>
        <v>0</v>
      </c>
      <c r="BL182" s="19" t="s">
        <v>170</v>
      </c>
      <c r="BM182" s="194" t="s">
        <v>1022</v>
      </c>
    </row>
    <row r="183" spans="1:47" s="2" customFormat="1" ht="11.25">
      <c r="A183" s="37"/>
      <c r="B183" s="38"/>
      <c r="C183" s="39"/>
      <c r="D183" s="196" t="s">
        <v>172</v>
      </c>
      <c r="E183" s="39"/>
      <c r="F183" s="197" t="s">
        <v>1023</v>
      </c>
      <c r="G183" s="39"/>
      <c r="H183" s="39"/>
      <c r="I183" s="198"/>
      <c r="J183" s="39"/>
      <c r="K183" s="39"/>
      <c r="L183" s="42"/>
      <c r="M183" s="199"/>
      <c r="N183" s="200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9" t="s">
        <v>172</v>
      </c>
      <c r="AU183" s="19" t="s">
        <v>92</v>
      </c>
    </row>
    <row r="184" spans="1:47" s="2" customFormat="1" ht="11.25">
      <c r="A184" s="37"/>
      <c r="B184" s="38"/>
      <c r="C184" s="39"/>
      <c r="D184" s="233" t="s">
        <v>189</v>
      </c>
      <c r="E184" s="39"/>
      <c r="F184" s="234" t="s">
        <v>1024</v>
      </c>
      <c r="G184" s="39"/>
      <c r="H184" s="39"/>
      <c r="I184" s="198"/>
      <c r="J184" s="39"/>
      <c r="K184" s="39"/>
      <c r="L184" s="42"/>
      <c r="M184" s="199"/>
      <c r="N184" s="200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9" t="s">
        <v>189</v>
      </c>
      <c r="AU184" s="19" t="s">
        <v>92</v>
      </c>
    </row>
    <row r="185" spans="2:51" s="13" customFormat="1" ht="11.25">
      <c r="B185" s="201"/>
      <c r="C185" s="202"/>
      <c r="D185" s="196" t="s">
        <v>173</v>
      </c>
      <c r="E185" s="203" t="s">
        <v>36</v>
      </c>
      <c r="F185" s="204" t="s">
        <v>721</v>
      </c>
      <c r="G185" s="202"/>
      <c r="H185" s="203" t="s">
        <v>36</v>
      </c>
      <c r="I185" s="205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173</v>
      </c>
      <c r="AU185" s="210" t="s">
        <v>92</v>
      </c>
      <c r="AV185" s="13" t="s">
        <v>23</v>
      </c>
      <c r="AW185" s="13" t="s">
        <v>45</v>
      </c>
      <c r="AX185" s="13" t="s">
        <v>82</v>
      </c>
      <c r="AY185" s="210" t="s">
        <v>164</v>
      </c>
    </row>
    <row r="186" spans="2:51" s="13" customFormat="1" ht="11.25">
      <c r="B186" s="201"/>
      <c r="C186" s="202"/>
      <c r="D186" s="196" t="s">
        <v>173</v>
      </c>
      <c r="E186" s="203" t="s">
        <v>36</v>
      </c>
      <c r="F186" s="204" t="s">
        <v>1006</v>
      </c>
      <c r="G186" s="202"/>
      <c r="H186" s="203" t="s">
        <v>36</v>
      </c>
      <c r="I186" s="205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173</v>
      </c>
      <c r="AU186" s="210" t="s">
        <v>92</v>
      </c>
      <c r="AV186" s="13" t="s">
        <v>23</v>
      </c>
      <c r="AW186" s="13" t="s">
        <v>45</v>
      </c>
      <c r="AX186" s="13" t="s">
        <v>82</v>
      </c>
      <c r="AY186" s="210" t="s">
        <v>164</v>
      </c>
    </row>
    <row r="187" spans="2:51" s="14" customFormat="1" ht="11.25">
      <c r="B187" s="211"/>
      <c r="C187" s="212"/>
      <c r="D187" s="196" t="s">
        <v>173</v>
      </c>
      <c r="E187" s="213" t="s">
        <v>36</v>
      </c>
      <c r="F187" s="214" t="s">
        <v>931</v>
      </c>
      <c r="G187" s="212"/>
      <c r="H187" s="215">
        <v>44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173</v>
      </c>
      <c r="AU187" s="221" t="s">
        <v>92</v>
      </c>
      <c r="AV187" s="14" t="s">
        <v>92</v>
      </c>
      <c r="AW187" s="14" t="s">
        <v>45</v>
      </c>
      <c r="AX187" s="14" t="s">
        <v>82</v>
      </c>
      <c r="AY187" s="221" t="s">
        <v>164</v>
      </c>
    </row>
    <row r="188" spans="2:51" s="15" customFormat="1" ht="11.25">
      <c r="B188" s="222"/>
      <c r="C188" s="223"/>
      <c r="D188" s="196" t="s">
        <v>173</v>
      </c>
      <c r="E188" s="224" t="s">
        <v>36</v>
      </c>
      <c r="F188" s="225" t="s">
        <v>181</v>
      </c>
      <c r="G188" s="223"/>
      <c r="H188" s="226">
        <v>44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173</v>
      </c>
      <c r="AU188" s="232" t="s">
        <v>92</v>
      </c>
      <c r="AV188" s="15" t="s">
        <v>170</v>
      </c>
      <c r="AW188" s="15" t="s">
        <v>45</v>
      </c>
      <c r="AX188" s="15" t="s">
        <v>23</v>
      </c>
      <c r="AY188" s="232" t="s">
        <v>164</v>
      </c>
    </row>
    <row r="189" spans="1:65" s="2" customFormat="1" ht="16.5" customHeight="1">
      <c r="A189" s="37"/>
      <c r="B189" s="38"/>
      <c r="C189" s="183" t="s">
        <v>302</v>
      </c>
      <c r="D189" s="183" t="s">
        <v>166</v>
      </c>
      <c r="E189" s="184" t="s">
        <v>1025</v>
      </c>
      <c r="F189" s="185" t="s">
        <v>1026</v>
      </c>
      <c r="G189" s="186" t="s">
        <v>499</v>
      </c>
      <c r="H189" s="187">
        <v>44</v>
      </c>
      <c r="I189" s="188"/>
      <c r="J189" s="189">
        <f>ROUND(I189*H189,2)</f>
        <v>0</v>
      </c>
      <c r="K189" s="185" t="s">
        <v>36</v>
      </c>
      <c r="L189" s="42"/>
      <c r="M189" s="190" t="s">
        <v>36</v>
      </c>
      <c r="N189" s="191" t="s">
        <v>53</v>
      </c>
      <c r="O189" s="67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4" t="s">
        <v>170</v>
      </c>
      <c r="AT189" s="194" t="s">
        <v>166</v>
      </c>
      <c r="AU189" s="194" t="s">
        <v>92</v>
      </c>
      <c r="AY189" s="19" t="s">
        <v>164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9" t="s">
        <v>23</v>
      </c>
      <c r="BK189" s="195">
        <f>ROUND(I189*H189,2)</f>
        <v>0</v>
      </c>
      <c r="BL189" s="19" t="s">
        <v>170</v>
      </c>
      <c r="BM189" s="194" t="s">
        <v>1027</v>
      </c>
    </row>
    <row r="190" spans="1:47" s="2" customFormat="1" ht="11.25">
      <c r="A190" s="37"/>
      <c r="B190" s="38"/>
      <c r="C190" s="39"/>
      <c r="D190" s="196" t="s">
        <v>172</v>
      </c>
      <c r="E190" s="39"/>
      <c r="F190" s="197" t="s">
        <v>1028</v>
      </c>
      <c r="G190" s="39"/>
      <c r="H190" s="39"/>
      <c r="I190" s="198"/>
      <c r="J190" s="39"/>
      <c r="K190" s="39"/>
      <c r="L190" s="42"/>
      <c r="M190" s="199"/>
      <c r="N190" s="200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172</v>
      </c>
      <c r="AU190" s="19" t="s">
        <v>92</v>
      </c>
    </row>
    <row r="191" spans="2:51" s="13" customFormat="1" ht="11.25">
      <c r="B191" s="201"/>
      <c r="C191" s="202"/>
      <c r="D191" s="196" t="s">
        <v>173</v>
      </c>
      <c r="E191" s="203" t="s">
        <v>36</v>
      </c>
      <c r="F191" s="204" t="s">
        <v>930</v>
      </c>
      <c r="G191" s="202"/>
      <c r="H191" s="203" t="s">
        <v>36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173</v>
      </c>
      <c r="AU191" s="210" t="s">
        <v>92</v>
      </c>
      <c r="AV191" s="13" t="s">
        <v>23</v>
      </c>
      <c r="AW191" s="13" t="s">
        <v>45</v>
      </c>
      <c r="AX191" s="13" t="s">
        <v>82</v>
      </c>
      <c r="AY191" s="210" t="s">
        <v>164</v>
      </c>
    </row>
    <row r="192" spans="2:51" s="13" customFormat="1" ht="11.25">
      <c r="B192" s="201"/>
      <c r="C192" s="202"/>
      <c r="D192" s="196" t="s">
        <v>173</v>
      </c>
      <c r="E192" s="203" t="s">
        <v>36</v>
      </c>
      <c r="F192" s="204" t="s">
        <v>1006</v>
      </c>
      <c r="G192" s="202"/>
      <c r="H192" s="203" t="s">
        <v>36</v>
      </c>
      <c r="I192" s="205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173</v>
      </c>
      <c r="AU192" s="210" t="s">
        <v>92</v>
      </c>
      <c r="AV192" s="13" t="s">
        <v>23</v>
      </c>
      <c r="AW192" s="13" t="s">
        <v>45</v>
      </c>
      <c r="AX192" s="13" t="s">
        <v>82</v>
      </c>
      <c r="AY192" s="210" t="s">
        <v>164</v>
      </c>
    </row>
    <row r="193" spans="2:51" s="14" customFormat="1" ht="11.25">
      <c r="B193" s="211"/>
      <c r="C193" s="212"/>
      <c r="D193" s="196" t="s">
        <v>173</v>
      </c>
      <c r="E193" s="213" t="s">
        <v>36</v>
      </c>
      <c r="F193" s="214" t="s">
        <v>931</v>
      </c>
      <c r="G193" s="212"/>
      <c r="H193" s="215">
        <v>44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173</v>
      </c>
      <c r="AU193" s="221" t="s">
        <v>92</v>
      </c>
      <c r="AV193" s="14" t="s">
        <v>92</v>
      </c>
      <c r="AW193" s="14" t="s">
        <v>45</v>
      </c>
      <c r="AX193" s="14" t="s">
        <v>23</v>
      </c>
      <c r="AY193" s="221" t="s">
        <v>164</v>
      </c>
    </row>
    <row r="194" spans="1:65" s="2" customFormat="1" ht="16.5" customHeight="1">
      <c r="A194" s="37"/>
      <c r="B194" s="38"/>
      <c r="C194" s="183" t="s">
        <v>310</v>
      </c>
      <c r="D194" s="183" t="s">
        <v>166</v>
      </c>
      <c r="E194" s="184" t="s">
        <v>927</v>
      </c>
      <c r="F194" s="185" t="s">
        <v>928</v>
      </c>
      <c r="G194" s="186" t="s">
        <v>499</v>
      </c>
      <c r="H194" s="187">
        <v>44</v>
      </c>
      <c r="I194" s="188"/>
      <c r="J194" s="189">
        <f>ROUND(I194*H194,2)</f>
        <v>0</v>
      </c>
      <c r="K194" s="185" t="s">
        <v>36</v>
      </c>
      <c r="L194" s="42"/>
      <c r="M194" s="190" t="s">
        <v>36</v>
      </c>
      <c r="N194" s="191" t="s">
        <v>53</v>
      </c>
      <c r="O194" s="67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4" t="s">
        <v>170</v>
      </c>
      <c r="AT194" s="194" t="s">
        <v>166</v>
      </c>
      <c r="AU194" s="194" t="s">
        <v>92</v>
      </c>
      <c r="AY194" s="19" t="s">
        <v>164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9" t="s">
        <v>23</v>
      </c>
      <c r="BK194" s="195">
        <f>ROUND(I194*H194,2)</f>
        <v>0</v>
      </c>
      <c r="BL194" s="19" t="s">
        <v>170</v>
      </c>
      <c r="BM194" s="194" t="s">
        <v>1029</v>
      </c>
    </row>
    <row r="195" spans="1:47" s="2" customFormat="1" ht="11.25">
      <c r="A195" s="37"/>
      <c r="B195" s="38"/>
      <c r="C195" s="39"/>
      <c r="D195" s="196" t="s">
        <v>172</v>
      </c>
      <c r="E195" s="39"/>
      <c r="F195" s="197" t="s">
        <v>928</v>
      </c>
      <c r="G195" s="39"/>
      <c r="H195" s="39"/>
      <c r="I195" s="198"/>
      <c r="J195" s="39"/>
      <c r="K195" s="39"/>
      <c r="L195" s="42"/>
      <c r="M195" s="199"/>
      <c r="N195" s="200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9" t="s">
        <v>172</v>
      </c>
      <c r="AU195" s="19" t="s">
        <v>92</v>
      </c>
    </row>
    <row r="196" spans="2:51" s="13" customFormat="1" ht="11.25">
      <c r="B196" s="201"/>
      <c r="C196" s="202"/>
      <c r="D196" s="196" t="s">
        <v>173</v>
      </c>
      <c r="E196" s="203" t="s">
        <v>36</v>
      </c>
      <c r="F196" s="204" t="s">
        <v>930</v>
      </c>
      <c r="G196" s="202"/>
      <c r="H196" s="203" t="s">
        <v>36</v>
      </c>
      <c r="I196" s="205"/>
      <c r="J196" s="202"/>
      <c r="K196" s="202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173</v>
      </c>
      <c r="AU196" s="210" t="s">
        <v>92</v>
      </c>
      <c r="AV196" s="13" t="s">
        <v>23</v>
      </c>
      <c r="AW196" s="13" t="s">
        <v>45</v>
      </c>
      <c r="AX196" s="13" t="s">
        <v>82</v>
      </c>
      <c r="AY196" s="210" t="s">
        <v>164</v>
      </c>
    </row>
    <row r="197" spans="2:51" s="13" customFormat="1" ht="11.25">
      <c r="B197" s="201"/>
      <c r="C197" s="202"/>
      <c r="D197" s="196" t="s">
        <v>173</v>
      </c>
      <c r="E197" s="203" t="s">
        <v>36</v>
      </c>
      <c r="F197" s="204" t="s">
        <v>1006</v>
      </c>
      <c r="G197" s="202"/>
      <c r="H197" s="203" t="s">
        <v>36</v>
      </c>
      <c r="I197" s="205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173</v>
      </c>
      <c r="AU197" s="210" t="s">
        <v>92</v>
      </c>
      <c r="AV197" s="13" t="s">
        <v>23</v>
      </c>
      <c r="AW197" s="13" t="s">
        <v>45</v>
      </c>
      <c r="AX197" s="13" t="s">
        <v>82</v>
      </c>
      <c r="AY197" s="210" t="s">
        <v>164</v>
      </c>
    </row>
    <row r="198" spans="2:51" s="14" customFormat="1" ht="11.25">
      <c r="B198" s="211"/>
      <c r="C198" s="212"/>
      <c r="D198" s="196" t="s">
        <v>173</v>
      </c>
      <c r="E198" s="213" t="s">
        <v>36</v>
      </c>
      <c r="F198" s="214" t="s">
        <v>984</v>
      </c>
      <c r="G198" s="212"/>
      <c r="H198" s="215">
        <v>44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173</v>
      </c>
      <c r="AU198" s="221" t="s">
        <v>92</v>
      </c>
      <c r="AV198" s="14" t="s">
        <v>92</v>
      </c>
      <c r="AW198" s="14" t="s">
        <v>45</v>
      </c>
      <c r="AX198" s="14" t="s">
        <v>82</v>
      </c>
      <c r="AY198" s="221" t="s">
        <v>164</v>
      </c>
    </row>
    <row r="199" spans="2:51" s="15" customFormat="1" ht="11.25">
      <c r="B199" s="222"/>
      <c r="C199" s="223"/>
      <c r="D199" s="196" t="s">
        <v>173</v>
      </c>
      <c r="E199" s="224" t="s">
        <v>36</v>
      </c>
      <c r="F199" s="225" t="s">
        <v>181</v>
      </c>
      <c r="G199" s="223"/>
      <c r="H199" s="226">
        <v>44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173</v>
      </c>
      <c r="AU199" s="232" t="s">
        <v>92</v>
      </c>
      <c r="AV199" s="15" t="s">
        <v>170</v>
      </c>
      <c r="AW199" s="15" t="s">
        <v>45</v>
      </c>
      <c r="AX199" s="15" t="s">
        <v>23</v>
      </c>
      <c r="AY199" s="232" t="s">
        <v>164</v>
      </c>
    </row>
    <row r="200" spans="1:65" s="2" customFormat="1" ht="16.5" customHeight="1">
      <c r="A200" s="37"/>
      <c r="B200" s="38"/>
      <c r="C200" s="183" t="s">
        <v>318</v>
      </c>
      <c r="D200" s="183" t="s">
        <v>166</v>
      </c>
      <c r="E200" s="184" t="s">
        <v>787</v>
      </c>
      <c r="F200" s="185" t="s">
        <v>788</v>
      </c>
      <c r="G200" s="186" t="s">
        <v>499</v>
      </c>
      <c r="H200" s="187">
        <v>1.2</v>
      </c>
      <c r="I200" s="188"/>
      <c r="J200" s="189">
        <f>ROUND(I200*H200,2)</f>
        <v>0</v>
      </c>
      <c r="K200" s="185" t="s">
        <v>36</v>
      </c>
      <c r="L200" s="42"/>
      <c r="M200" s="190" t="s">
        <v>36</v>
      </c>
      <c r="N200" s="191" t="s">
        <v>53</v>
      </c>
      <c r="O200" s="67"/>
      <c r="P200" s="192">
        <f>O200*H200</f>
        <v>0</v>
      </c>
      <c r="Q200" s="192">
        <v>0.00208</v>
      </c>
      <c r="R200" s="192">
        <f>Q200*H200</f>
        <v>0.0024959999999999995</v>
      </c>
      <c r="S200" s="192">
        <v>0</v>
      </c>
      <c r="T200" s="19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4" t="s">
        <v>170</v>
      </c>
      <c r="AT200" s="194" t="s">
        <v>166</v>
      </c>
      <c r="AU200" s="194" t="s">
        <v>92</v>
      </c>
      <c r="AY200" s="19" t="s">
        <v>164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9" t="s">
        <v>23</v>
      </c>
      <c r="BK200" s="195">
        <f>ROUND(I200*H200,2)</f>
        <v>0</v>
      </c>
      <c r="BL200" s="19" t="s">
        <v>170</v>
      </c>
      <c r="BM200" s="194" t="s">
        <v>1030</v>
      </c>
    </row>
    <row r="201" spans="1:47" s="2" customFormat="1" ht="11.25">
      <c r="A201" s="37"/>
      <c r="B201" s="38"/>
      <c r="C201" s="39"/>
      <c r="D201" s="196" t="s">
        <v>172</v>
      </c>
      <c r="E201" s="39"/>
      <c r="F201" s="197" t="s">
        <v>788</v>
      </c>
      <c r="G201" s="39"/>
      <c r="H201" s="39"/>
      <c r="I201" s="198"/>
      <c r="J201" s="39"/>
      <c r="K201" s="39"/>
      <c r="L201" s="42"/>
      <c r="M201" s="199"/>
      <c r="N201" s="200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9" t="s">
        <v>172</v>
      </c>
      <c r="AU201" s="19" t="s">
        <v>92</v>
      </c>
    </row>
    <row r="202" spans="2:51" s="13" customFormat="1" ht="11.25">
      <c r="B202" s="201"/>
      <c r="C202" s="202"/>
      <c r="D202" s="196" t="s">
        <v>173</v>
      </c>
      <c r="E202" s="203" t="s">
        <v>36</v>
      </c>
      <c r="F202" s="204" t="s">
        <v>912</v>
      </c>
      <c r="G202" s="202"/>
      <c r="H202" s="203" t="s">
        <v>36</v>
      </c>
      <c r="I202" s="205"/>
      <c r="J202" s="202"/>
      <c r="K202" s="202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173</v>
      </c>
      <c r="AU202" s="210" t="s">
        <v>92</v>
      </c>
      <c r="AV202" s="13" t="s">
        <v>23</v>
      </c>
      <c r="AW202" s="13" t="s">
        <v>45</v>
      </c>
      <c r="AX202" s="13" t="s">
        <v>82</v>
      </c>
      <c r="AY202" s="210" t="s">
        <v>164</v>
      </c>
    </row>
    <row r="203" spans="2:51" s="13" customFormat="1" ht="11.25">
      <c r="B203" s="201"/>
      <c r="C203" s="202"/>
      <c r="D203" s="196" t="s">
        <v>173</v>
      </c>
      <c r="E203" s="203" t="s">
        <v>36</v>
      </c>
      <c r="F203" s="204" t="s">
        <v>933</v>
      </c>
      <c r="G203" s="202"/>
      <c r="H203" s="203" t="s">
        <v>36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173</v>
      </c>
      <c r="AU203" s="210" t="s">
        <v>92</v>
      </c>
      <c r="AV203" s="13" t="s">
        <v>23</v>
      </c>
      <c r="AW203" s="13" t="s">
        <v>45</v>
      </c>
      <c r="AX203" s="13" t="s">
        <v>82</v>
      </c>
      <c r="AY203" s="210" t="s">
        <v>164</v>
      </c>
    </row>
    <row r="204" spans="2:51" s="14" customFormat="1" ht="11.25">
      <c r="B204" s="211"/>
      <c r="C204" s="212"/>
      <c r="D204" s="196" t="s">
        <v>173</v>
      </c>
      <c r="E204" s="213" t="s">
        <v>36</v>
      </c>
      <c r="F204" s="214" t="s">
        <v>934</v>
      </c>
      <c r="G204" s="212"/>
      <c r="H204" s="215">
        <v>1.2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173</v>
      </c>
      <c r="AU204" s="221" t="s">
        <v>92</v>
      </c>
      <c r="AV204" s="14" t="s">
        <v>92</v>
      </c>
      <c r="AW204" s="14" t="s">
        <v>45</v>
      </c>
      <c r="AX204" s="14" t="s">
        <v>82</v>
      </c>
      <c r="AY204" s="221" t="s">
        <v>164</v>
      </c>
    </row>
    <row r="205" spans="2:51" s="15" customFormat="1" ht="11.25">
      <c r="B205" s="222"/>
      <c r="C205" s="223"/>
      <c r="D205" s="196" t="s">
        <v>173</v>
      </c>
      <c r="E205" s="224" t="s">
        <v>36</v>
      </c>
      <c r="F205" s="225" t="s">
        <v>181</v>
      </c>
      <c r="G205" s="223"/>
      <c r="H205" s="226">
        <v>1.2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173</v>
      </c>
      <c r="AU205" s="232" t="s">
        <v>92</v>
      </c>
      <c r="AV205" s="15" t="s">
        <v>170</v>
      </c>
      <c r="AW205" s="15" t="s">
        <v>45</v>
      </c>
      <c r="AX205" s="15" t="s">
        <v>23</v>
      </c>
      <c r="AY205" s="232" t="s">
        <v>164</v>
      </c>
    </row>
    <row r="206" spans="1:65" s="2" customFormat="1" ht="16.5" customHeight="1">
      <c r="A206" s="37"/>
      <c r="B206" s="38"/>
      <c r="C206" s="183" t="s">
        <v>324</v>
      </c>
      <c r="D206" s="183" t="s">
        <v>166</v>
      </c>
      <c r="E206" s="184" t="s">
        <v>790</v>
      </c>
      <c r="F206" s="185" t="s">
        <v>791</v>
      </c>
      <c r="G206" s="186" t="s">
        <v>525</v>
      </c>
      <c r="H206" s="187">
        <v>11</v>
      </c>
      <c r="I206" s="188"/>
      <c r="J206" s="189">
        <f>ROUND(I206*H206,2)</f>
        <v>0</v>
      </c>
      <c r="K206" s="185" t="s">
        <v>36</v>
      </c>
      <c r="L206" s="42"/>
      <c r="M206" s="190" t="s">
        <v>36</v>
      </c>
      <c r="N206" s="191" t="s">
        <v>53</v>
      </c>
      <c r="O206" s="67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4" t="s">
        <v>170</v>
      </c>
      <c r="AT206" s="194" t="s">
        <v>166</v>
      </c>
      <c r="AU206" s="194" t="s">
        <v>92</v>
      </c>
      <c r="AY206" s="19" t="s">
        <v>164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9" t="s">
        <v>23</v>
      </c>
      <c r="BK206" s="195">
        <f>ROUND(I206*H206,2)</f>
        <v>0</v>
      </c>
      <c r="BL206" s="19" t="s">
        <v>170</v>
      </c>
      <c r="BM206" s="194" t="s">
        <v>1031</v>
      </c>
    </row>
    <row r="207" spans="1:47" s="2" customFormat="1" ht="11.25">
      <c r="A207" s="37"/>
      <c r="B207" s="38"/>
      <c r="C207" s="39"/>
      <c r="D207" s="196" t="s">
        <v>172</v>
      </c>
      <c r="E207" s="39"/>
      <c r="F207" s="197" t="s">
        <v>791</v>
      </c>
      <c r="G207" s="39"/>
      <c r="H207" s="39"/>
      <c r="I207" s="198"/>
      <c r="J207" s="39"/>
      <c r="K207" s="39"/>
      <c r="L207" s="42"/>
      <c r="M207" s="199"/>
      <c r="N207" s="200"/>
      <c r="O207" s="67"/>
      <c r="P207" s="67"/>
      <c r="Q207" s="67"/>
      <c r="R207" s="67"/>
      <c r="S207" s="67"/>
      <c r="T207" s="6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9" t="s">
        <v>172</v>
      </c>
      <c r="AU207" s="19" t="s">
        <v>92</v>
      </c>
    </row>
    <row r="208" spans="2:51" s="13" customFormat="1" ht="11.25">
      <c r="B208" s="201"/>
      <c r="C208" s="202"/>
      <c r="D208" s="196" t="s">
        <v>173</v>
      </c>
      <c r="E208" s="203" t="s">
        <v>36</v>
      </c>
      <c r="F208" s="204" t="s">
        <v>721</v>
      </c>
      <c r="G208" s="202"/>
      <c r="H208" s="203" t="s">
        <v>36</v>
      </c>
      <c r="I208" s="205"/>
      <c r="J208" s="202"/>
      <c r="K208" s="202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173</v>
      </c>
      <c r="AU208" s="210" t="s">
        <v>92</v>
      </c>
      <c r="AV208" s="13" t="s">
        <v>23</v>
      </c>
      <c r="AW208" s="13" t="s">
        <v>45</v>
      </c>
      <c r="AX208" s="13" t="s">
        <v>82</v>
      </c>
      <c r="AY208" s="210" t="s">
        <v>164</v>
      </c>
    </row>
    <row r="209" spans="2:51" s="13" customFormat="1" ht="11.25">
      <c r="B209" s="201"/>
      <c r="C209" s="202"/>
      <c r="D209" s="196" t="s">
        <v>173</v>
      </c>
      <c r="E209" s="203" t="s">
        <v>36</v>
      </c>
      <c r="F209" s="204" t="s">
        <v>1006</v>
      </c>
      <c r="G209" s="202"/>
      <c r="H209" s="203" t="s">
        <v>36</v>
      </c>
      <c r="I209" s="205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173</v>
      </c>
      <c r="AU209" s="210" t="s">
        <v>92</v>
      </c>
      <c r="AV209" s="13" t="s">
        <v>23</v>
      </c>
      <c r="AW209" s="13" t="s">
        <v>45</v>
      </c>
      <c r="AX209" s="13" t="s">
        <v>82</v>
      </c>
      <c r="AY209" s="210" t="s">
        <v>164</v>
      </c>
    </row>
    <row r="210" spans="2:51" s="14" customFormat="1" ht="11.25">
      <c r="B210" s="211"/>
      <c r="C210" s="212"/>
      <c r="D210" s="196" t="s">
        <v>173</v>
      </c>
      <c r="E210" s="213" t="s">
        <v>36</v>
      </c>
      <c r="F210" s="214" t="s">
        <v>894</v>
      </c>
      <c r="G210" s="212"/>
      <c r="H210" s="215">
        <v>0.4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173</v>
      </c>
      <c r="AU210" s="221" t="s">
        <v>92</v>
      </c>
      <c r="AV210" s="14" t="s">
        <v>92</v>
      </c>
      <c r="AW210" s="14" t="s">
        <v>45</v>
      </c>
      <c r="AX210" s="14" t="s">
        <v>82</v>
      </c>
      <c r="AY210" s="221" t="s">
        <v>164</v>
      </c>
    </row>
    <row r="211" spans="2:51" s="14" customFormat="1" ht="11.25">
      <c r="B211" s="211"/>
      <c r="C211" s="212"/>
      <c r="D211" s="196" t="s">
        <v>173</v>
      </c>
      <c r="E211" s="213" t="s">
        <v>36</v>
      </c>
      <c r="F211" s="214" t="s">
        <v>891</v>
      </c>
      <c r="G211" s="212"/>
      <c r="H211" s="215">
        <v>1.8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173</v>
      </c>
      <c r="AU211" s="221" t="s">
        <v>92</v>
      </c>
      <c r="AV211" s="14" t="s">
        <v>92</v>
      </c>
      <c r="AW211" s="14" t="s">
        <v>45</v>
      </c>
      <c r="AX211" s="14" t="s">
        <v>82</v>
      </c>
      <c r="AY211" s="221" t="s">
        <v>164</v>
      </c>
    </row>
    <row r="212" spans="2:51" s="16" customFormat="1" ht="11.25">
      <c r="B212" s="235"/>
      <c r="C212" s="236"/>
      <c r="D212" s="196" t="s">
        <v>173</v>
      </c>
      <c r="E212" s="237" t="s">
        <v>36</v>
      </c>
      <c r="F212" s="238" t="s">
        <v>214</v>
      </c>
      <c r="G212" s="236"/>
      <c r="H212" s="239">
        <v>2.2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173</v>
      </c>
      <c r="AU212" s="245" t="s">
        <v>92</v>
      </c>
      <c r="AV212" s="16" t="s">
        <v>182</v>
      </c>
      <c r="AW212" s="16" t="s">
        <v>45</v>
      </c>
      <c r="AX212" s="16" t="s">
        <v>82</v>
      </c>
      <c r="AY212" s="245" t="s">
        <v>164</v>
      </c>
    </row>
    <row r="213" spans="2:51" s="15" customFormat="1" ht="11.25">
      <c r="B213" s="222"/>
      <c r="C213" s="223"/>
      <c r="D213" s="196" t="s">
        <v>173</v>
      </c>
      <c r="E213" s="224" t="s">
        <v>36</v>
      </c>
      <c r="F213" s="225" t="s">
        <v>181</v>
      </c>
      <c r="G213" s="223"/>
      <c r="H213" s="226">
        <v>2.2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173</v>
      </c>
      <c r="AU213" s="232" t="s">
        <v>92</v>
      </c>
      <c r="AV213" s="15" t="s">
        <v>170</v>
      </c>
      <c r="AW213" s="15" t="s">
        <v>45</v>
      </c>
      <c r="AX213" s="15" t="s">
        <v>82</v>
      </c>
      <c r="AY213" s="232" t="s">
        <v>164</v>
      </c>
    </row>
    <row r="214" spans="2:51" s="13" customFormat="1" ht="11.25">
      <c r="B214" s="201"/>
      <c r="C214" s="202"/>
      <c r="D214" s="196" t="s">
        <v>173</v>
      </c>
      <c r="E214" s="203" t="s">
        <v>36</v>
      </c>
      <c r="F214" s="204" t="s">
        <v>937</v>
      </c>
      <c r="G214" s="202"/>
      <c r="H214" s="203" t="s">
        <v>36</v>
      </c>
      <c r="I214" s="205"/>
      <c r="J214" s="202"/>
      <c r="K214" s="202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173</v>
      </c>
      <c r="AU214" s="210" t="s">
        <v>92</v>
      </c>
      <c r="AV214" s="13" t="s">
        <v>23</v>
      </c>
      <c r="AW214" s="13" t="s">
        <v>45</v>
      </c>
      <c r="AX214" s="13" t="s">
        <v>82</v>
      </c>
      <c r="AY214" s="210" t="s">
        <v>164</v>
      </c>
    </row>
    <row r="215" spans="2:51" s="14" customFormat="1" ht="11.25">
      <c r="B215" s="211"/>
      <c r="C215" s="212"/>
      <c r="D215" s="196" t="s">
        <v>173</v>
      </c>
      <c r="E215" s="213" t="s">
        <v>36</v>
      </c>
      <c r="F215" s="214" t="s">
        <v>938</v>
      </c>
      <c r="G215" s="212"/>
      <c r="H215" s="215">
        <v>11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173</v>
      </c>
      <c r="AU215" s="221" t="s">
        <v>92</v>
      </c>
      <c r="AV215" s="14" t="s">
        <v>92</v>
      </c>
      <c r="AW215" s="14" t="s">
        <v>45</v>
      </c>
      <c r="AX215" s="14" t="s">
        <v>23</v>
      </c>
      <c r="AY215" s="221" t="s">
        <v>164</v>
      </c>
    </row>
    <row r="216" spans="1:65" s="2" customFormat="1" ht="16.5" customHeight="1">
      <c r="A216" s="37"/>
      <c r="B216" s="38"/>
      <c r="C216" s="246" t="s">
        <v>332</v>
      </c>
      <c r="D216" s="246" t="s">
        <v>303</v>
      </c>
      <c r="E216" s="247" t="s">
        <v>939</v>
      </c>
      <c r="F216" s="248" t="s">
        <v>796</v>
      </c>
      <c r="G216" s="249" t="s">
        <v>525</v>
      </c>
      <c r="H216" s="250">
        <v>11</v>
      </c>
      <c r="I216" s="251"/>
      <c r="J216" s="252">
        <f>ROUND(I216*H216,2)</f>
        <v>0</v>
      </c>
      <c r="K216" s="248" t="s">
        <v>36</v>
      </c>
      <c r="L216" s="253"/>
      <c r="M216" s="254" t="s">
        <v>36</v>
      </c>
      <c r="N216" s="255" t="s">
        <v>53</v>
      </c>
      <c r="O216" s="67"/>
      <c r="P216" s="192">
        <f>O216*H216</f>
        <v>0</v>
      </c>
      <c r="Q216" s="192">
        <v>0.001</v>
      </c>
      <c r="R216" s="192">
        <f>Q216*H216</f>
        <v>0.011</v>
      </c>
      <c r="S216" s="192">
        <v>0</v>
      </c>
      <c r="T216" s="19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4" t="s">
        <v>238</v>
      </c>
      <c r="AT216" s="194" t="s">
        <v>303</v>
      </c>
      <c r="AU216" s="194" t="s">
        <v>92</v>
      </c>
      <c r="AY216" s="19" t="s">
        <v>164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9" t="s">
        <v>23</v>
      </c>
      <c r="BK216" s="195">
        <f>ROUND(I216*H216,2)</f>
        <v>0</v>
      </c>
      <c r="BL216" s="19" t="s">
        <v>170</v>
      </c>
      <c r="BM216" s="194" t="s">
        <v>1032</v>
      </c>
    </row>
    <row r="217" spans="1:47" s="2" customFormat="1" ht="11.25">
      <c r="A217" s="37"/>
      <c r="B217" s="38"/>
      <c r="C217" s="39"/>
      <c r="D217" s="196" t="s">
        <v>172</v>
      </c>
      <c r="E217" s="39"/>
      <c r="F217" s="197" t="s">
        <v>796</v>
      </c>
      <c r="G217" s="39"/>
      <c r="H217" s="39"/>
      <c r="I217" s="198"/>
      <c r="J217" s="39"/>
      <c r="K217" s="39"/>
      <c r="L217" s="42"/>
      <c r="M217" s="199"/>
      <c r="N217" s="200"/>
      <c r="O217" s="67"/>
      <c r="P217" s="67"/>
      <c r="Q217" s="67"/>
      <c r="R217" s="67"/>
      <c r="S217" s="67"/>
      <c r="T217" s="68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9" t="s">
        <v>172</v>
      </c>
      <c r="AU217" s="19" t="s">
        <v>92</v>
      </c>
    </row>
    <row r="218" spans="2:51" s="13" customFormat="1" ht="11.25">
      <c r="B218" s="201"/>
      <c r="C218" s="202"/>
      <c r="D218" s="196" t="s">
        <v>173</v>
      </c>
      <c r="E218" s="203" t="s">
        <v>36</v>
      </c>
      <c r="F218" s="204" t="s">
        <v>798</v>
      </c>
      <c r="G218" s="202"/>
      <c r="H218" s="203" t="s">
        <v>36</v>
      </c>
      <c r="I218" s="205"/>
      <c r="J218" s="202"/>
      <c r="K218" s="202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173</v>
      </c>
      <c r="AU218" s="210" t="s">
        <v>92</v>
      </c>
      <c r="AV218" s="13" t="s">
        <v>23</v>
      </c>
      <c r="AW218" s="13" t="s">
        <v>45</v>
      </c>
      <c r="AX218" s="13" t="s">
        <v>82</v>
      </c>
      <c r="AY218" s="210" t="s">
        <v>164</v>
      </c>
    </row>
    <row r="219" spans="2:51" s="14" customFormat="1" ht="11.25">
      <c r="B219" s="211"/>
      <c r="C219" s="212"/>
      <c r="D219" s="196" t="s">
        <v>173</v>
      </c>
      <c r="E219" s="213" t="s">
        <v>36</v>
      </c>
      <c r="F219" s="214" t="s">
        <v>114</v>
      </c>
      <c r="G219" s="212"/>
      <c r="H219" s="215">
        <v>11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173</v>
      </c>
      <c r="AU219" s="221" t="s">
        <v>92</v>
      </c>
      <c r="AV219" s="14" t="s">
        <v>92</v>
      </c>
      <c r="AW219" s="14" t="s">
        <v>45</v>
      </c>
      <c r="AX219" s="14" t="s">
        <v>23</v>
      </c>
      <c r="AY219" s="221" t="s">
        <v>164</v>
      </c>
    </row>
    <row r="220" spans="1:65" s="2" customFormat="1" ht="16.5" customHeight="1">
      <c r="A220" s="37"/>
      <c r="B220" s="38"/>
      <c r="C220" s="183" t="s">
        <v>7</v>
      </c>
      <c r="D220" s="183" t="s">
        <v>166</v>
      </c>
      <c r="E220" s="184" t="s">
        <v>800</v>
      </c>
      <c r="F220" s="185" t="s">
        <v>801</v>
      </c>
      <c r="G220" s="186" t="s">
        <v>499</v>
      </c>
      <c r="H220" s="187">
        <v>0.4</v>
      </c>
      <c r="I220" s="188"/>
      <c r="J220" s="189">
        <f>ROUND(I220*H220,2)</f>
        <v>0</v>
      </c>
      <c r="K220" s="185" t="s">
        <v>36</v>
      </c>
      <c r="L220" s="42"/>
      <c r="M220" s="190" t="s">
        <v>36</v>
      </c>
      <c r="N220" s="191" t="s">
        <v>53</v>
      </c>
      <c r="O220" s="67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4" t="s">
        <v>170</v>
      </c>
      <c r="AT220" s="194" t="s">
        <v>166</v>
      </c>
      <c r="AU220" s="194" t="s">
        <v>92</v>
      </c>
      <c r="AY220" s="19" t="s">
        <v>164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9" t="s">
        <v>23</v>
      </c>
      <c r="BK220" s="195">
        <f>ROUND(I220*H220,2)</f>
        <v>0</v>
      </c>
      <c r="BL220" s="19" t="s">
        <v>170</v>
      </c>
      <c r="BM220" s="194" t="s">
        <v>1033</v>
      </c>
    </row>
    <row r="221" spans="1:47" s="2" customFormat="1" ht="11.25">
      <c r="A221" s="37"/>
      <c r="B221" s="38"/>
      <c r="C221" s="39"/>
      <c r="D221" s="196" t="s">
        <v>172</v>
      </c>
      <c r="E221" s="39"/>
      <c r="F221" s="197" t="s">
        <v>801</v>
      </c>
      <c r="G221" s="39"/>
      <c r="H221" s="39"/>
      <c r="I221" s="198"/>
      <c r="J221" s="39"/>
      <c r="K221" s="39"/>
      <c r="L221" s="42"/>
      <c r="M221" s="199"/>
      <c r="N221" s="200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9" t="s">
        <v>172</v>
      </c>
      <c r="AU221" s="19" t="s">
        <v>92</v>
      </c>
    </row>
    <row r="222" spans="2:51" s="13" customFormat="1" ht="11.25">
      <c r="B222" s="201"/>
      <c r="C222" s="202"/>
      <c r="D222" s="196" t="s">
        <v>173</v>
      </c>
      <c r="E222" s="203" t="s">
        <v>36</v>
      </c>
      <c r="F222" s="204" t="s">
        <v>721</v>
      </c>
      <c r="G222" s="202"/>
      <c r="H222" s="203" t="s">
        <v>36</v>
      </c>
      <c r="I222" s="205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173</v>
      </c>
      <c r="AU222" s="210" t="s">
        <v>92</v>
      </c>
      <c r="AV222" s="13" t="s">
        <v>23</v>
      </c>
      <c r="AW222" s="13" t="s">
        <v>45</v>
      </c>
      <c r="AX222" s="13" t="s">
        <v>82</v>
      </c>
      <c r="AY222" s="210" t="s">
        <v>164</v>
      </c>
    </row>
    <row r="223" spans="2:51" s="13" customFormat="1" ht="11.25">
      <c r="B223" s="201"/>
      <c r="C223" s="202"/>
      <c r="D223" s="196" t="s">
        <v>173</v>
      </c>
      <c r="E223" s="203" t="s">
        <v>36</v>
      </c>
      <c r="F223" s="204" t="s">
        <v>1006</v>
      </c>
      <c r="G223" s="202"/>
      <c r="H223" s="203" t="s">
        <v>36</v>
      </c>
      <c r="I223" s="205"/>
      <c r="J223" s="202"/>
      <c r="K223" s="202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173</v>
      </c>
      <c r="AU223" s="210" t="s">
        <v>92</v>
      </c>
      <c r="AV223" s="13" t="s">
        <v>23</v>
      </c>
      <c r="AW223" s="13" t="s">
        <v>45</v>
      </c>
      <c r="AX223" s="13" t="s">
        <v>82</v>
      </c>
      <c r="AY223" s="210" t="s">
        <v>164</v>
      </c>
    </row>
    <row r="224" spans="2:51" s="14" customFormat="1" ht="11.25">
      <c r="B224" s="211"/>
      <c r="C224" s="212"/>
      <c r="D224" s="196" t="s">
        <v>173</v>
      </c>
      <c r="E224" s="213" t="s">
        <v>36</v>
      </c>
      <c r="F224" s="214" t="s">
        <v>894</v>
      </c>
      <c r="G224" s="212"/>
      <c r="H224" s="215">
        <v>0.4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173</v>
      </c>
      <c r="AU224" s="221" t="s">
        <v>92</v>
      </c>
      <c r="AV224" s="14" t="s">
        <v>92</v>
      </c>
      <c r="AW224" s="14" t="s">
        <v>45</v>
      </c>
      <c r="AX224" s="14" t="s">
        <v>82</v>
      </c>
      <c r="AY224" s="221" t="s">
        <v>164</v>
      </c>
    </row>
    <row r="225" spans="2:51" s="15" customFormat="1" ht="11.25">
      <c r="B225" s="222"/>
      <c r="C225" s="223"/>
      <c r="D225" s="196" t="s">
        <v>173</v>
      </c>
      <c r="E225" s="224" t="s">
        <v>36</v>
      </c>
      <c r="F225" s="225" t="s">
        <v>181</v>
      </c>
      <c r="G225" s="223"/>
      <c r="H225" s="226">
        <v>0.4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173</v>
      </c>
      <c r="AU225" s="232" t="s">
        <v>92</v>
      </c>
      <c r="AV225" s="15" t="s">
        <v>170</v>
      </c>
      <c r="AW225" s="15" t="s">
        <v>45</v>
      </c>
      <c r="AX225" s="15" t="s">
        <v>23</v>
      </c>
      <c r="AY225" s="232" t="s">
        <v>164</v>
      </c>
    </row>
    <row r="226" spans="1:65" s="2" customFormat="1" ht="16.5" customHeight="1">
      <c r="A226" s="37"/>
      <c r="B226" s="38"/>
      <c r="C226" s="246" t="s">
        <v>120</v>
      </c>
      <c r="D226" s="246" t="s">
        <v>303</v>
      </c>
      <c r="E226" s="247" t="s">
        <v>803</v>
      </c>
      <c r="F226" s="248" t="s">
        <v>804</v>
      </c>
      <c r="G226" s="249" t="s">
        <v>364</v>
      </c>
      <c r="H226" s="250">
        <v>0.8</v>
      </c>
      <c r="I226" s="251"/>
      <c r="J226" s="252">
        <f>ROUND(I226*H226,2)</f>
        <v>0</v>
      </c>
      <c r="K226" s="248" t="s">
        <v>36</v>
      </c>
      <c r="L226" s="253"/>
      <c r="M226" s="254" t="s">
        <v>36</v>
      </c>
      <c r="N226" s="255" t="s">
        <v>53</v>
      </c>
      <c r="O226" s="67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4" t="s">
        <v>238</v>
      </c>
      <c r="AT226" s="194" t="s">
        <v>303</v>
      </c>
      <c r="AU226" s="194" t="s">
        <v>92</v>
      </c>
      <c r="AY226" s="19" t="s">
        <v>164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9" t="s">
        <v>23</v>
      </c>
      <c r="BK226" s="195">
        <f>ROUND(I226*H226,2)</f>
        <v>0</v>
      </c>
      <c r="BL226" s="19" t="s">
        <v>170</v>
      </c>
      <c r="BM226" s="194" t="s">
        <v>1034</v>
      </c>
    </row>
    <row r="227" spans="1:47" s="2" customFormat="1" ht="11.25">
      <c r="A227" s="37"/>
      <c r="B227" s="38"/>
      <c r="C227" s="39"/>
      <c r="D227" s="196" t="s">
        <v>172</v>
      </c>
      <c r="E227" s="39"/>
      <c r="F227" s="197" t="s">
        <v>804</v>
      </c>
      <c r="G227" s="39"/>
      <c r="H227" s="39"/>
      <c r="I227" s="198"/>
      <c r="J227" s="39"/>
      <c r="K227" s="39"/>
      <c r="L227" s="42"/>
      <c r="M227" s="199"/>
      <c r="N227" s="200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9" t="s">
        <v>172</v>
      </c>
      <c r="AU227" s="19" t="s">
        <v>92</v>
      </c>
    </row>
    <row r="228" spans="2:51" s="13" customFormat="1" ht="11.25">
      <c r="B228" s="201"/>
      <c r="C228" s="202"/>
      <c r="D228" s="196" t="s">
        <v>173</v>
      </c>
      <c r="E228" s="203" t="s">
        <v>36</v>
      </c>
      <c r="F228" s="204" t="s">
        <v>763</v>
      </c>
      <c r="G228" s="202"/>
      <c r="H228" s="203" t="s">
        <v>36</v>
      </c>
      <c r="I228" s="205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173</v>
      </c>
      <c r="AU228" s="210" t="s">
        <v>92</v>
      </c>
      <c r="AV228" s="13" t="s">
        <v>23</v>
      </c>
      <c r="AW228" s="13" t="s">
        <v>45</v>
      </c>
      <c r="AX228" s="13" t="s">
        <v>82</v>
      </c>
      <c r="AY228" s="210" t="s">
        <v>164</v>
      </c>
    </row>
    <row r="229" spans="2:51" s="13" customFormat="1" ht="11.25">
      <c r="B229" s="201"/>
      <c r="C229" s="202"/>
      <c r="D229" s="196" t="s">
        <v>173</v>
      </c>
      <c r="E229" s="203" t="s">
        <v>36</v>
      </c>
      <c r="F229" s="204" t="s">
        <v>1006</v>
      </c>
      <c r="G229" s="202"/>
      <c r="H229" s="203" t="s">
        <v>36</v>
      </c>
      <c r="I229" s="205"/>
      <c r="J229" s="202"/>
      <c r="K229" s="202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173</v>
      </c>
      <c r="AU229" s="210" t="s">
        <v>92</v>
      </c>
      <c r="AV229" s="13" t="s">
        <v>23</v>
      </c>
      <c r="AW229" s="13" t="s">
        <v>45</v>
      </c>
      <c r="AX229" s="13" t="s">
        <v>82</v>
      </c>
      <c r="AY229" s="210" t="s">
        <v>164</v>
      </c>
    </row>
    <row r="230" spans="2:51" s="14" customFormat="1" ht="11.25">
      <c r="B230" s="211"/>
      <c r="C230" s="212"/>
      <c r="D230" s="196" t="s">
        <v>173</v>
      </c>
      <c r="E230" s="213" t="s">
        <v>36</v>
      </c>
      <c r="F230" s="214" t="s">
        <v>943</v>
      </c>
      <c r="G230" s="212"/>
      <c r="H230" s="215">
        <v>0.8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173</v>
      </c>
      <c r="AU230" s="221" t="s">
        <v>92</v>
      </c>
      <c r="AV230" s="14" t="s">
        <v>92</v>
      </c>
      <c r="AW230" s="14" t="s">
        <v>45</v>
      </c>
      <c r="AX230" s="14" t="s">
        <v>82</v>
      </c>
      <c r="AY230" s="221" t="s">
        <v>164</v>
      </c>
    </row>
    <row r="231" spans="2:51" s="15" customFormat="1" ht="11.25">
      <c r="B231" s="222"/>
      <c r="C231" s="223"/>
      <c r="D231" s="196" t="s">
        <v>173</v>
      </c>
      <c r="E231" s="224" t="s">
        <v>36</v>
      </c>
      <c r="F231" s="225" t="s">
        <v>181</v>
      </c>
      <c r="G231" s="223"/>
      <c r="H231" s="226">
        <v>0.8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173</v>
      </c>
      <c r="AU231" s="232" t="s">
        <v>92</v>
      </c>
      <c r="AV231" s="15" t="s">
        <v>170</v>
      </c>
      <c r="AW231" s="15" t="s">
        <v>45</v>
      </c>
      <c r="AX231" s="15" t="s">
        <v>23</v>
      </c>
      <c r="AY231" s="232" t="s">
        <v>164</v>
      </c>
    </row>
    <row r="232" spans="1:65" s="2" customFormat="1" ht="16.5" customHeight="1">
      <c r="A232" s="37"/>
      <c r="B232" s="38"/>
      <c r="C232" s="183" t="s">
        <v>355</v>
      </c>
      <c r="D232" s="183" t="s">
        <v>166</v>
      </c>
      <c r="E232" s="184" t="s">
        <v>807</v>
      </c>
      <c r="F232" s="185" t="s">
        <v>808</v>
      </c>
      <c r="G232" s="186" t="s">
        <v>185</v>
      </c>
      <c r="H232" s="187">
        <v>4.68</v>
      </c>
      <c r="I232" s="188"/>
      <c r="J232" s="189">
        <f>ROUND(I232*H232,2)</f>
        <v>0</v>
      </c>
      <c r="K232" s="185" t="s">
        <v>186</v>
      </c>
      <c r="L232" s="42"/>
      <c r="M232" s="190" t="s">
        <v>36</v>
      </c>
      <c r="N232" s="191" t="s">
        <v>53</v>
      </c>
      <c r="O232" s="67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4" t="s">
        <v>170</v>
      </c>
      <c r="AT232" s="194" t="s">
        <v>166</v>
      </c>
      <c r="AU232" s="194" t="s">
        <v>92</v>
      </c>
      <c r="AY232" s="19" t="s">
        <v>164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19" t="s">
        <v>23</v>
      </c>
      <c r="BK232" s="195">
        <f>ROUND(I232*H232,2)</f>
        <v>0</v>
      </c>
      <c r="BL232" s="19" t="s">
        <v>170</v>
      </c>
      <c r="BM232" s="194" t="s">
        <v>1035</v>
      </c>
    </row>
    <row r="233" spans="1:47" s="2" customFormat="1" ht="11.25">
      <c r="A233" s="37"/>
      <c r="B233" s="38"/>
      <c r="C233" s="39"/>
      <c r="D233" s="196" t="s">
        <v>172</v>
      </c>
      <c r="E233" s="39"/>
      <c r="F233" s="197" t="s">
        <v>810</v>
      </c>
      <c r="G233" s="39"/>
      <c r="H233" s="39"/>
      <c r="I233" s="198"/>
      <c r="J233" s="39"/>
      <c r="K233" s="39"/>
      <c r="L233" s="42"/>
      <c r="M233" s="199"/>
      <c r="N233" s="200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9" t="s">
        <v>172</v>
      </c>
      <c r="AU233" s="19" t="s">
        <v>92</v>
      </c>
    </row>
    <row r="234" spans="1:47" s="2" customFormat="1" ht="11.25">
      <c r="A234" s="37"/>
      <c r="B234" s="38"/>
      <c r="C234" s="39"/>
      <c r="D234" s="233" t="s">
        <v>189</v>
      </c>
      <c r="E234" s="39"/>
      <c r="F234" s="234" t="s">
        <v>811</v>
      </c>
      <c r="G234" s="39"/>
      <c r="H234" s="39"/>
      <c r="I234" s="198"/>
      <c r="J234" s="39"/>
      <c r="K234" s="39"/>
      <c r="L234" s="42"/>
      <c r="M234" s="199"/>
      <c r="N234" s="200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9" t="s">
        <v>189</v>
      </c>
      <c r="AU234" s="19" t="s">
        <v>92</v>
      </c>
    </row>
    <row r="235" spans="2:51" s="13" customFormat="1" ht="11.25">
      <c r="B235" s="201"/>
      <c r="C235" s="202"/>
      <c r="D235" s="196" t="s">
        <v>173</v>
      </c>
      <c r="E235" s="203" t="s">
        <v>36</v>
      </c>
      <c r="F235" s="204" t="s">
        <v>721</v>
      </c>
      <c r="G235" s="202"/>
      <c r="H235" s="203" t="s">
        <v>36</v>
      </c>
      <c r="I235" s="205"/>
      <c r="J235" s="202"/>
      <c r="K235" s="202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173</v>
      </c>
      <c r="AU235" s="210" t="s">
        <v>92</v>
      </c>
      <c r="AV235" s="13" t="s">
        <v>23</v>
      </c>
      <c r="AW235" s="13" t="s">
        <v>45</v>
      </c>
      <c r="AX235" s="13" t="s">
        <v>82</v>
      </c>
      <c r="AY235" s="210" t="s">
        <v>164</v>
      </c>
    </row>
    <row r="236" spans="2:51" s="13" customFormat="1" ht="11.25">
      <c r="B236" s="201"/>
      <c r="C236" s="202"/>
      <c r="D236" s="196" t="s">
        <v>173</v>
      </c>
      <c r="E236" s="203" t="s">
        <v>36</v>
      </c>
      <c r="F236" s="204" t="s">
        <v>1006</v>
      </c>
      <c r="G236" s="202"/>
      <c r="H236" s="203" t="s">
        <v>36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173</v>
      </c>
      <c r="AU236" s="210" t="s">
        <v>92</v>
      </c>
      <c r="AV236" s="13" t="s">
        <v>23</v>
      </c>
      <c r="AW236" s="13" t="s">
        <v>45</v>
      </c>
      <c r="AX236" s="13" t="s">
        <v>82</v>
      </c>
      <c r="AY236" s="210" t="s">
        <v>164</v>
      </c>
    </row>
    <row r="237" spans="2:51" s="14" customFormat="1" ht="11.25">
      <c r="B237" s="211"/>
      <c r="C237" s="212"/>
      <c r="D237" s="196" t="s">
        <v>173</v>
      </c>
      <c r="E237" s="213" t="s">
        <v>36</v>
      </c>
      <c r="F237" s="214" t="s">
        <v>991</v>
      </c>
      <c r="G237" s="212"/>
      <c r="H237" s="215">
        <v>1.44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173</v>
      </c>
      <c r="AU237" s="221" t="s">
        <v>92</v>
      </c>
      <c r="AV237" s="14" t="s">
        <v>92</v>
      </c>
      <c r="AW237" s="14" t="s">
        <v>45</v>
      </c>
      <c r="AX237" s="14" t="s">
        <v>82</v>
      </c>
      <c r="AY237" s="221" t="s">
        <v>164</v>
      </c>
    </row>
    <row r="238" spans="2:51" s="14" customFormat="1" ht="11.25">
      <c r="B238" s="211"/>
      <c r="C238" s="212"/>
      <c r="D238" s="196" t="s">
        <v>173</v>
      </c>
      <c r="E238" s="213" t="s">
        <v>36</v>
      </c>
      <c r="F238" s="214" t="s">
        <v>992</v>
      </c>
      <c r="G238" s="212"/>
      <c r="H238" s="215">
        <v>3.24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173</v>
      </c>
      <c r="AU238" s="221" t="s">
        <v>92</v>
      </c>
      <c r="AV238" s="14" t="s">
        <v>92</v>
      </c>
      <c r="AW238" s="14" t="s">
        <v>45</v>
      </c>
      <c r="AX238" s="14" t="s">
        <v>82</v>
      </c>
      <c r="AY238" s="221" t="s">
        <v>164</v>
      </c>
    </row>
    <row r="239" spans="2:51" s="16" customFormat="1" ht="11.25">
      <c r="B239" s="235"/>
      <c r="C239" s="236"/>
      <c r="D239" s="196" t="s">
        <v>173</v>
      </c>
      <c r="E239" s="237" t="s">
        <v>36</v>
      </c>
      <c r="F239" s="238" t="s">
        <v>214</v>
      </c>
      <c r="G239" s="236"/>
      <c r="H239" s="239">
        <v>4.68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173</v>
      </c>
      <c r="AU239" s="245" t="s">
        <v>92</v>
      </c>
      <c r="AV239" s="16" t="s">
        <v>182</v>
      </c>
      <c r="AW239" s="16" t="s">
        <v>45</v>
      </c>
      <c r="AX239" s="16" t="s">
        <v>82</v>
      </c>
      <c r="AY239" s="245" t="s">
        <v>164</v>
      </c>
    </row>
    <row r="240" spans="2:51" s="15" customFormat="1" ht="11.25">
      <c r="B240" s="222"/>
      <c r="C240" s="223"/>
      <c r="D240" s="196" t="s">
        <v>173</v>
      </c>
      <c r="E240" s="224" t="s">
        <v>36</v>
      </c>
      <c r="F240" s="225" t="s">
        <v>181</v>
      </c>
      <c r="G240" s="223"/>
      <c r="H240" s="226">
        <v>4.68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173</v>
      </c>
      <c r="AU240" s="232" t="s">
        <v>92</v>
      </c>
      <c r="AV240" s="15" t="s">
        <v>170</v>
      </c>
      <c r="AW240" s="15" t="s">
        <v>45</v>
      </c>
      <c r="AX240" s="15" t="s">
        <v>23</v>
      </c>
      <c r="AY240" s="232" t="s">
        <v>164</v>
      </c>
    </row>
    <row r="241" spans="1:65" s="2" customFormat="1" ht="16.5" customHeight="1">
      <c r="A241" s="37"/>
      <c r="B241" s="38"/>
      <c r="C241" s="246" t="s">
        <v>361</v>
      </c>
      <c r="D241" s="246" t="s">
        <v>303</v>
      </c>
      <c r="E241" s="247" t="s">
        <v>814</v>
      </c>
      <c r="F241" s="248" t="s">
        <v>815</v>
      </c>
      <c r="G241" s="249" t="s">
        <v>185</v>
      </c>
      <c r="H241" s="250">
        <v>4.68</v>
      </c>
      <c r="I241" s="251"/>
      <c r="J241" s="252">
        <f>ROUND(I241*H241,2)</f>
        <v>0</v>
      </c>
      <c r="K241" s="248" t="s">
        <v>186</v>
      </c>
      <c r="L241" s="253"/>
      <c r="M241" s="254" t="s">
        <v>36</v>
      </c>
      <c r="N241" s="255" t="s">
        <v>53</v>
      </c>
      <c r="O241" s="67"/>
      <c r="P241" s="192">
        <f>O241*H241</f>
        <v>0</v>
      </c>
      <c r="Q241" s="192">
        <v>1</v>
      </c>
      <c r="R241" s="192">
        <f>Q241*H241</f>
        <v>4.68</v>
      </c>
      <c r="S241" s="192">
        <v>0</v>
      </c>
      <c r="T241" s="19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4" t="s">
        <v>238</v>
      </c>
      <c r="AT241" s="194" t="s">
        <v>303</v>
      </c>
      <c r="AU241" s="194" t="s">
        <v>92</v>
      </c>
      <c r="AY241" s="19" t="s">
        <v>164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9" t="s">
        <v>23</v>
      </c>
      <c r="BK241" s="195">
        <f>ROUND(I241*H241,2)</f>
        <v>0</v>
      </c>
      <c r="BL241" s="19" t="s">
        <v>170</v>
      </c>
      <c r="BM241" s="194" t="s">
        <v>1036</v>
      </c>
    </row>
    <row r="242" spans="1:47" s="2" customFormat="1" ht="11.25">
      <c r="A242" s="37"/>
      <c r="B242" s="38"/>
      <c r="C242" s="39"/>
      <c r="D242" s="196" t="s">
        <v>172</v>
      </c>
      <c r="E242" s="39"/>
      <c r="F242" s="197" t="s">
        <v>815</v>
      </c>
      <c r="G242" s="39"/>
      <c r="H242" s="39"/>
      <c r="I242" s="198"/>
      <c r="J242" s="39"/>
      <c r="K242" s="39"/>
      <c r="L242" s="42"/>
      <c r="M242" s="199"/>
      <c r="N242" s="200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9" t="s">
        <v>172</v>
      </c>
      <c r="AU242" s="19" t="s">
        <v>92</v>
      </c>
    </row>
    <row r="243" spans="2:51" s="14" customFormat="1" ht="11.25">
      <c r="B243" s="211"/>
      <c r="C243" s="212"/>
      <c r="D243" s="196" t="s">
        <v>173</v>
      </c>
      <c r="E243" s="213" t="s">
        <v>36</v>
      </c>
      <c r="F243" s="214" t="s">
        <v>994</v>
      </c>
      <c r="G243" s="212"/>
      <c r="H243" s="215">
        <v>4.68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173</v>
      </c>
      <c r="AU243" s="221" t="s">
        <v>92</v>
      </c>
      <c r="AV243" s="14" t="s">
        <v>92</v>
      </c>
      <c r="AW243" s="14" t="s">
        <v>45</v>
      </c>
      <c r="AX243" s="14" t="s">
        <v>23</v>
      </c>
      <c r="AY243" s="221" t="s">
        <v>164</v>
      </c>
    </row>
    <row r="244" spans="1:65" s="2" customFormat="1" ht="16.5" customHeight="1">
      <c r="A244" s="37"/>
      <c r="B244" s="38"/>
      <c r="C244" s="183" t="s">
        <v>370</v>
      </c>
      <c r="D244" s="183" t="s">
        <v>166</v>
      </c>
      <c r="E244" s="184" t="s">
        <v>818</v>
      </c>
      <c r="F244" s="185" t="s">
        <v>819</v>
      </c>
      <c r="G244" s="186" t="s">
        <v>185</v>
      </c>
      <c r="H244" s="187">
        <v>4.68</v>
      </c>
      <c r="I244" s="188"/>
      <c r="J244" s="189">
        <f>ROUND(I244*H244,2)</f>
        <v>0</v>
      </c>
      <c r="K244" s="185" t="s">
        <v>186</v>
      </c>
      <c r="L244" s="42"/>
      <c r="M244" s="190" t="s">
        <v>36</v>
      </c>
      <c r="N244" s="191" t="s">
        <v>53</v>
      </c>
      <c r="O244" s="67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4" t="s">
        <v>170</v>
      </c>
      <c r="AT244" s="194" t="s">
        <v>166</v>
      </c>
      <c r="AU244" s="194" t="s">
        <v>92</v>
      </c>
      <c r="AY244" s="19" t="s">
        <v>164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9" t="s">
        <v>23</v>
      </c>
      <c r="BK244" s="195">
        <f>ROUND(I244*H244,2)</f>
        <v>0</v>
      </c>
      <c r="BL244" s="19" t="s">
        <v>170</v>
      </c>
      <c r="BM244" s="194" t="s">
        <v>1037</v>
      </c>
    </row>
    <row r="245" spans="1:47" s="2" customFormat="1" ht="11.25">
      <c r="A245" s="37"/>
      <c r="B245" s="38"/>
      <c r="C245" s="39"/>
      <c r="D245" s="196" t="s">
        <v>172</v>
      </c>
      <c r="E245" s="39"/>
      <c r="F245" s="197" t="s">
        <v>821</v>
      </c>
      <c r="G245" s="39"/>
      <c r="H245" s="39"/>
      <c r="I245" s="198"/>
      <c r="J245" s="39"/>
      <c r="K245" s="39"/>
      <c r="L245" s="42"/>
      <c r="M245" s="199"/>
      <c r="N245" s="200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172</v>
      </c>
      <c r="AU245" s="19" t="s">
        <v>92</v>
      </c>
    </row>
    <row r="246" spans="1:47" s="2" customFormat="1" ht="11.25">
      <c r="A246" s="37"/>
      <c r="B246" s="38"/>
      <c r="C246" s="39"/>
      <c r="D246" s="233" t="s">
        <v>189</v>
      </c>
      <c r="E246" s="39"/>
      <c r="F246" s="234" t="s">
        <v>822</v>
      </c>
      <c r="G246" s="39"/>
      <c r="H246" s="39"/>
      <c r="I246" s="198"/>
      <c r="J246" s="39"/>
      <c r="K246" s="39"/>
      <c r="L246" s="42"/>
      <c r="M246" s="199"/>
      <c r="N246" s="200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9" t="s">
        <v>189</v>
      </c>
      <c r="AU246" s="19" t="s">
        <v>92</v>
      </c>
    </row>
    <row r="247" spans="2:51" s="13" customFormat="1" ht="11.25">
      <c r="B247" s="201"/>
      <c r="C247" s="202"/>
      <c r="D247" s="196" t="s">
        <v>173</v>
      </c>
      <c r="E247" s="203" t="s">
        <v>36</v>
      </c>
      <c r="F247" s="204" t="s">
        <v>823</v>
      </c>
      <c r="G247" s="202"/>
      <c r="H247" s="203" t="s">
        <v>36</v>
      </c>
      <c r="I247" s="205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173</v>
      </c>
      <c r="AU247" s="210" t="s">
        <v>92</v>
      </c>
      <c r="AV247" s="13" t="s">
        <v>23</v>
      </c>
      <c r="AW247" s="13" t="s">
        <v>45</v>
      </c>
      <c r="AX247" s="13" t="s">
        <v>82</v>
      </c>
      <c r="AY247" s="210" t="s">
        <v>164</v>
      </c>
    </row>
    <row r="248" spans="2:51" s="14" customFormat="1" ht="11.25">
      <c r="B248" s="211"/>
      <c r="C248" s="212"/>
      <c r="D248" s="196" t="s">
        <v>173</v>
      </c>
      <c r="E248" s="213" t="s">
        <v>36</v>
      </c>
      <c r="F248" s="214" t="s">
        <v>994</v>
      </c>
      <c r="G248" s="212"/>
      <c r="H248" s="215">
        <v>4.68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173</v>
      </c>
      <c r="AU248" s="221" t="s">
        <v>92</v>
      </c>
      <c r="AV248" s="14" t="s">
        <v>92</v>
      </c>
      <c r="AW248" s="14" t="s">
        <v>45</v>
      </c>
      <c r="AX248" s="14" t="s">
        <v>23</v>
      </c>
      <c r="AY248" s="221" t="s">
        <v>164</v>
      </c>
    </row>
    <row r="249" spans="1:65" s="2" customFormat="1" ht="16.5" customHeight="1">
      <c r="A249" s="37"/>
      <c r="B249" s="38"/>
      <c r="C249" s="183" t="s">
        <v>378</v>
      </c>
      <c r="D249" s="183" t="s">
        <v>166</v>
      </c>
      <c r="E249" s="184" t="s">
        <v>824</v>
      </c>
      <c r="F249" s="185" t="s">
        <v>825</v>
      </c>
      <c r="G249" s="186" t="s">
        <v>185</v>
      </c>
      <c r="H249" s="187">
        <v>23.4</v>
      </c>
      <c r="I249" s="188"/>
      <c r="J249" s="189">
        <f>ROUND(I249*H249,2)</f>
        <v>0</v>
      </c>
      <c r="K249" s="185" t="s">
        <v>186</v>
      </c>
      <c r="L249" s="42"/>
      <c r="M249" s="190" t="s">
        <v>36</v>
      </c>
      <c r="N249" s="191" t="s">
        <v>53</v>
      </c>
      <c r="O249" s="67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4" t="s">
        <v>170</v>
      </c>
      <c r="AT249" s="194" t="s">
        <v>166</v>
      </c>
      <c r="AU249" s="194" t="s">
        <v>92</v>
      </c>
      <c r="AY249" s="19" t="s">
        <v>164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9" t="s">
        <v>23</v>
      </c>
      <c r="BK249" s="195">
        <f>ROUND(I249*H249,2)</f>
        <v>0</v>
      </c>
      <c r="BL249" s="19" t="s">
        <v>170</v>
      </c>
      <c r="BM249" s="194" t="s">
        <v>1038</v>
      </c>
    </row>
    <row r="250" spans="1:47" s="2" customFormat="1" ht="11.25">
      <c r="A250" s="37"/>
      <c r="B250" s="38"/>
      <c r="C250" s="39"/>
      <c r="D250" s="196" t="s">
        <v>172</v>
      </c>
      <c r="E250" s="39"/>
      <c r="F250" s="197" t="s">
        <v>827</v>
      </c>
      <c r="G250" s="39"/>
      <c r="H250" s="39"/>
      <c r="I250" s="198"/>
      <c r="J250" s="39"/>
      <c r="K250" s="39"/>
      <c r="L250" s="42"/>
      <c r="M250" s="199"/>
      <c r="N250" s="200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9" t="s">
        <v>172</v>
      </c>
      <c r="AU250" s="19" t="s">
        <v>92</v>
      </c>
    </row>
    <row r="251" spans="1:47" s="2" customFormat="1" ht="11.25">
      <c r="A251" s="37"/>
      <c r="B251" s="38"/>
      <c r="C251" s="39"/>
      <c r="D251" s="233" t="s">
        <v>189</v>
      </c>
      <c r="E251" s="39"/>
      <c r="F251" s="234" t="s">
        <v>828</v>
      </c>
      <c r="G251" s="39"/>
      <c r="H251" s="39"/>
      <c r="I251" s="198"/>
      <c r="J251" s="39"/>
      <c r="K251" s="39"/>
      <c r="L251" s="42"/>
      <c r="M251" s="199"/>
      <c r="N251" s="200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9" t="s">
        <v>189</v>
      </c>
      <c r="AU251" s="19" t="s">
        <v>92</v>
      </c>
    </row>
    <row r="252" spans="2:51" s="13" customFormat="1" ht="11.25">
      <c r="B252" s="201"/>
      <c r="C252" s="202"/>
      <c r="D252" s="196" t="s">
        <v>173</v>
      </c>
      <c r="E252" s="203" t="s">
        <v>36</v>
      </c>
      <c r="F252" s="204" t="s">
        <v>829</v>
      </c>
      <c r="G252" s="202"/>
      <c r="H252" s="203" t="s">
        <v>36</v>
      </c>
      <c r="I252" s="205"/>
      <c r="J252" s="202"/>
      <c r="K252" s="202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173</v>
      </c>
      <c r="AU252" s="210" t="s">
        <v>92</v>
      </c>
      <c r="AV252" s="13" t="s">
        <v>23</v>
      </c>
      <c r="AW252" s="13" t="s">
        <v>45</v>
      </c>
      <c r="AX252" s="13" t="s">
        <v>82</v>
      </c>
      <c r="AY252" s="210" t="s">
        <v>164</v>
      </c>
    </row>
    <row r="253" spans="2:51" s="14" customFormat="1" ht="11.25">
      <c r="B253" s="211"/>
      <c r="C253" s="212"/>
      <c r="D253" s="196" t="s">
        <v>173</v>
      </c>
      <c r="E253" s="213" t="s">
        <v>36</v>
      </c>
      <c r="F253" s="214" t="s">
        <v>997</v>
      </c>
      <c r="G253" s="212"/>
      <c r="H253" s="215">
        <v>23.4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173</v>
      </c>
      <c r="AU253" s="221" t="s">
        <v>92</v>
      </c>
      <c r="AV253" s="14" t="s">
        <v>92</v>
      </c>
      <c r="AW253" s="14" t="s">
        <v>45</v>
      </c>
      <c r="AX253" s="14" t="s">
        <v>23</v>
      </c>
      <c r="AY253" s="221" t="s">
        <v>164</v>
      </c>
    </row>
    <row r="254" spans="2:63" s="12" customFormat="1" ht="22.9" customHeight="1">
      <c r="B254" s="167"/>
      <c r="C254" s="168"/>
      <c r="D254" s="169" t="s">
        <v>81</v>
      </c>
      <c r="E254" s="181" t="s">
        <v>952</v>
      </c>
      <c r="F254" s="181" t="s">
        <v>953</v>
      </c>
      <c r="G254" s="168"/>
      <c r="H254" s="168"/>
      <c r="I254" s="171"/>
      <c r="J254" s="182">
        <f>BK254</f>
        <v>0</v>
      </c>
      <c r="K254" s="168"/>
      <c r="L254" s="173"/>
      <c r="M254" s="174"/>
      <c r="N254" s="175"/>
      <c r="O254" s="175"/>
      <c r="P254" s="176">
        <f>SUM(P255:P277)</f>
        <v>0</v>
      </c>
      <c r="Q254" s="175"/>
      <c r="R254" s="176">
        <f>SUM(R255:R277)</f>
        <v>9.347999999999999E-05</v>
      </c>
      <c r="S254" s="175"/>
      <c r="T254" s="177">
        <f>SUM(T255:T277)</f>
        <v>0</v>
      </c>
      <c r="AR254" s="178" t="s">
        <v>23</v>
      </c>
      <c r="AT254" s="179" t="s">
        <v>81</v>
      </c>
      <c r="AU254" s="179" t="s">
        <v>23</v>
      </c>
      <c r="AY254" s="178" t="s">
        <v>164</v>
      </c>
      <c r="BK254" s="180">
        <f>SUM(BK255:BK277)</f>
        <v>0</v>
      </c>
    </row>
    <row r="255" spans="1:65" s="2" customFormat="1" ht="16.5" customHeight="1">
      <c r="A255" s="37"/>
      <c r="B255" s="38"/>
      <c r="C255" s="183" t="s">
        <v>388</v>
      </c>
      <c r="D255" s="183" t="s">
        <v>166</v>
      </c>
      <c r="E255" s="184" t="s">
        <v>859</v>
      </c>
      <c r="F255" s="185" t="s">
        <v>860</v>
      </c>
      <c r="G255" s="186" t="s">
        <v>364</v>
      </c>
      <c r="H255" s="187">
        <v>1.8</v>
      </c>
      <c r="I255" s="188"/>
      <c r="J255" s="189">
        <f>ROUND(I255*H255,2)</f>
        <v>0</v>
      </c>
      <c r="K255" s="185" t="s">
        <v>186</v>
      </c>
      <c r="L255" s="42"/>
      <c r="M255" s="190" t="s">
        <v>36</v>
      </c>
      <c r="N255" s="191" t="s">
        <v>53</v>
      </c>
      <c r="O255" s="67"/>
      <c r="P255" s="192">
        <f>O255*H255</f>
        <v>0</v>
      </c>
      <c r="Q255" s="192">
        <v>0</v>
      </c>
      <c r="R255" s="192">
        <f>Q255*H255</f>
        <v>0</v>
      </c>
      <c r="S255" s="192">
        <v>0</v>
      </c>
      <c r="T255" s="193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4" t="s">
        <v>170</v>
      </c>
      <c r="AT255" s="194" t="s">
        <v>166</v>
      </c>
      <c r="AU255" s="194" t="s">
        <v>92</v>
      </c>
      <c r="AY255" s="19" t="s">
        <v>164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9" t="s">
        <v>23</v>
      </c>
      <c r="BK255" s="195">
        <f>ROUND(I255*H255,2)</f>
        <v>0</v>
      </c>
      <c r="BL255" s="19" t="s">
        <v>170</v>
      </c>
      <c r="BM255" s="194" t="s">
        <v>1039</v>
      </c>
    </row>
    <row r="256" spans="1:47" s="2" customFormat="1" ht="11.25">
      <c r="A256" s="37"/>
      <c r="B256" s="38"/>
      <c r="C256" s="39"/>
      <c r="D256" s="196" t="s">
        <v>172</v>
      </c>
      <c r="E256" s="39"/>
      <c r="F256" s="197" t="s">
        <v>862</v>
      </c>
      <c r="G256" s="39"/>
      <c r="H256" s="39"/>
      <c r="I256" s="198"/>
      <c r="J256" s="39"/>
      <c r="K256" s="39"/>
      <c r="L256" s="42"/>
      <c r="M256" s="199"/>
      <c r="N256" s="200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9" t="s">
        <v>172</v>
      </c>
      <c r="AU256" s="19" t="s">
        <v>92</v>
      </c>
    </row>
    <row r="257" spans="1:47" s="2" customFormat="1" ht="11.25">
      <c r="A257" s="37"/>
      <c r="B257" s="38"/>
      <c r="C257" s="39"/>
      <c r="D257" s="233" t="s">
        <v>189</v>
      </c>
      <c r="E257" s="39"/>
      <c r="F257" s="234" t="s">
        <v>863</v>
      </c>
      <c r="G257" s="39"/>
      <c r="H257" s="39"/>
      <c r="I257" s="198"/>
      <c r="J257" s="39"/>
      <c r="K257" s="39"/>
      <c r="L257" s="42"/>
      <c r="M257" s="199"/>
      <c r="N257" s="200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9" t="s">
        <v>189</v>
      </c>
      <c r="AU257" s="19" t="s">
        <v>92</v>
      </c>
    </row>
    <row r="258" spans="2:51" s="13" customFormat="1" ht="11.25">
      <c r="B258" s="201"/>
      <c r="C258" s="202"/>
      <c r="D258" s="196" t="s">
        <v>173</v>
      </c>
      <c r="E258" s="203" t="s">
        <v>36</v>
      </c>
      <c r="F258" s="204" t="s">
        <v>955</v>
      </c>
      <c r="G258" s="202"/>
      <c r="H258" s="203" t="s">
        <v>36</v>
      </c>
      <c r="I258" s="205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173</v>
      </c>
      <c r="AU258" s="210" t="s">
        <v>92</v>
      </c>
      <c r="AV258" s="13" t="s">
        <v>23</v>
      </c>
      <c r="AW258" s="13" t="s">
        <v>45</v>
      </c>
      <c r="AX258" s="13" t="s">
        <v>82</v>
      </c>
      <c r="AY258" s="210" t="s">
        <v>164</v>
      </c>
    </row>
    <row r="259" spans="2:51" s="13" customFormat="1" ht="11.25">
      <c r="B259" s="201"/>
      <c r="C259" s="202"/>
      <c r="D259" s="196" t="s">
        <v>173</v>
      </c>
      <c r="E259" s="203" t="s">
        <v>36</v>
      </c>
      <c r="F259" s="204" t="s">
        <v>1006</v>
      </c>
      <c r="G259" s="202"/>
      <c r="H259" s="203" t="s">
        <v>36</v>
      </c>
      <c r="I259" s="205"/>
      <c r="J259" s="202"/>
      <c r="K259" s="202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173</v>
      </c>
      <c r="AU259" s="210" t="s">
        <v>92</v>
      </c>
      <c r="AV259" s="13" t="s">
        <v>23</v>
      </c>
      <c r="AW259" s="13" t="s">
        <v>45</v>
      </c>
      <c r="AX259" s="13" t="s">
        <v>82</v>
      </c>
      <c r="AY259" s="210" t="s">
        <v>164</v>
      </c>
    </row>
    <row r="260" spans="2:51" s="14" customFormat="1" ht="11.25">
      <c r="B260" s="211"/>
      <c r="C260" s="212"/>
      <c r="D260" s="196" t="s">
        <v>173</v>
      </c>
      <c r="E260" s="213" t="s">
        <v>36</v>
      </c>
      <c r="F260" s="214" t="s">
        <v>956</v>
      </c>
      <c r="G260" s="212"/>
      <c r="H260" s="215">
        <v>1.8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173</v>
      </c>
      <c r="AU260" s="221" t="s">
        <v>92</v>
      </c>
      <c r="AV260" s="14" t="s">
        <v>92</v>
      </c>
      <c r="AW260" s="14" t="s">
        <v>45</v>
      </c>
      <c r="AX260" s="14" t="s">
        <v>82</v>
      </c>
      <c r="AY260" s="221" t="s">
        <v>164</v>
      </c>
    </row>
    <row r="261" spans="2:51" s="15" customFormat="1" ht="11.25">
      <c r="B261" s="222"/>
      <c r="C261" s="223"/>
      <c r="D261" s="196" t="s">
        <v>173</v>
      </c>
      <c r="E261" s="224" t="s">
        <v>36</v>
      </c>
      <c r="F261" s="225" t="s">
        <v>181</v>
      </c>
      <c r="G261" s="223"/>
      <c r="H261" s="226">
        <v>1.8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173</v>
      </c>
      <c r="AU261" s="232" t="s">
        <v>92</v>
      </c>
      <c r="AV261" s="15" t="s">
        <v>170</v>
      </c>
      <c r="AW261" s="15" t="s">
        <v>45</v>
      </c>
      <c r="AX261" s="15" t="s">
        <v>23</v>
      </c>
      <c r="AY261" s="232" t="s">
        <v>164</v>
      </c>
    </row>
    <row r="262" spans="1:65" s="2" customFormat="1" ht="16.5" customHeight="1">
      <c r="A262" s="37"/>
      <c r="B262" s="38"/>
      <c r="C262" s="246" t="s">
        <v>395</v>
      </c>
      <c r="D262" s="246" t="s">
        <v>303</v>
      </c>
      <c r="E262" s="247" t="s">
        <v>957</v>
      </c>
      <c r="F262" s="248" t="s">
        <v>958</v>
      </c>
      <c r="G262" s="249" t="s">
        <v>364</v>
      </c>
      <c r="H262" s="250">
        <v>1.8</v>
      </c>
      <c r="I262" s="251"/>
      <c r="J262" s="252">
        <f>ROUND(I262*H262,2)</f>
        <v>0</v>
      </c>
      <c r="K262" s="248" t="s">
        <v>36</v>
      </c>
      <c r="L262" s="253"/>
      <c r="M262" s="254" t="s">
        <v>36</v>
      </c>
      <c r="N262" s="255" t="s">
        <v>53</v>
      </c>
      <c r="O262" s="67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4" t="s">
        <v>428</v>
      </c>
      <c r="AT262" s="194" t="s">
        <v>303</v>
      </c>
      <c r="AU262" s="194" t="s">
        <v>92</v>
      </c>
      <c r="AY262" s="19" t="s">
        <v>164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9" t="s">
        <v>23</v>
      </c>
      <c r="BK262" s="195">
        <f>ROUND(I262*H262,2)</f>
        <v>0</v>
      </c>
      <c r="BL262" s="19" t="s">
        <v>302</v>
      </c>
      <c r="BM262" s="194" t="s">
        <v>1040</v>
      </c>
    </row>
    <row r="263" spans="1:47" s="2" customFormat="1" ht="11.25">
      <c r="A263" s="37"/>
      <c r="B263" s="38"/>
      <c r="C263" s="39"/>
      <c r="D263" s="196" t="s">
        <v>172</v>
      </c>
      <c r="E263" s="39"/>
      <c r="F263" s="197" t="s">
        <v>958</v>
      </c>
      <c r="G263" s="39"/>
      <c r="H263" s="39"/>
      <c r="I263" s="198"/>
      <c r="J263" s="39"/>
      <c r="K263" s="39"/>
      <c r="L263" s="42"/>
      <c r="M263" s="199"/>
      <c r="N263" s="200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9" t="s">
        <v>172</v>
      </c>
      <c r="AU263" s="19" t="s">
        <v>92</v>
      </c>
    </row>
    <row r="264" spans="2:51" s="13" customFormat="1" ht="11.25">
      <c r="B264" s="201"/>
      <c r="C264" s="202"/>
      <c r="D264" s="196" t="s">
        <v>173</v>
      </c>
      <c r="E264" s="203" t="s">
        <v>36</v>
      </c>
      <c r="F264" s="204" t="s">
        <v>552</v>
      </c>
      <c r="G264" s="202"/>
      <c r="H264" s="203" t="s">
        <v>36</v>
      </c>
      <c r="I264" s="205"/>
      <c r="J264" s="202"/>
      <c r="K264" s="202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173</v>
      </c>
      <c r="AU264" s="210" t="s">
        <v>92</v>
      </c>
      <c r="AV264" s="13" t="s">
        <v>23</v>
      </c>
      <c r="AW264" s="13" t="s">
        <v>45</v>
      </c>
      <c r="AX264" s="13" t="s">
        <v>82</v>
      </c>
      <c r="AY264" s="210" t="s">
        <v>164</v>
      </c>
    </row>
    <row r="265" spans="2:51" s="13" customFormat="1" ht="11.25">
      <c r="B265" s="201"/>
      <c r="C265" s="202"/>
      <c r="D265" s="196" t="s">
        <v>173</v>
      </c>
      <c r="E265" s="203" t="s">
        <v>36</v>
      </c>
      <c r="F265" s="204" t="s">
        <v>865</v>
      </c>
      <c r="G265" s="202"/>
      <c r="H265" s="203" t="s">
        <v>36</v>
      </c>
      <c r="I265" s="205"/>
      <c r="J265" s="202"/>
      <c r="K265" s="202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173</v>
      </c>
      <c r="AU265" s="210" t="s">
        <v>92</v>
      </c>
      <c r="AV265" s="13" t="s">
        <v>23</v>
      </c>
      <c r="AW265" s="13" t="s">
        <v>45</v>
      </c>
      <c r="AX265" s="13" t="s">
        <v>82</v>
      </c>
      <c r="AY265" s="210" t="s">
        <v>164</v>
      </c>
    </row>
    <row r="266" spans="2:51" s="14" customFormat="1" ht="11.25">
      <c r="B266" s="211"/>
      <c r="C266" s="212"/>
      <c r="D266" s="196" t="s">
        <v>173</v>
      </c>
      <c r="E266" s="213" t="s">
        <v>36</v>
      </c>
      <c r="F266" s="214" t="s">
        <v>960</v>
      </c>
      <c r="G266" s="212"/>
      <c r="H266" s="215">
        <v>1.8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173</v>
      </c>
      <c r="AU266" s="221" t="s">
        <v>92</v>
      </c>
      <c r="AV266" s="14" t="s">
        <v>92</v>
      </c>
      <c r="AW266" s="14" t="s">
        <v>45</v>
      </c>
      <c r="AX266" s="14" t="s">
        <v>82</v>
      </c>
      <c r="AY266" s="221" t="s">
        <v>164</v>
      </c>
    </row>
    <row r="267" spans="2:51" s="15" customFormat="1" ht="11.25">
      <c r="B267" s="222"/>
      <c r="C267" s="223"/>
      <c r="D267" s="196" t="s">
        <v>173</v>
      </c>
      <c r="E267" s="224" t="s">
        <v>36</v>
      </c>
      <c r="F267" s="225" t="s">
        <v>181</v>
      </c>
      <c r="G267" s="223"/>
      <c r="H267" s="226">
        <v>1.8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173</v>
      </c>
      <c r="AU267" s="232" t="s">
        <v>92</v>
      </c>
      <c r="AV267" s="15" t="s">
        <v>170</v>
      </c>
      <c r="AW267" s="15" t="s">
        <v>45</v>
      </c>
      <c r="AX267" s="15" t="s">
        <v>23</v>
      </c>
      <c r="AY267" s="232" t="s">
        <v>164</v>
      </c>
    </row>
    <row r="268" spans="1:65" s="2" customFormat="1" ht="16.5" customHeight="1">
      <c r="A268" s="37"/>
      <c r="B268" s="38"/>
      <c r="C268" s="183" t="s">
        <v>404</v>
      </c>
      <c r="D268" s="183" t="s">
        <v>166</v>
      </c>
      <c r="E268" s="184" t="s">
        <v>871</v>
      </c>
      <c r="F268" s="185" t="s">
        <v>872</v>
      </c>
      <c r="G268" s="186" t="s">
        <v>185</v>
      </c>
      <c r="H268" s="187">
        <v>0.004</v>
      </c>
      <c r="I268" s="188"/>
      <c r="J268" s="189">
        <f>ROUND(I268*H268,2)</f>
        <v>0</v>
      </c>
      <c r="K268" s="185" t="s">
        <v>186</v>
      </c>
      <c r="L268" s="42"/>
      <c r="M268" s="190" t="s">
        <v>36</v>
      </c>
      <c r="N268" s="191" t="s">
        <v>53</v>
      </c>
      <c r="O268" s="67"/>
      <c r="P268" s="192">
        <f>O268*H268</f>
        <v>0</v>
      </c>
      <c r="Q268" s="192">
        <v>0.02337</v>
      </c>
      <c r="R268" s="192">
        <f>Q268*H268</f>
        <v>9.347999999999999E-05</v>
      </c>
      <c r="S268" s="192">
        <v>0</v>
      </c>
      <c r="T268" s="19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4" t="s">
        <v>170</v>
      </c>
      <c r="AT268" s="194" t="s">
        <v>166</v>
      </c>
      <c r="AU268" s="194" t="s">
        <v>92</v>
      </c>
      <c r="AY268" s="19" t="s">
        <v>164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9" t="s">
        <v>23</v>
      </c>
      <c r="BK268" s="195">
        <f>ROUND(I268*H268,2)</f>
        <v>0</v>
      </c>
      <c r="BL268" s="19" t="s">
        <v>170</v>
      </c>
      <c r="BM268" s="194" t="s">
        <v>1041</v>
      </c>
    </row>
    <row r="269" spans="1:47" s="2" customFormat="1" ht="11.25">
      <c r="A269" s="37"/>
      <c r="B269" s="38"/>
      <c r="C269" s="39"/>
      <c r="D269" s="196" t="s">
        <v>172</v>
      </c>
      <c r="E269" s="39"/>
      <c r="F269" s="197" t="s">
        <v>874</v>
      </c>
      <c r="G269" s="39"/>
      <c r="H269" s="39"/>
      <c r="I269" s="198"/>
      <c r="J269" s="39"/>
      <c r="K269" s="39"/>
      <c r="L269" s="42"/>
      <c r="M269" s="199"/>
      <c r="N269" s="200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172</v>
      </c>
      <c r="AU269" s="19" t="s">
        <v>92</v>
      </c>
    </row>
    <row r="270" spans="1:47" s="2" customFormat="1" ht="11.25">
      <c r="A270" s="37"/>
      <c r="B270" s="38"/>
      <c r="C270" s="39"/>
      <c r="D270" s="233" t="s">
        <v>189</v>
      </c>
      <c r="E270" s="39"/>
      <c r="F270" s="234" t="s">
        <v>875</v>
      </c>
      <c r="G270" s="39"/>
      <c r="H270" s="39"/>
      <c r="I270" s="198"/>
      <c r="J270" s="39"/>
      <c r="K270" s="39"/>
      <c r="L270" s="42"/>
      <c r="M270" s="199"/>
      <c r="N270" s="200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9" t="s">
        <v>189</v>
      </c>
      <c r="AU270" s="19" t="s">
        <v>92</v>
      </c>
    </row>
    <row r="271" spans="2:51" s="13" customFormat="1" ht="11.25">
      <c r="B271" s="201"/>
      <c r="C271" s="202"/>
      <c r="D271" s="196" t="s">
        <v>173</v>
      </c>
      <c r="E271" s="203" t="s">
        <v>36</v>
      </c>
      <c r="F271" s="204" t="s">
        <v>962</v>
      </c>
      <c r="G271" s="202"/>
      <c r="H271" s="203" t="s">
        <v>36</v>
      </c>
      <c r="I271" s="205"/>
      <c r="J271" s="202"/>
      <c r="K271" s="202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173</v>
      </c>
      <c r="AU271" s="210" t="s">
        <v>92</v>
      </c>
      <c r="AV271" s="13" t="s">
        <v>23</v>
      </c>
      <c r="AW271" s="13" t="s">
        <v>45</v>
      </c>
      <c r="AX271" s="13" t="s">
        <v>82</v>
      </c>
      <c r="AY271" s="210" t="s">
        <v>164</v>
      </c>
    </row>
    <row r="272" spans="2:51" s="13" customFormat="1" ht="11.25">
      <c r="B272" s="201"/>
      <c r="C272" s="202"/>
      <c r="D272" s="196" t="s">
        <v>173</v>
      </c>
      <c r="E272" s="203" t="s">
        <v>36</v>
      </c>
      <c r="F272" s="204" t="s">
        <v>865</v>
      </c>
      <c r="G272" s="202"/>
      <c r="H272" s="203" t="s">
        <v>36</v>
      </c>
      <c r="I272" s="205"/>
      <c r="J272" s="202"/>
      <c r="K272" s="202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173</v>
      </c>
      <c r="AU272" s="210" t="s">
        <v>92</v>
      </c>
      <c r="AV272" s="13" t="s">
        <v>23</v>
      </c>
      <c r="AW272" s="13" t="s">
        <v>45</v>
      </c>
      <c r="AX272" s="13" t="s">
        <v>82</v>
      </c>
      <c r="AY272" s="210" t="s">
        <v>164</v>
      </c>
    </row>
    <row r="273" spans="2:51" s="14" customFormat="1" ht="11.25">
      <c r="B273" s="211"/>
      <c r="C273" s="212"/>
      <c r="D273" s="196" t="s">
        <v>173</v>
      </c>
      <c r="E273" s="213" t="s">
        <v>36</v>
      </c>
      <c r="F273" s="214" t="s">
        <v>1001</v>
      </c>
      <c r="G273" s="212"/>
      <c r="H273" s="215">
        <v>0.00432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173</v>
      </c>
      <c r="AU273" s="221" t="s">
        <v>92</v>
      </c>
      <c r="AV273" s="14" t="s">
        <v>92</v>
      </c>
      <c r="AW273" s="14" t="s">
        <v>45</v>
      </c>
      <c r="AX273" s="14" t="s">
        <v>82</v>
      </c>
      <c r="AY273" s="221" t="s">
        <v>164</v>
      </c>
    </row>
    <row r="274" spans="2:51" s="15" customFormat="1" ht="11.25">
      <c r="B274" s="222"/>
      <c r="C274" s="223"/>
      <c r="D274" s="196" t="s">
        <v>173</v>
      </c>
      <c r="E274" s="224" t="s">
        <v>36</v>
      </c>
      <c r="F274" s="225" t="s">
        <v>181</v>
      </c>
      <c r="G274" s="223"/>
      <c r="H274" s="226">
        <v>0.00432</v>
      </c>
      <c r="I274" s="227"/>
      <c r="J274" s="223"/>
      <c r="K274" s="223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173</v>
      </c>
      <c r="AU274" s="232" t="s">
        <v>92</v>
      </c>
      <c r="AV274" s="15" t="s">
        <v>170</v>
      </c>
      <c r="AW274" s="15" t="s">
        <v>45</v>
      </c>
      <c r="AX274" s="15" t="s">
        <v>23</v>
      </c>
      <c r="AY274" s="232" t="s">
        <v>164</v>
      </c>
    </row>
    <row r="275" spans="1:65" s="2" customFormat="1" ht="16.5" customHeight="1">
      <c r="A275" s="37"/>
      <c r="B275" s="38"/>
      <c r="C275" s="183" t="s">
        <v>412</v>
      </c>
      <c r="D275" s="183" t="s">
        <v>166</v>
      </c>
      <c r="E275" s="184" t="s">
        <v>877</v>
      </c>
      <c r="F275" s="185" t="s">
        <v>878</v>
      </c>
      <c r="G275" s="186" t="s">
        <v>879</v>
      </c>
      <c r="H275" s="260"/>
      <c r="I275" s="188"/>
      <c r="J275" s="189">
        <f>ROUND(I275*H275,2)</f>
        <v>0</v>
      </c>
      <c r="K275" s="185" t="s">
        <v>186</v>
      </c>
      <c r="L275" s="42"/>
      <c r="M275" s="190" t="s">
        <v>36</v>
      </c>
      <c r="N275" s="191" t="s">
        <v>53</v>
      </c>
      <c r="O275" s="67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4" t="s">
        <v>170</v>
      </c>
      <c r="AT275" s="194" t="s">
        <v>166</v>
      </c>
      <c r="AU275" s="194" t="s">
        <v>92</v>
      </c>
      <c r="AY275" s="19" t="s">
        <v>164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9" t="s">
        <v>23</v>
      </c>
      <c r="BK275" s="195">
        <f>ROUND(I275*H275,2)</f>
        <v>0</v>
      </c>
      <c r="BL275" s="19" t="s">
        <v>170</v>
      </c>
      <c r="BM275" s="194" t="s">
        <v>1042</v>
      </c>
    </row>
    <row r="276" spans="1:47" s="2" customFormat="1" ht="19.5">
      <c r="A276" s="37"/>
      <c r="B276" s="38"/>
      <c r="C276" s="39"/>
      <c r="D276" s="196" t="s">
        <v>172</v>
      </c>
      <c r="E276" s="39"/>
      <c r="F276" s="197" t="s">
        <v>881</v>
      </c>
      <c r="G276" s="39"/>
      <c r="H276" s="39"/>
      <c r="I276" s="198"/>
      <c r="J276" s="39"/>
      <c r="K276" s="39"/>
      <c r="L276" s="42"/>
      <c r="M276" s="199"/>
      <c r="N276" s="200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9" t="s">
        <v>172</v>
      </c>
      <c r="AU276" s="19" t="s">
        <v>92</v>
      </c>
    </row>
    <row r="277" spans="1:47" s="2" customFormat="1" ht="11.25">
      <c r="A277" s="37"/>
      <c r="B277" s="38"/>
      <c r="C277" s="39"/>
      <c r="D277" s="233" t="s">
        <v>189</v>
      </c>
      <c r="E277" s="39"/>
      <c r="F277" s="234" t="s">
        <v>882</v>
      </c>
      <c r="G277" s="39"/>
      <c r="H277" s="39"/>
      <c r="I277" s="198"/>
      <c r="J277" s="39"/>
      <c r="K277" s="39"/>
      <c r="L277" s="42"/>
      <c r="M277" s="199"/>
      <c r="N277" s="200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9" t="s">
        <v>189</v>
      </c>
      <c r="AU277" s="19" t="s">
        <v>92</v>
      </c>
    </row>
    <row r="278" spans="2:63" s="12" customFormat="1" ht="22.9" customHeight="1">
      <c r="B278" s="167"/>
      <c r="C278" s="168"/>
      <c r="D278" s="169" t="s">
        <v>81</v>
      </c>
      <c r="E278" s="181" t="s">
        <v>837</v>
      </c>
      <c r="F278" s="181" t="s">
        <v>838</v>
      </c>
      <c r="G278" s="168"/>
      <c r="H278" s="168"/>
      <c r="I278" s="171"/>
      <c r="J278" s="182">
        <f>BK278</f>
        <v>0</v>
      </c>
      <c r="K278" s="168"/>
      <c r="L278" s="173"/>
      <c r="M278" s="174"/>
      <c r="N278" s="175"/>
      <c r="O278" s="175"/>
      <c r="P278" s="176">
        <f>SUM(P279:P281)</f>
        <v>0</v>
      </c>
      <c r="Q278" s="175"/>
      <c r="R278" s="176">
        <f>SUM(R279:R281)</f>
        <v>0</v>
      </c>
      <c r="S278" s="175"/>
      <c r="T278" s="177">
        <f>SUM(T279:T281)</f>
        <v>0</v>
      </c>
      <c r="AR278" s="178" t="s">
        <v>23</v>
      </c>
      <c r="AT278" s="179" t="s">
        <v>81</v>
      </c>
      <c r="AU278" s="179" t="s">
        <v>23</v>
      </c>
      <c r="AY278" s="178" t="s">
        <v>164</v>
      </c>
      <c r="BK278" s="180">
        <f>SUM(BK279:BK281)</f>
        <v>0</v>
      </c>
    </row>
    <row r="279" spans="1:65" s="2" customFormat="1" ht="16.5" customHeight="1">
      <c r="A279" s="37"/>
      <c r="B279" s="38"/>
      <c r="C279" s="183" t="s">
        <v>420</v>
      </c>
      <c r="D279" s="183" t="s">
        <v>166</v>
      </c>
      <c r="E279" s="184" t="s">
        <v>839</v>
      </c>
      <c r="F279" s="185" t="s">
        <v>840</v>
      </c>
      <c r="G279" s="186" t="s">
        <v>335</v>
      </c>
      <c r="H279" s="187">
        <v>4.697</v>
      </c>
      <c r="I279" s="188"/>
      <c r="J279" s="189">
        <f>ROUND(I279*H279,2)</f>
        <v>0</v>
      </c>
      <c r="K279" s="185" t="s">
        <v>186</v>
      </c>
      <c r="L279" s="42"/>
      <c r="M279" s="190" t="s">
        <v>36</v>
      </c>
      <c r="N279" s="191" t="s">
        <v>53</v>
      </c>
      <c r="O279" s="67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4" t="s">
        <v>170</v>
      </c>
      <c r="AT279" s="194" t="s">
        <v>166</v>
      </c>
      <c r="AU279" s="194" t="s">
        <v>92</v>
      </c>
      <c r="AY279" s="19" t="s">
        <v>164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19" t="s">
        <v>23</v>
      </c>
      <c r="BK279" s="195">
        <f>ROUND(I279*H279,2)</f>
        <v>0</v>
      </c>
      <c r="BL279" s="19" t="s">
        <v>170</v>
      </c>
      <c r="BM279" s="194" t="s">
        <v>1043</v>
      </c>
    </row>
    <row r="280" spans="1:47" s="2" customFormat="1" ht="11.25">
      <c r="A280" s="37"/>
      <c r="B280" s="38"/>
      <c r="C280" s="39"/>
      <c r="D280" s="196" t="s">
        <v>172</v>
      </c>
      <c r="E280" s="39"/>
      <c r="F280" s="197" t="s">
        <v>842</v>
      </c>
      <c r="G280" s="39"/>
      <c r="H280" s="39"/>
      <c r="I280" s="198"/>
      <c r="J280" s="39"/>
      <c r="K280" s="39"/>
      <c r="L280" s="42"/>
      <c r="M280" s="199"/>
      <c r="N280" s="200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9" t="s">
        <v>172</v>
      </c>
      <c r="AU280" s="19" t="s">
        <v>92</v>
      </c>
    </row>
    <row r="281" spans="1:47" s="2" customFormat="1" ht="11.25">
      <c r="A281" s="37"/>
      <c r="B281" s="38"/>
      <c r="C281" s="39"/>
      <c r="D281" s="233" t="s">
        <v>189</v>
      </c>
      <c r="E281" s="39"/>
      <c r="F281" s="234" t="s">
        <v>843</v>
      </c>
      <c r="G281" s="39"/>
      <c r="H281" s="39"/>
      <c r="I281" s="198"/>
      <c r="J281" s="39"/>
      <c r="K281" s="39"/>
      <c r="L281" s="42"/>
      <c r="M281" s="256"/>
      <c r="N281" s="257"/>
      <c r="O281" s="258"/>
      <c r="P281" s="258"/>
      <c r="Q281" s="258"/>
      <c r="R281" s="258"/>
      <c r="S281" s="258"/>
      <c r="T281" s="259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9" t="s">
        <v>189</v>
      </c>
      <c r="AU281" s="19" t="s">
        <v>92</v>
      </c>
    </row>
    <row r="282" spans="1:31" s="2" customFormat="1" ht="6.95" customHeight="1">
      <c r="A282" s="37"/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42"/>
      <c r="M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</sheetData>
  <sheetProtection algorithmName="SHA-512" hashValue="hbCjsAwqbiOH1DdfoqX8iTXG9kB33cjP20Q6Xvxtws3g3ocQOsayQBH5b+tghQ5jla5ddTHLh/XbqcisYyjGaA==" saltValue="TAmSjsKL3crWStEv/gZhSYRzy/a3uIFWrK+m26LxZrMGJuFH0inGxulYFHbGFEFnDiJUcJxWrPvjZzVg+Bb/Fw==" spinCount="100000" sheet="1" objects="1" scenarios="1" formatColumns="0" formatRows="0" autoFilter="0"/>
  <autoFilter ref="C88:K28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4" r:id="rId1" display="https://podminky.urs.cz/item/CS_URS_2022_01/183101114"/>
    <hyperlink ref="F102" r:id="rId2" display="https://podminky.urs.cz/item/CS_URS_2022_01/183101121"/>
    <hyperlink ref="F109" r:id="rId3" display="https://podminky.urs.cz/item/CS_URS_2022_01/184102113"/>
    <hyperlink ref="F165" r:id="rId4" display="https://podminky.urs.cz/item/CS_URS_2022_01/184215133"/>
    <hyperlink ref="F178" r:id="rId5" display="https://podminky.urs.cz/item/CS_URS_2022_01/184804116"/>
    <hyperlink ref="F184" r:id="rId6" display="https://podminky.urs.cz/item/CS_URS_2022_01/184806111"/>
    <hyperlink ref="F234" r:id="rId7" display="https://podminky.urs.cz/item/CS_URS_2022_01/185804311"/>
    <hyperlink ref="F246" r:id="rId8" display="https://podminky.urs.cz/item/CS_URS_2022_01/185851121"/>
    <hyperlink ref="F251" r:id="rId9" display="https://podminky.urs.cz/item/CS_URS_2022_01/185851129"/>
    <hyperlink ref="F257" r:id="rId10" display="https://podminky.urs.cz/item/CS_URS_2022_01/762342441"/>
    <hyperlink ref="F270" r:id="rId11" display="https://podminky.urs.cz/item/CS_URS_2022_01/762395000"/>
    <hyperlink ref="F277" r:id="rId12" display="https://podminky.urs.cz/item/CS_URS_2022_01/998762201"/>
    <hyperlink ref="F281" r:id="rId13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4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109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1:31" s="2" customFormat="1" ht="12" customHeight="1">
      <c r="A8" s="37"/>
      <c r="B8" s="42"/>
      <c r="C8" s="37"/>
      <c r="D8" s="115" t="s">
        <v>131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2" t="s">
        <v>1044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19</v>
      </c>
      <c r="E11" s="37"/>
      <c r="F11" s="106" t="s">
        <v>91</v>
      </c>
      <c r="G11" s="37"/>
      <c r="H11" s="37"/>
      <c r="I11" s="115" t="s">
        <v>21</v>
      </c>
      <c r="J11" s="106" t="s">
        <v>22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24</v>
      </c>
      <c r="E12" s="37"/>
      <c r="F12" s="106" t="s">
        <v>25</v>
      </c>
      <c r="G12" s="37"/>
      <c r="H12" s="37"/>
      <c r="I12" s="115" t="s">
        <v>26</v>
      </c>
      <c r="J12" s="117" t="str">
        <f>'Rekapitulace stavby'!AN8</f>
        <v>17. 5. 2022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75" customHeight="1">
      <c r="A13" s="37"/>
      <c r="B13" s="42"/>
      <c r="C13" s="37"/>
      <c r="D13" s="37"/>
      <c r="E13" s="37"/>
      <c r="F13" s="37"/>
      <c r="G13" s="37"/>
      <c r="H13" s="37"/>
      <c r="I13" s="118" t="s">
        <v>31</v>
      </c>
      <c r="J13" s="119" t="s">
        <v>133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34</v>
      </c>
      <c r="E14" s="37"/>
      <c r="F14" s="37"/>
      <c r="G14" s="37"/>
      <c r="H14" s="37"/>
      <c r="I14" s="115" t="s">
        <v>35</v>
      </c>
      <c r="J14" s="106" t="s">
        <v>36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37</v>
      </c>
      <c r="F15" s="37"/>
      <c r="G15" s="37"/>
      <c r="H15" s="37"/>
      <c r="I15" s="115" t="s">
        <v>38</v>
      </c>
      <c r="J15" s="106" t="s">
        <v>36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39</v>
      </c>
      <c r="E17" s="37"/>
      <c r="F17" s="37"/>
      <c r="G17" s="37"/>
      <c r="H17" s="37"/>
      <c r="I17" s="115" t="s">
        <v>35</v>
      </c>
      <c r="J17" s="32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4" t="str">
        <f>'Rekapitulace stavby'!E14</f>
        <v>Vyplň údaj</v>
      </c>
      <c r="F18" s="395"/>
      <c r="G18" s="395"/>
      <c r="H18" s="395"/>
      <c r="I18" s="115" t="s">
        <v>38</v>
      </c>
      <c r="J18" s="32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41</v>
      </c>
      <c r="E20" s="37"/>
      <c r="F20" s="37"/>
      <c r="G20" s="37"/>
      <c r="H20" s="37"/>
      <c r="I20" s="115" t="s">
        <v>35</v>
      </c>
      <c r="J20" s="106" t="s">
        <v>36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42</v>
      </c>
      <c r="F21" s="37"/>
      <c r="G21" s="37"/>
      <c r="H21" s="37"/>
      <c r="I21" s="115" t="s">
        <v>38</v>
      </c>
      <c r="J21" s="106" t="s">
        <v>36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43</v>
      </c>
      <c r="E23" s="37"/>
      <c r="F23" s="37"/>
      <c r="G23" s="37"/>
      <c r="H23" s="37"/>
      <c r="I23" s="115" t="s">
        <v>35</v>
      </c>
      <c r="J23" s="106" t="str">
        <f>IF('Rekapitulace stavby'!AN19="","",'Rekapitulace stavby'!AN19)</f>
        <v/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tr">
        <f>IF('Rekapitulace stavby'!E20="","",'Rekapitulace stavby'!E20)</f>
        <v xml:space="preserve"> </v>
      </c>
      <c r="F24" s="37"/>
      <c r="G24" s="37"/>
      <c r="H24" s="37"/>
      <c r="I24" s="115" t="s">
        <v>38</v>
      </c>
      <c r="J24" s="106" t="str">
        <f>IF('Rekapitulace stavby'!AN20="","",'Rekapitulace stavby'!AN20)</f>
        <v/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46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20"/>
      <c r="B27" s="121"/>
      <c r="C27" s="120"/>
      <c r="D27" s="120"/>
      <c r="E27" s="396" t="s">
        <v>134</v>
      </c>
      <c r="F27" s="396"/>
      <c r="G27" s="396"/>
      <c r="H27" s="39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3"/>
      <c r="E29" s="123"/>
      <c r="F29" s="123"/>
      <c r="G29" s="123"/>
      <c r="H29" s="123"/>
      <c r="I29" s="123"/>
      <c r="J29" s="123"/>
      <c r="K29" s="123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4" t="s">
        <v>48</v>
      </c>
      <c r="E30" s="37"/>
      <c r="F30" s="37"/>
      <c r="G30" s="37"/>
      <c r="H30" s="37"/>
      <c r="I30" s="37"/>
      <c r="J30" s="125">
        <f>ROUND(J88,2)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6" t="s">
        <v>50</v>
      </c>
      <c r="G32" s="37"/>
      <c r="H32" s="37"/>
      <c r="I32" s="126" t="s">
        <v>49</v>
      </c>
      <c r="J32" s="126" t="s">
        <v>51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7" t="s">
        <v>52</v>
      </c>
      <c r="E33" s="115" t="s">
        <v>53</v>
      </c>
      <c r="F33" s="128">
        <f>ROUND((SUM(BE88:BE436)),2)</f>
        <v>0</v>
      </c>
      <c r="G33" s="37"/>
      <c r="H33" s="37"/>
      <c r="I33" s="129">
        <v>0.21</v>
      </c>
      <c r="J33" s="128">
        <f>ROUND(((SUM(BE88:BE436))*I33),2)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54</v>
      </c>
      <c r="F34" s="128">
        <f>ROUND((SUM(BF88:BF436)),2)</f>
        <v>0</v>
      </c>
      <c r="G34" s="37"/>
      <c r="H34" s="37"/>
      <c r="I34" s="129">
        <v>0.15</v>
      </c>
      <c r="J34" s="128">
        <f>ROUND(((SUM(BF88:BF436))*I34),2)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55</v>
      </c>
      <c r="F35" s="128">
        <f>ROUND((SUM(BG88:BG436)),2)</f>
        <v>0</v>
      </c>
      <c r="G35" s="37"/>
      <c r="H35" s="37"/>
      <c r="I35" s="129">
        <v>0.21</v>
      </c>
      <c r="J35" s="128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56</v>
      </c>
      <c r="F36" s="128">
        <f>ROUND((SUM(BH88:BH436)),2)</f>
        <v>0</v>
      </c>
      <c r="G36" s="37"/>
      <c r="H36" s="37"/>
      <c r="I36" s="129">
        <v>0.15</v>
      </c>
      <c r="J36" s="128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57</v>
      </c>
      <c r="F37" s="128">
        <f>ROUND((SUM(BI88:BI436)),2)</f>
        <v>0</v>
      </c>
      <c r="G37" s="37"/>
      <c r="H37" s="37"/>
      <c r="I37" s="129">
        <v>0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30"/>
      <c r="D39" s="131" t="s">
        <v>58</v>
      </c>
      <c r="E39" s="132"/>
      <c r="F39" s="132"/>
      <c r="G39" s="133" t="s">
        <v>59</v>
      </c>
      <c r="H39" s="134" t="s">
        <v>60</v>
      </c>
      <c r="I39" s="132"/>
      <c r="J39" s="135">
        <f>SUM(J30:J37)</f>
        <v>0</v>
      </c>
      <c r="K39" s="136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135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7" t="str">
        <f>E7</f>
        <v>Realizace opatření KoPÚ k.ú. Měrovice nad Hanou</v>
      </c>
      <c r="F48" s="398"/>
      <c r="G48" s="398"/>
      <c r="H48" s="398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131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1" t="str">
        <f>E9</f>
        <v>SO 06 - Polní cesta VC9</v>
      </c>
      <c r="F50" s="399"/>
      <c r="G50" s="399"/>
      <c r="H50" s="39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24</v>
      </c>
      <c r="D52" s="39"/>
      <c r="E52" s="39"/>
      <c r="F52" s="29" t="str">
        <f>F12</f>
        <v>Měrovice nad Hanou</v>
      </c>
      <c r="G52" s="39"/>
      <c r="H52" s="39"/>
      <c r="I52" s="31" t="s">
        <v>26</v>
      </c>
      <c r="J52" s="62" t="str">
        <f>IF(J12="","",J12)</f>
        <v>17. 5. 2022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1" t="s">
        <v>34</v>
      </c>
      <c r="D54" s="39"/>
      <c r="E54" s="39"/>
      <c r="F54" s="29" t="str">
        <f>E15</f>
        <v>ČR-Státní pozemkový úřad,Krajský poz.úřad</v>
      </c>
      <c r="G54" s="39"/>
      <c r="H54" s="39"/>
      <c r="I54" s="31" t="s">
        <v>41</v>
      </c>
      <c r="J54" s="35" t="str">
        <f>E21</f>
        <v>AGPOL  s.r.o.,Jungmanova 153/12,Olomouc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39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1" t="s">
        <v>136</v>
      </c>
      <c r="D57" s="142"/>
      <c r="E57" s="142"/>
      <c r="F57" s="142"/>
      <c r="G57" s="142"/>
      <c r="H57" s="142"/>
      <c r="I57" s="142"/>
      <c r="J57" s="143" t="s">
        <v>137</v>
      </c>
      <c r="K57" s="142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4" t="s">
        <v>80</v>
      </c>
      <c r="D59" s="39"/>
      <c r="E59" s="39"/>
      <c r="F59" s="39"/>
      <c r="G59" s="39"/>
      <c r="H59" s="39"/>
      <c r="I59" s="39"/>
      <c r="J59" s="80">
        <f>J88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138</v>
      </c>
    </row>
    <row r="60" spans="2:12" s="9" customFormat="1" ht="24.95" customHeight="1">
      <c r="B60" s="145"/>
      <c r="C60" s="146"/>
      <c r="D60" s="147" t="s">
        <v>139</v>
      </c>
      <c r="E60" s="148"/>
      <c r="F60" s="148"/>
      <c r="G60" s="148"/>
      <c r="H60" s="148"/>
      <c r="I60" s="148"/>
      <c r="J60" s="149">
        <f>J89</f>
        <v>0</v>
      </c>
      <c r="K60" s="146"/>
      <c r="L60" s="150"/>
    </row>
    <row r="61" spans="2:12" s="10" customFormat="1" ht="19.9" customHeight="1">
      <c r="B61" s="151"/>
      <c r="C61" s="100"/>
      <c r="D61" s="152" t="s">
        <v>140</v>
      </c>
      <c r="E61" s="153"/>
      <c r="F61" s="153"/>
      <c r="G61" s="153"/>
      <c r="H61" s="153"/>
      <c r="I61" s="153"/>
      <c r="J61" s="154">
        <f>J90</f>
        <v>0</v>
      </c>
      <c r="K61" s="100"/>
      <c r="L61" s="155"/>
    </row>
    <row r="62" spans="2:12" s="10" customFormat="1" ht="19.9" customHeight="1">
      <c r="B62" s="151"/>
      <c r="C62" s="100"/>
      <c r="D62" s="152" t="s">
        <v>141</v>
      </c>
      <c r="E62" s="153"/>
      <c r="F62" s="153"/>
      <c r="G62" s="153"/>
      <c r="H62" s="153"/>
      <c r="I62" s="153"/>
      <c r="J62" s="154">
        <f>J256</f>
        <v>0</v>
      </c>
      <c r="K62" s="100"/>
      <c r="L62" s="155"/>
    </row>
    <row r="63" spans="2:12" s="10" customFormat="1" ht="19.9" customHeight="1">
      <c r="B63" s="151"/>
      <c r="C63" s="100"/>
      <c r="D63" s="152" t="s">
        <v>142</v>
      </c>
      <c r="E63" s="153"/>
      <c r="F63" s="153"/>
      <c r="G63" s="153"/>
      <c r="H63" s="153"/>
      <c r="I63" s="153"/>
      <c r="J63" s="154">
        <f>J263</f>
        <v>0</v>
      </c>
      <c r="K63" s="100"/>
      <c r="L63" s="155"/>
    </row>
    <row r="64" spans="2:12" s="10" customFormat="1" ht="19.9" customHeight="1">
      <c r="B64" s="151"/>
      <c r="C64" s="100"/>
      <c r="D64" s="152" t="s">
        <v>143</v>
      </c>
      <c r="E64" s="153"/>
      <c r="F64" s="153"/>
      <c r="G64" s="153"/>
      <c r="H64" s="153"/>
      <c r="I64" s="153"/>
      <c r="J64" s="154">
        <f>J284</f>
        <v>0</v>
      </c>
      <c r="K64" s="100"/>
      <c r="L64" s="155"/>
    </row>
    <row r="65" spans="2:12" s="10" customFormat="1" ht="19.9" customHeight="1">
      <c r="B65" s="151"/>
      <c r="C65" s="100"/>
      <c r="D65" s="152" t="s">
        <v>144</v>
      </c>
      <c r="E65" s="153"/>
      <c r="F65" s="153"/>
      <c r="G65" s="153"/>
      <c r="H65" s="153"/>
      <c r="I65" s="153"/>
      <c r="J65" s="154">
        <f>J305</f>
        <v>0</v>
      </c>
      <c r="K65" s="100"/>
      <c r="L65" s="155"/>
    </row>
    <row r="66" spans="2:12" s="10" customFormat="1" ht="19.9" customHeight="1">
      <c r="B66" s="151"/>
      <c r="C66" s="100"/>
      <c r="D66" s="152" t="s">
        <v>146</v>
      </c>
      <c r="E66" s="153"/>
      <c r="F66" s="153"/>
      <c r="G66" s="153"/>
      <c r="H66" s="153"/>
      <c r="I66" s="153"/>
      <c r="J66" s="154">
        <f>J405</f>
        <v>0</v>
      </c>
      <c r="K66" s="100"/>
      <c r="L66" s="155"/>
    </row>
    <row r="67" spans="2:12" s="10" customFormat="1" ht="19.9" customHeight="1">
      <c r="B67" s="151"/>
      <c r="C67" s="100"/>
      <c r="D67" s="152" t="s">
        <v>147</v>
      </c>
      <c r="E67" s="153"/>
      <c r="F67" s="153"/>
      <c r="G67" s="153"/>
      <c r="H67" s="153"/>
      <c r="I67" s="153"/>
      <c r="J67" s="154">
        <f>J416</f>
        <v>0</v>
      </c>
      <c r="K67" s="100"/>
      <c r="L67" s="155"/>
    </row>
    <row r="68" spans="2:12" s="10" customFormat="1" ht="19.9" customHeight="1">
      <c r="B68" s="151"/>
      <c r="C68" s="100"/>
      <c r="D68" s="152" t="s">
        <v>148</v>
      </c>
      <c r="E68" s="153"/>
      <c r="F68" s="153"/>
      <c r="G68" s="153"/>
      <c r="H68" s="153"/>
      <c r="I68" s="153"/>
      <c r="J68" s="154">
        <f>J430</f>
        <v>0</v>
      </c>
      <c r="K68" s="100"/>
      <c r="L68" s="155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5" t="s">
        <v>149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16</v>
      </c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97" t="str">
        <f>E7</f>
        <v>Realizace opatření KoPÚ k.ú. Měrovice nad Hanou</v>
      </c>
      <c r="F78" s="398"/>
      <c r="G78" s="398"/>
      <c r="H78" s="398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131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51" t="str">
        <f>E9</f>
        <v>SO 06 - Polní cesta VC9</v>
      </c>
      <c r="F80" s="399"/>
      <c r="G80" s="399"/>
      <c r="H80" s="39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24</v>
      </c>
      <c r="D82" s="39"/>
      <c r="E82" s="39"/>
      <c r="F82" s="29" t="str">
        <f>F12</f>
        <v>Měrovice nad Hanou</v>
      </c>
      <c r="G82" s="39"/>
      <c r="H82" s="39"/>
      <c r="I82" s="31" t="s">
        <v>26</v>
      </c>
      <c r="J82" s="62" t="str">
        <f>IF(J12="","",J12)</f>
        <v>17. 5. 2022</v>
      </c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40.15" customHeight="1">
      <c r="A84" s="37"/>
      <c r="B84" s="38"/>
      <c r="C84" s="31" t="s">
        <v>34</v>
      </c>
      <c r="D84" s="39"/>
      <c r="E84" s="39"/>
      <c r="F84" s="29" t="str">
        <f>E15</f>
        <v>ČR-Státní pozemkový úřad,Krajský poz.úřad</v>
      </c>
      <c r="G84" s="39"/>
      <c r="H84" s="39"/>
      <c r="I84" s="31" t="s">
        <v>41</v>
      </c>
      <c r="J84" s="35" t="str">
        <f>E21</f>
        <v>AGPOL  s.r.o.,Jungmanova 153/12,Olomouc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2" customHeight="1">
      <c r="A85" s="37"/>
      <c r="B85" s="38"/>
      <c r="C85" s="31" t="s">
        <v>39</v>
      </c>
      <c r="D85" s="39"/>
      <c r="E85" s="39"/>
      <c r="F85" s="29" t="str">
        <f>IF(E18="","",E18)</f>
        <v>Vyplň údaj</v>
      </c>
      <c r="G85" s="39"/>
      <c r="H85" s="39"/>
      <c r="I85" s="31" t="s">
        <v>43</v>
      </c>
      <c r="J85" s="35" t="str">
        <f>E24</f>
        <v xml:space="preserve"> 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56"/>
      <c r="B87" s="157"/>
      <c r="C87" s="158" t="s">
        <v>150</v>
      </c>
      <c r="D87" s="159" t="s">
        <v>67</v>
      </c>
      <c r="E87" s="159" t="s">
        <v>63</v>
      </c>
      <c r="F87" s="159" t="s">
        <v>64</v>
      </c>
      <c r="G87" s="159" t="s">
        <v>151</v>
      </c>
      <c r="H87" s="159" t="s">
        <v>152</v>
      </c>
      <c r="I87" s="159" t="s">
        <v>153</v>
      </c>
      <c r="J87" s="159" t="s">
        <v>137</v>
      </c>
      <c r="K87" s="160" t="s">
        <v>154</v>
      </c>
      <c r="L87" s="161"/>
      <c r="M87" s="71" t="s">
        <v>36</v>
      </c>
      <c r="N87" s="72" t="s">
        <v>52</v>
      </c>
      <c r="O87" s="72" t="s">
        <v>155</v>
      </c>
      <c r="P87" s="72" t="s">
        <v>156</v>
      </c>
      <c r="Q87" s="72" t="s">
        <v>157</v>
      </c>
      <c r="R87" s="72" t="s">
        <v>158</v>
      </c>
      <c r="S87" s="72" t="s">
        <v>159</v>
      </c>
      <c r="T87" s="73" t="s">
        <v>160</v>
      </c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63" s="2" customFormat="1" ht="22.9" customHeight="1">
      <c r="A88" s="37"/>
      <c r="B88" s="38"/>
      <c r="C88" s="78" t="s">
        <v>161</v>
      </c>
      <c r="D88" s="39"/>
      <c r="E88" s="39"/>
      <c r="F88" s="39"/>
      <c r="G88" s="39"/>
      <c r="H88" s="39"/>
      <c r="I88" s="39"/>
      <c r="J88" s="162">
        <f>BK88</f>
        <v>0</v>
      </c>
      <c r="K88" s="39"/>
      <c r="L88" s="42"/>
      <c r="M88" s="74"/>
      <c r="N88" s="163"/>
      <c r="O88" s="75"/>
      <c r="P88" s="164">
        <f>P89</f>
        <v>0</v>
      </c>
      <c r="Q88" s="75"/>
      <c r="R88" s="164">
        <f>R89</f>
        <v>3398.2282450000002</v>
      </c>
      <c r="S88" s="75"/>
      <c r="T88" s="165">
        <f>T89</f>
        <v>447.383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9" t="s">
        <v>81</v>
      </c>
      <c r="AU88" s="19" t="s">
        <v>138</v>
      </c>
      <c r="BK88" s="166">
        <f>BK89</f>
        <v>0</v>
      </c>
    </row>
    <row r="89" spans="2:63" s="12" customFormat="1" ht="25.9" customHeight="1">
      <c r="B89" s="167"/>
      <c r="C89" s="168"/>
      <c r="D89" s="169" t="s">
        <v>81</v>
      </c>
      <c r="E89" s="170" t="s">
        <v>162</v>
      </c>
      <c r="F89" s="170" t="s">
        <v>163</v>
      </c>
      <c r="G89" s="168"/>
      <c r="H89" s="168"/>
      <c r="I89" s="171"/>
      <c r="J89" s="172">
        <f>BK89</f>
        <v>0</v>
      </c>
      <c r="K89" s="168"/>
      <c r="L89" s="173"/>
      <c r="M89" s="174"/>
      <c r="N89" s="175"/>
      <c r="O89" s="175"/>
      <c r="P89" s="176">
        <f>P90+P256+P263+P284+P305+P405+P416+P430</f>
        <v>0</v>
      </c>
      <c r="Q89" s="175"/>
      <c r="R89" s="176">
        <f>R90+R256+R263+R284+R305+R405+R416+R430</f>
        <v>3398.2282450000002</v>
      </c>
      <c r="S89" s="175"/>
      <c r="T89" s="177">
        <f>T90+T256+T263+T284+T305+T405+T416+T430</f>
        <v>447.383</v>
      </c>
      <c r="AR89" s="178" t="s">
        <v>23</v>
      </c>
      <c r="AT89" s="179" t="s">
        <v>81</v>
      </c>
      <c r="AU89" s="179" t="s">
        <v>82</v>
      </c>
      <c r="AY89" s="178" t="s">
        <v>164</v>
      </c>
      <c r="BK89" s="180">
        <f>BK90+BK256+BK263+BK284+BK305+BK405+BK416+BK430</f>
        <v>0</v>
      </c>
    </row>
    <row r="90" spans="2:63" s="12" customFormat="1" ht="22.9" customHeight="1">
      <c r="B90" s="167"/>
      <c r="C90" s="168"/>
      <c r="D90" s="169" t="s">
        <v>81</v>
      </c>
      <c r="E90" s="181" t="s">
        <v>23</v>
      </c>
      <c r="F90" s="181" t="s">
        <v>165</v>
      </c>
      <c r="G90" s="168"/>
      <c r="H90" s="168"/>
      <c r="I90" s="171"/>
      <c r="J90" s="182">
        <f>BK90</f>
        <v>0</v>
      </c>
      <c r="K90" s="168"/>
      <c r="L90" s="173"/>
      <c r="M90" s="174"/>
      <c r="N90" s="175"/>
      <c r="O90" s="175"/>
      <c r="P90" s="176">
        <f>SUM(P91:P255)</f>
        <v>0</v>
      </c>
      <c r="Q90" s="175"/>
      <c r="R90" s="176">
        <f>SUM(R91:R255)</f>
        <v>0.028808</v>
      </c>
      <c r="S90" s="175"/>
      <c r="T90" s="177">
        <f>SUM(T91:T255)</f>
        <v>0</v>
      </c>
      <c r="AR90" s="178" t="s">
        <v>23</v>
      </c>
      <c r="AT90" s="179" t="s">
        <v>81</v>
      </c>
      <c r="AU90" s="179" t="s">
        <v>23</v>
      </c>
      <c r="AY90" s="178" t="s">
        <v>164</v>
      </c>
      <c r="BK90" s="180">
        <f>SUM(BK91:BK255)</f>
        <v>0</v>
      </c>
    </row>
    <row r="91" spans="1:65" s="2" customFormat="1" ht="16.5" customHeight="1">
      <c r="A91" s="37"/>
      <c r="B91" s="38"/>
      <c r="C91" s="183" t="s">
        <v>23</v>
      </c>
      <c r="D91" s="183" t="s">
        <v>166</v>
      </c>
      <c r="E91" s="184" t="s">
        <v>167</v>
      </c>
      <c r="F91" s="185" t="s">
        <v>168</v>
      </c>
      <c r="G91" s="186" t="s">
        <v>169</v>
      </c>
      <c r="H91" s="187">
        <v>1181.725</v>
      </c>
      <c r="I91" s="188"/>
      <c r="J91" s="189">
        <f>ROUND(I91*H91,2)</f>
        <v>0</v>
      </c>
      <c r="K91" s="185" t="s">
        <v>36</v>
      </c>
      <c r="L91" s="42"/>
      <c r="M91" s="190" t="s">
        <v>36</v>
      </c>
      <c r="N91" s="191" t="s">
        <v>53</v>
      </c>
      <c r="O91" s="67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4" t="s">
        <v>170</v>
      </c>
      <c r="AT91" s="194" t="s">
        <v>166</v>
      </c>
      <c r="AU91" s="194" t="s">
        <v>92</v>
      </c>
      <c r="AY91" s="19" t="s">
        <v>164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19" t="s">
        <v>23</v>
      </c>
      <c r="BK91" s="195">
        <f>ROUND(I91*H91,2)</f>
        <v>0</v>
      </c>
      <c r="BL91" s="19" t="s">
        <v>170</v>
      </c>
      <c r="BM91" s="194" t="s">
        <v>1045</v>
      </c>
    </row>
    <row r="92" spans="1:47" s="2" customFormat="1" ht="11.25">
      <c r="A92" s="37"/>
      <c r="B92" s="38"/>
      <c r="C92" s="39"/>
      <c r="D92" s="196" t="s">
        <v>172</v>
      </c>
      <c r="E92" s="39"/>
      <c r="F92" s="197" t="s">
        <v>168</v>
      </c>
      <c r="G92" s="39"/>
      <c r="H92" s="39"/>
      <c r="I92" s="198"/>
      <c r="J92" s="39"/>
      <c r="K92" s="39"/>
      <c r="L92" s="42"/>
      <c r="M92" s="199"/>
      <c r="N92" s="200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172</v>
      </c>
      <c r="AU92" s="19" t="s">
        <v>92</v>
      </c>
    </row>
    <row r="93" spans="2:51" s="13" customFormat="1" ht="11.25">
      <c r="B93" s="201"/>
      <c r="C93" s="202"/>
      <c r="D93" s="196" t="s">
        <v>173</v>
      </c>
      <c r="E93" s="203" t="s">
        <v>36</v>
      </c>
      <c r="F93" s="204" t="s">
        <v>1046</v>
      </c>
      <c r="G93" s="202"/>
      <c r="H93" s="203" t="s">
        <v>36</v>
      </c>
      <c r="I93" s="205"/>
      <c r="J93" s="202"/>
      <c r="K93" s="202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173</v>
      </c>
      <c r="AU93" s="210" t="s">
        <v>92</v>
      </c>
      <c r="AV93" s="13" t="s">
        <v>23</v>
      </c>
      <c r="AW93" s="13" t="s">
        <v>45</v>
      </c>
      <c r="AX93" s="13" t="s">
        <v>82</v>
      </c>
      <c r="AY93" s="210" t="s">
        <v>164</v>
      </c>
    </row>
    <row r="94" spans="2:51" s="13" customFormat="1" ht="11.25">
      <c r="B94" s="201"/>
      <c r="C94" s="202"/>
      <c r="D94" s="196" t="s">
        <v>173</v>
      </c>
      <c r="E94" s="203" t="s">
        <v>36</v>
      </c>
      <c r="F94" s="204" t="s">
        <v>175</v>
      </c>
      <c r="G94" s="202"/>
      <c r="H94" s="203" t="s">
        <v>36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173</v>
      </c>
      <c r="AU94" s="210" t="s">
        <v>92</v>
      </c>
      <c r="AV94" s="13" t="s">
        <v>23</v>
      </c>
      <c r="AW94" s="13" t="s">
        <v>45</v>
      </c>
      <c r="AX94" s="13" t="s">
        <v>82</v>
      </c>
      <c r="AY94" s="210" t="s">
        <v>164</v>
      </c>
    </row>
    <row r="95" spans="2:51" s="14" customFormat="1" ht="11.25">
      <c r="B95" s="211"/>
      <c r="C95" s="212"/>
      <c r="D95" s="196" t="s">
        <v>173</v>
      </c>
      <c r="E95" s="213" t="s">
        <v>36</v>
      </c>
      <c r="F95" s="214" t="s">
        <v>1047</v>
      </c>
      <c r="G95" s="212"/>
      <c r="H95" s="215">
        <v>1181.725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173</v>
      </c>
      <c r="AU95" s="221" t="s">
        <v>92</v>
      </c>
      <c r="AV95" s="14" t="s">
        <v>92</v>
      </c>
      <c r="AW95" s="14" t="s">
        <v>45</v>
      </c>
      <c r="AX95" s="14" t="s">
        <v>23</v>
      </c>
      <c r="AY95" s="221" t="s">
        <v>164</v>
      </c>
    </row>
    <row r="96" spans="1:65" s="2" customFormat="1" ht="16.5" customHeight="1">
      <c r="A96" s="37"/>
      <c r="B96" s="38"/>
      <c r="C96" s="183" t="s">
        <v>92</v>
      </c>
      <c r="D96" s="183" t="s">
        <v>166</v>
      </c>
      <c r="E96" s="184" t="s">
        <v>177</v>
      </c>
      <c r="F96" s="185" t="s">
        <v>178</v>
      </c>
      <c r="G96" s="186" t="s">
        <v>169</v>
      </c>
      <c r="H96" s="187">
        <v>1181.725</v>
      </c>
      <c r="I96" s="188"/>
      <c r="J96" s="189">
        <f>ROUND(I96*H96,2)</f>
        <v>0</v>
      </c>
      <c r="K96" s="185" t="s">
        <v>36</v>
      </c>
      <c r="L96" s="42"/>
      <c r="M96" s="190" t="s">
        <v>36</v>
      </c>
      <c r="N96" s="191" t="s">
        <v>53</v>
      </c>
      <c r="O96" s="67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4" t="s">
        <v>170</v>
      </c>
      <c r="AT96" s="194" t="s">
        <v>166</v>
      </c>
      <c r="AU96" s="194" t="s">
        <v>92</v>
      </c>
      <c r="AY96" s="19" t="s">
        <v>164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19" t="s">
        <v>23</v>
      </c>
      <c r="BK96" s="195">
        <f>ROUND(I96*H96,2)</f>
        <v>0</v>
      </c>
      <c r="BL96" s="19" t="s">
        <v>170</v>
      </c>
      <c r="BM96" s="194" t="s">
        <v>1048</v>
      </c>
    </row>
    <row r="97" spans="1:47" s="2" customFormat="1" ht="11.25">
      <c r="A97" s="37"/>
      <c r="B97" s="38"/>
      <c r="C97" s="39"/>
      <c r="D97" s="196" t="s">
        <v>172</v>
      </c>
      <c r="E97" s="39"/>
      <c r="F97" s="197" t="s">
        <v>178</v>
      </c>
      <c r="G97" s="39"/>
      <c r="H97" s="39"/>
      <c r="I97" s="198"/>
      <c r="J97" s="39"/>
      <c r="K97" s="39"/>
      <c r="L97" s="42"/>
      <c r="M97" s="199"/>
      <c r="N97" s="200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9" t="s">
        <v>172</v>
      </c>
      <c r="AU97" s="19" t="s">
        <v>92</v>
      </c>
    </row>
    <row r="98" spans="2:51" s="13" customFormat="1" ht="11.25">
      <c r="B98" s="201"/>
      <c r="C98" s="202"/>
      <c r="D98" s="196" t="s">
        <v>173</v>
      </c>
      <c r="E98" s="203" t="s">
        <v>36</v>
      </c>
      <c r="F98" s="204" t="s">
        <v>180</v>
      </c>
      <c r="G98" s="202"/>
      <c r="H98" s="203" t="s">
        <v>36</v>
      </c>
      <c r="I98" s="205"/>
      <c r="J98" s="202"/>
      <c r="K98" s="202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173</v>
      </c>
      <c r="AU98" s="210" t="s">
        <v>92</v>
      </c>
      <c r="AV98" s="13" t="s">
        <v>23</v>
      </c>
      <c r="AW98" s="13" t="s">
        <v>45</v>
      </c>
      <c r="AX98" s="13" t="s">
        <v>82</v>
      </c>
      <c r="AY98" s="210" t="s">
        <v>164</v>
      </c>
    </row>
    <row r="99" spans="2:51" s="14" customFormat="1" ht="11.25">
      <c r="B99" s="211"/>
      <c r="C99" s="212"/>
      <c r="D99" s="196" t="s">
        <v>173</v>
      </c>
      <c r="E99" s="213" t="s">
        <v>36</v>
      </c>
      <c r="F99" s="214" t="s">
        <v>1047</v>
      </c>
      <c r="G99" s="212"/>
      <c r="H99" s="215">
        <v>1181.725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173</v>
      </c>
      <c r="AU99" s="221" t="s">
        <v>92</v>
      </c>
      <c r="AV99" s="14" t="s">
        <v>92</v>
      </c>
      <c r="AW99" s="14" t="s">
        <v>45</v>
      </c>
      <c r="AX99" s="14" t="s">
        <v>82</v>
      </c>
      <c r="AY99" s="221" t="s">
        <v>164</v>
      </c>
    </row>
    <row r="100" spans="2:51" s="15" customFormat="1" ht="11.25">
      <c r="B100" s="222"/>
      <c r="C100" s="223"/>
      <c r="D100" s="196" t="s">
        <v>173</v>
      </c>
      <c r="E100" s="224" t="s">
        <v>36</v>
      </c>
      <c r="F100" s="225" t="s">
        <v>181</v>
      </c>
      <c r="G100" s="223"/>
      <c r="H100" s="226">
        <v>1181.725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173</v>
      </c>
      <c r="AU100" s="232" t="s">
        <v>92</v>
      </c>
      <c r="AV100" s="15" t="s">
        <v>170</v>
      </c>
      <c r="AW100" s="15" t="s">
        <v>45</v>
      </c>
      <c r="AX100" s="15" t="s">
        <v>23</v>
      </c>
      <c r="AY100" s="232" t="s">
        <v>164</v>
      </c>
    </row>
    <row r="101" spans="1:65" s="2" customFormat="1" ht="16.5" customHeight="1">
      <c r="A101" s="37"/>
      <c r="B101" s="38"/>
      <c r="C101" s="183" t="s">
        <v>182</v>
      </c>
      <c r="D101" s="183" t="s">
        <v>166</v>
      </c>
      <c r="E101" s="184" t="s">
        <v>1049</v>
      </c>
      <c r="F101" s="185" t="s">
        <v>1050</v>
      </c>
      <c r="G101" s="186" t="s">
        <v>169</v>
      </c>
      <c r="H101" s="187">
        <v>908.5</v>
      </c>
      <c r="I101" s="188"/>
      <c r="J101" s="189">
        <f>ROUND(I101*H101,2)</f>
        <v>0</v>
      </c>
      <c r="K101" s="185" t="s">
        <v>186</v>
      </c>
      <c r="L101" s="42"/>
      <c r="M101" s="190" t="s">
        <v>36</v>
      </c>
      <c r="N101" s="191" t="s">
        <v>53</v>
      </c>
      <c r="O101" s="67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4" t="s">
        <v>170</v>
      </c>
      <c r="AT101" s="194" t="s">
        <v>166</v>
      </c>
      <c r="AU101" s="194" t="s">
        <v>92</v>
      </c>
      <c r="AY101" s="19" t="s">
        <v>164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9" t="s">
        <v>23</v>
      </c>
      <c r="BK101" s="195">
        <f>ROUND(I101*H101,2)</f>
        <v>0</v>
      </c>
      <c r="BL101" s="19" t="s">
        <v>170</v>
      </c>
      <c r="BM101" s="194" t="s">
        <v>1051</v>
      </c>
    </row>
    <row r="102" spans="1:47" s="2" customFormat="1" ht="11.25">
      <c r="A102" s="37"/>
      <c r="B102" s="38"/>
      <c r="C102" s="39"/>
      <c r="D102" s="196" t="s">
        <v>172</v>
      </c>
      <c r="E102" s="39"/>
      <c r="F102" s="197" t="s">
        <v>1052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172</v>
      </c>
      <c r="AU102" s="19" t="s">
        <v>92</v>
      </c>
    </row>
    <row r="103" spans="1:47" s="2" customFormat="1" ht="11.25">
      <c r="A103" s="37"/>
      <c r="B103" s="38"/>
      <c r="C103" s="39"/>
      <c r="D103" s="233" t="s">
        <v>189</v>
      </c>
      <c r="E103" s="39"/>
      <c r="F103" s="234" t="s">
        <v>1053</v>
      </c>
      <c r="G103" s="39"/>
      <c r="H103" s="39"/>
      <c r="I103" s="198"/>
      <c r="J103" s="39"/>
      <c r="K103" s="39"/>
      <c r="L103" s="42"/>
      <c r="M103" s="199"/>
      <c r="N103" s="200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189</v>
      </c>
      <c r="AU103" s="19" t="s">
        <v>92</v>
      </c>
    </row>
    <row r="104" spans="2:51" s="13" customFormat="1" ht="11.25">
      <c r="B104" s="201"/>
      <c r="C104" s="202"/>
      <c r="D104" s="196" t="s">
        <v>173</v>
      </c>
      <c r="E104" s="203" t="s">
        <v>36</v>
      </c>
      <c r="F104" s="204" t="s">
        <v>1046</v>
      </c>
      <c r="G104" s="202"/>
      <c r="H104" s="203" t="s">
        <v>36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173</v>
      </c>
      <c r="AU104" s="210" t="s">
        <v>92</v>
      </c>
      <c r="AV104" s="13" t="s">
        <v>23</v>
      </c>
      <c r="AW104" s="13" t="s">
        <v>45</v>
      </c>
      <c r="AX104" s="13" t="s">
        <v>82</v>
      </c>
      <c r="AY104" s="210" t="s">
        <v>164</v>
      </c>
    </row>
    <row r="105" spans="2:51" s="13" customFormat="1" ht="11.25">
      <c r="B105" s="201"/>
      <c r="C105" s="202"/>
      <c r="D105" s="196" t="s">
        <v>173</v>
      </c>
      <c r="E105" s="203" t="s">
        <v>36</v>
      </c>
      <c r="F105" s="204" t="s">
        <v>175</v>
      </c>
      <c r="G105" s="202"/>
      <c r="H105" s="203" t="s">
        <v>36</v>
      </c>
      <c r="I105" s="205"/>
      <c r="J105" s="202"/>
      <c r="K105" s="202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173</v>
      </c>
      <c r="AU105" s="210" t="s">
        <v>92</v>
      </c>
      <c r="AV105" s="13" t="s">
        <v>23</v>
      </c>
      <c r="AW105" s="13" t="s">
        <v>45</v>
      </c>
      <c r="AX105" s="13" t="s">
        <v>82</v>
      </c>
      <c r="AY105" s="210" t="s">
        <v>164</v>
      </c>
    </row>
    <row r="106" spans="2:51" s="14" customFormat="1" ht="11.25">
      <c r="B106" s="211"/>
      <c r="C106" s="212"/>
      <c r="D106" s="196" t="s">
        <v>173</v>
      </c>
      <c r="E106" s="213" t="s">
        <v>36</v>
      </c>
      <c r="F106" s="214" t="s">
        <v>1054</v>
      </c>
      <c r="G106" s="212"/>
      <c r="H106" s="215">
        <v>908.5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173</v>
      </c>
      <c r="AU106" s="221" t="s">
        <v>92</v>
      </c>
      <c r="AV106" s="14" t="s">
        <v>92</v>
      </c>
      <c r="AW106" s="14" t="s">
        <v>45</v>
      </c>
      <c r="AX106" s="14" t="s">
        <v>82</v>
      </c>
      <c r="AY106" s="221" t="s">
        <v>164</v>
      </c>
    </row>
    <row r="107" spans="2:51" s="15" customFormat="1" ht="11.25">
      <c r="B107" s="222"/>
      <c r="C107" s="223"/>
      <c r="D107" s="196" t="s">
        <v>173</v>
      </c>
      <c r="E107" s="224" t="s">
        <v>36</v>
      </c>
      <c r="F107" s="225" t="s">
        <v>181</v>
      </c>
      <c r="G107" s="223"/>
      <c r="H107" s="226">
        <v>908.5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173</v>
      </c>
      <c r="AU107" s="232" t="s">
        <v>92</v>
      </c>
      <c r="AV107" s="15" t="s">
        <v>170</v>
      </c>
      <c r="AW107" s="15" t="s">
        <v>45</v>
      </c>
      <c r="AX107" s="15" t="s">
        <v>23</v>
      </c>
      <c r="AY107" s="232" t="s">
        <v>164</v>
      </c>
    </row>
    <row r="108" spans="1:65" s="2" customFormat="1" ht="21.75" customHeight="1">
      <c r="A108" s="37"/>
      <c r="B108" s="38"/>
      <c r="C108" s="183" t="s">
        <v>170</v>
      </c>
      <c r="D108" s="183" t="s">
        <v>166</v>
      </c>
      <c r="E108" s="184" t="s">
        <v>1055</v>
      </c>
      <c r="F108" s="185" t="s">
        <v>1056</v>
      </c>
      <c r="G108" s="186" t="s">
        <v>185</v>
      </c>
      <c r="H108" s="187">
        <v>79.5</v>
      </c>
      <c r="I108" s="188"/>
      <c r="J108" s="189">
        <f>ROUND(I108*H108,2)</f>
        <v>0</v>
      </c>
      <c r="K108" s="185" t="s">
        <v>186</v>
      </c>
      <c r="L108" s="42"/>
      <c r="M108" s="190" t="s">
        <v>36</v>
      </c>
      <c r="N108" s="191" t="s">
        <v>53</v>
      </c>
      <c r="O108" s="67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4" t="s">
        <v>170</v>
      </c>
      <c r="AT108" s="194" t="s">
        <v>166</v>
      </c>
      <c r="AU108" s="194" t="s">
        <v>92</v>
      </c>
      <c r="AY108" s="19" t="s">
        <v>164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19" t="s">
        <v>23</v>
      </c>
      <c r="BK108" s="195">
        <f>ROUND(I108*H108,2)</f>
        <v>0</v>
      </c>
      <c r="BL108" s="19" t="s">
        <v>170</v>
      </c>
      <c r="BM108" s="194" t="s">
        <v>1057</v>
      </c>
    </row>
    <row r="109" spans="1:47" s="2" customFormat="1" ht="11.25">
      <c r="A109" s="37"/>
      <c r="B109" s="38"/>
      <c r="C109" s="39"/>
      <c r="D109" s="196" t="s">
        <v>172</v>
      </c>
      <c r="E109" s="39"/>
      <c r="F109" s="197" t="s">
        <v>1058</v>
      </c>
      <c r="G109" s="39"/>
      <c r="H109" s="39"/>
      <c r="I109" s="198"/>
      <c r="J109" s="39"/>
      <c r="K109" s="39"/>
      <c r="L109" s="42"/>
      <c r="M109" s="199"/>
      <c r="N109" s="200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172</v>
      </c>
      <c r="AU109" s="19" t="s">
        <v>92</v>
      </c>
    </row>
    <row r="110" spans="1:47" s="2" customFormat="1" ht="11.25">
      <c r="A110" s="37"/>
      <c r="B110" s="38"/>
      <c r="C110" s="39"/>
      <c r="D110" s="233" t="s">
        <v>189</v>
      </c>
      <c r="E110" s="39"/>
      <c r="F110" s="234" t="s">
        <v>1059</v>
      </c>
      <c r="G110" s="39"/>
      <c r="H110" s="39"/>
      <c r="I110" s="198"/>
      <c r="J110" s="39"/>
      <c r="K110" s="39"/>
      <c r="L110" s="42"/>
      <c r="M110" s="199"/>
      <c r="N110" s="200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189</v>
      </c>
      <c r="AU110" s="19" t="s">
        <v>92</v>
      </c>
    </row>
    <row r="111" spans="2:51" s="13" customFormat="1" ht="11.25">
      <c r="B111" s="201"/>
      <c r="C111" s="202"/>
      <c r="D111" s="196" t="s">
        <v>173</v>
      </c>
      <c r="E111" s="203" t="s">
        <v>36</v>
      </c>
      <c r="F111" s="204" t="s">
        <v>253</v>
      </c>
      <c r="G111" s="202"/>
      <c r="H111" s="203" t="s">
        <v>36</v>
      </c>
      <c r="I111" s="205"/>
      <c r="J111" s="202"/>
      <c r="K111" s="202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173</v>
      </c>
      <c r="AU111" s="210" t="s">
        <v>92</v>
      </c>
      <c r="AV111" s="13" t="s">
        <v>23</v>
      </c>
      <c r="AW111" s="13" t="s">
        <v>45</v>
      </c>
      <c r="AX111" s="13" t="s">
        <v>82</v>
      </c>
      <c r="AY111" s="210" t="s">
        <v>164</v>
      </c>
    </row>
    <row r="112" spans="2:51" s="13" customFormat="1" ht="11.25">
      <c r="B112" s="201"/>
      <c r="C112" s="202"/>
      <c r="D112" s="196" t="s">
        <v>173</v>
      </c>
      <c r="E112" s="203" t="s">
        <v>36</v>
      </c>
      <c r="F112" s="204" t="s">
        <v>1060</v>
      </c>
      <c r="G112" s="202"/>
      <c r="H112" s="203" t="s">
        <v>36</v>
      </c>
      <c r="I112" s="205"/>
      <c r="J112" s="202"/>
      <c r="K112" s="202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173</v>
      </c>
      <c r="AU112" s="210" t="s">
        <v>92</v>
      </c>
      <c r="AV112" s="13" t="s">
        <v>23</v>
      </c>
      <c r="AW112" s="13" t="s">
        <v>45</v>
      </c>
      <c r="AX112" s="13" t="s">
        <v>82</v>
      </c>
      <c r="AY112" s="210" t="s">
        <v>164</v>
      </c>
    </row>
    <row r="113" spans="2:51" s="14" customFormat="1" ht="11.25">
      <c r="B113" s="211"/>
      <c r="C113" s="212"/>
      <c r="D113" s="196" t="s">
        <v>173</v>
      </c>
      <c r="E113" s="213" t="s">
        <v>36</v>
      </c>
      <c r="F113" s="214" t="s">
        <v>1061</v>
      </c>
      <c r="G113" s="212"/>
      <c r="H113" s="215">
        <v>79.5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173</v>
      </c>
      <c r="AU113" s="221" t="s">
        <v>92</v>
      </c>
      <c r="AV113" s="14" t="s">
        <v>92</v>
      </c>
      <c r="AW113" s="14" t="s">
        <v>45</v>
      </c>
      <c r="AX113" s="14" t="s">
        <v>82</v>
      </c>
      <c r="AY113" s="221" t="s">
        <v>164</v>
      </c>
    </row>
    <row r="114" spans="2:51" s="15" customFormat="1" ht="11.25">
      <c r="B114" s="222"/>
      <c r="C114" s="223"/>
      <c r="D114" s="196" t="s">
        <v>173</v>
      </c>
      <c r="E114" s="224" t="s">
        <v>36</v>
      </c>
      <c r="F114" s="225" t="s">
        <v>181</v>
      </c>
      <c r="G114" s="223"/>
      <c r="H114" s="226">
        <v>79.5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173</v>
      </c>
      <c r="AU114" s="232" t="s">
        <v>92</v>
      </c>
      <c r="AV114" s="15" t="s">
        <v>170</v>
      </c>
      <c r="AW114" s="15" t="s">
        <v>45</v>
      </c>
      <c r="AX114" s="15" t="s">
        <v>23</v>
      </c>
      <c r="AY114" s="232" t="s">
        <v>164</v>
      </c>
    </row>
    <row r="115" spans="1:65" s="2" customFormat="1" ht="21.75" customHeight="1">
      <c r="A115" s="37"/>
      <c r="B115" s="38"/>
      <c r="C115" s="183" t="s">
        <v>204</v>
      </c>
      <c r="D115" s="183" t="s">
        <v>166</v>
      </c>
      <c r="E115" s="184" t="s">
        <v>1062</v>
      </c>
      <c r="F115" s="185" t="s">
        <v>1063</v>
      </c>
      <c r="G115" s="186" t="s">
        <v>185</v>
      </c>
      <c r="H115" s="187">
        <v>182.235</v>
      </c>
      <c r="I115" s="188"/>
      <c r="J115" s="189">
        <f>ROUND(I115*H115,2)</f>
        <v>0</v>
      </c>
      <c r="K115" s="185" t="s">
        <v>186</v>
      </c>
      <c r="L115" s="42"/>
      <c r="M115" s="190" t="s">
        <v>36</v>
      </c>
      <c r="N115" s="191" t="s">
        <v>53</v>
      </c>
      <c r="O115" s="67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4" t="s">
        <v>170</v>
      </c>
      <c r="AT115" s="194" t="s">
        <v>166</v>
      </c>
      <c r="AU115" s="194" t="s">
        <v>92</v>
      </c>
      <c r="AY115" s="19" t="s">
        <v>164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9" t="s">
        <v>23</v>
      </c>
      <c r="BK115" s="195">
        <f>ROUND(I115*H115,2)</f>
        <v>0</v>
      </c>
      <c r="BL115" s="19" t="s">
        <v>170</v>
      </c>
      <c r="BM115" s="194" t="s">
        <v>1064</v>
      </c>
    </row>
    <row r="116" spans="1:47" s="2" customFormat="1" ht="11.25">
      <c r="A116" s="37"/>
      <c r="B116" s="38"/>
      <c r="C116" s="39"/>
      <c r="D116" s="196" t="s">
        <v>172</v>
      </c>
      <c r="E116" s="39"/>
      <c r="F116" s="197" t="s">
        <v>1065</v>
      </c>
      <c r="G116" s="39"/>
      <c r="H116" s="39"/>
      <c r="I116" s="198"/>
      <c r="J116" s="39"/>
      <c r="K116" s="39"/>
      <c r="L116" s="42"/>
      <c r="M116" s="199"/>
      <c r="N116" s="200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172</v>
      </c>
      <c r="AU116" s="19" t="s">
        <v>92</v>
      </c>
    </row>
    <row r="117" spans="1:47" s="2" customFormat="1" ht="11.25">
      <c r="A117" s="37"/>
      <c r="B117" s="38"/>
      <c r="C117" s="39"/>
      <c r="D117" s="233" t="s">
        <v>189</v>
      </c>
      <c r="E117" s="39"/>
      <c r="F117" s="234" t="s">
        <v>1066</v>
      </c>
      <c r="G117" s="39"/>
      <c r="H117" s="39"/>
      <c r="I117" s="198"/>
      <c r="J117" s="39"/>
      <c r="K117" s="39"/>
      <c r="L117" s="42"/>
      <c r="M117" s="199"/>
      <c r="N117" s="200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189</v>
      </c>
      <c r="AU117" s="19" t="s">
        <v>92</v>
      </c>
    </row>
    <row r="118" spans="2:51" s="13" customFormat="1" ht="11.25">
      <c r="B118" s="201"/>
      <c r="C118" s="202"/>
      <c r="D118" s="196" t="s">
        <v>173</v>
      </c>
      <c r="E118" s="203" t="s">
        <v>36</v>
      </c>
      <c r="F118" s="204" t="s">
        <v>253</v>
      </c>
      <c r="G118" s="202"/>
      <c r="H118" s="203" t="s">
        <v>36</v>
      </c>
      <c r="I118" s="205"/>
      <c r="J118" s="202"/>
      <c r="K118" s="202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173</v>
      </c>
      <c r="AU118" s="210" t="s">
        <v>92</v>
      </c>
      <c r="AV118" s="13" t="s">
        <v>23</v>
      </c>
      <c r="AW118" s="13" t="s">
        <v>45</v>
      </c>
      <c r="AX118" s="13" t="s">
        <v>82</v>
      </c>
      <c r="AY118" s="210" t="s">
        <v>164</v>
      </c>
    </row>
    <row r="119" spans="2:51" s="13" customFormat="1" ht="11.25">
      <c r="B119" s="201"/>
      <c r="C119" s="202"/>
      <c r="D119" s="196" t="s">
        <v>173</v>
      </c>
      <c r="E119" s="203" t="s">
        <v>36</v>
      </c>
      <c r="F119" s="204" t="s">
        <v>1067</v>
      </c>
      <c r="G119" s="202"/>
      <c r="H119" s="203" t="s">
        <v>36</v>
      </c>
      <c r="I119" s="205"/>
      <c r="J119" s="202"/>
      <c r="K119" s="202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173</v>
      </c>
      <c r="AU119" s="210" t="s">
        <v>92</v>
      </c>
      <c r="AV119" s="13" t="s">
        <v>23</v>
      </c>
      <c r="AW119" s="13" t="s">
        <v>45</v>
      </c>
      <c r="AX119" s="13" t="s">
        <v>82</v>
      </c>
      <c r="AY119" s="210" t="s">
        <v>164</v>
      </c>
    </row>
    <row r="120" spans="2:51" s="14" customFormat="1" ht="11.25">
      <c r="B120" s="211"/>
      <c r="C120" s="212"/>
      <c r="D120" s="196" t="s">
        <v>173</v>
      </c>
      <c r="E120" s="213" t="s">
        <v>36</v>
      </c>
      <c r="F120" s="214" t="s">
        <v>1068</v>
      </c>
      <c r="G120" s="212"/>
      <c r="H120" s="215">
        <v>272.55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173</v>
      </c>
      <c r="AU120" s="221" t="s">
        <v>92</v>
      </c>
      <c r="AV120" s="14" t="s">
        <v>92</v>
      </c>
      <c r="AW120" s="14" t="s">
        <v>45</v>
      </c>
      <c r="AX120" s="14" t="s">
        <v>82</v>
      </c>
      <c r="AY120" s="221" t="s">
        <v>164</v>
      </c>
    </row>
    <row r="121" spans="2:51" s="13" customFormat="1" ht="11.25">
      <c r="B121" s="201"/>
      <c r="C121" s="202"/>
      <c r="D121" s="196" t="s">
        <v>173</v>
      </c>
      <c r="E121" s="203" t="s">
        <v>36</v>
      </c>
      <c r="F121" s="204" t="s">
        <v>1069</v>
      </c>
      <c r="G121" s="202"/>
      <c r="H121" s="203" t="s">
        <v>36</v>
      </c>
      <c r="I121" s="205"/>
      <c r="J121" s="202"/>
      <c r="K121" s="202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173</v>
      </c>
      <c r="AU121" s="210" t="s">
        <v>92</v>
      </c>
      <c r="AV121" s="13" t="s">
        <v>23</v>
      </c>
      <c r="AW121" s="13" t="s">
        <v>45</v>
      </c>
      <c r="AX121" s="13" t="s">
        <v>82</v>
      </c>
      <c r="AY121" s="210" t="s">
        <v>164</v>
      </c>
    </row>
    <row r="122" spans="2:51" s="14" customFormat="1" ht="11.25">
      <c r="B122" s="211"/>
      <c r="C122" s="212"/>
      <c r="D122" s="196" t="s">
        <v>173</v>
      </c>
      <c r="E122" s="213" t="s">
        <v>36</v>
      </c>
      <c r="F122" s="214" t="s">
        <v>1070</v>
      </c>
      <c r="G122" s="212"/>
      <c r="H122" s="215">
        <v>-79.5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173</v>
      </c>
      <c r="AU122" s="221" t="s">
        <v>92</v>
      </c>
      <c r="AV122" s="14" t="s">
        <v>92</v>
      </c>
      <c r="AW122" s="14" t="s">
        <v>45</v>
      </c>
      <c r="AX122" s="14" t="s">
        <v>82</v>
      </c>
      <c r="AY122" s="221" t="s">
        <v>164</v>
      </c>
    </row>
    <row r="123" spans="2:51" s="14" customFormat="1" ht="11.25">
      <c r="B123" s="211"/>
      <c r="C123" s="212"/>
      <c r="D123" s="196" t="s">
        <v>173</v>
      </c>
      <c r="E123" s="213" t="s">
        <v>36</v>
      </c>
      <c r="F123" s="214" t="s">
        <v>1071</v>
      </c>
      <c r="G123" s="212"/>
      <c r="H123" s="215">
        <v>-10.815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173</v>
      </c>
      <c r="AU123" s="221" t="s">
        <v>92</v>
      </c>
      <c r="AV123" s="14" t="s">
        <v>92</v>
      </c>
      <c r="AW123" s="14" t="s">
        <v>45</v>
      </c>
      <c r="AX123" s="14" t="s">
        <v>82</v>
      </c>
      <c r="AY123" s="221" t="s">
        <v>164</v>
      </c>
    </row>
    <row r="124" spans="2:51" s="15" customFormat="1" ht="11.25">
      <c r="B124" s="222"/>
      <c r="C124" s="223"/>
      <c r="D124" s="196" t="s">
        <v>173</v>
      </c>
      <c r="E124" s="224" t="s">
        <v>36</v>
      </c>
      <c r="F124" s="225" t="s">
        <v>181</v>
      </c>
      <c r="G124" s="223"/>
      <c r="H124" s="226">
        <v>182.235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173</v>
      </c>
      <c r="AU124" s="232" t="s">
        <v>92</v>
      </c>
      <c r="AV124" s="15" t="s">
        <v>170</v>
      </c>
      <c r="AW124" s="15" t="s">
        <v>45</v>
      </c>
      <c r="AX124" s="15" t="s">
        <v>23</v>
      </c>
      <c r="AY124" s="232" t="s">
        <v>164</v>
      </c>
    </row>
    <row r="125" spans="1:65" s="2" customFormat="1" ht="24.2" customHeight="1">
      <c r="A125" s="37"/>
      <c r="B125" s="38"/>
      <c r="C125" s="183" t="s">
        <v>217</v>
      </c>
      <c r="D125" s="183" t="s">
        <v>166</v>
      </c>
      <c r="E125" s="184" t="s">
        <v>193</v>
      </c>
      <c r="F125" s="185" t="s">
        <v>194</v>
      </c>
      <c r="G125" s="186" t="s">
        <v>185</v>
      </c>
      <c r="H125" s="187">
        <v>616.005</v>
      </c>
      <c r="I125" s="188"/>
      <c r="J125" s="189">
        <f>ROUND(I125*H125,2)</f>
        <v>0</v>
      </c>
      <c r="K125" s="185" t="s">
        <v>186</v>
      </c>
      <c r="L125" s="42"/>
      <c r="M125" s="190" t="s">
        <v>36</v>
      </c>
      <c r="N125" s="191" t="s">
        <v>53</v>
      </c>
      <c r="O125" s="67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4" t="s">
        <v>170</v>
      </c>
      <c r="AT125" s="194" t="s">
        <v>166</v>
      </c>
      <c r="AU125" s="194" t="s">
        <v>92</v>
      </c>
      <c r="AY125" s="19" t="s">
        <v>164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9" t="s">
        <v>23</v>
      </c>
      <c r="BK125" s="195">
        <f>ROUND(I125*H125,2)</f>
        <v>0</v>
      </c>
      <c r="BL125" s="19" t="s">
        <v>170</v>
      </c>
      <c r="BM125" s="194" t="s">
        <v>1072</v>
      </c>
    </row>
    <row r="126" spans="1:47" s="2" customFormat="1" ht="11.25">
      <c r="A126" s="37"/>
      <c r="B126" s="38"/>
      <c r="C126" s="39"/>
      <c r="D126" s="196" t="s">
        <v>172</v>
      </c>
      <c r="E126" s="39"/>
      <c r="F126" s="197" t="s">
        <v>196</v>
      </c>
      <c r="G126" s="39"/>
      <c r="H126" s="39"/>
      <c r="I126" s="198"/>
      <c r="J126" s="39"/>
      <c r="K126" s="39"/>
      <c r="L126" s="42"/>
      <c r="M126" s="199"/>
      <c r="N126" s="200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9" t="s">
        <v>172</v>
      </c>
      <c r="AU126" s="19" t="s">
        <v>92</v>
      </c>
    </row>
    <row r="127" spans="1:47" s="2" customFormat="1" ht="11.25">
      <c r="A127" s="37"/>
      <c r="B127" s="38"/>
      <c r="C127" s="39"/>
      <c r="D127" s="233" t="s">
        <v>189</v>
      </c>
      <c r="E127" s="39"/>
      <c r="F127" s="234" t="s">
        <v>197</v>
      </c>
      <c r="G127" s="39"/>
      <c r="H127" s="39"/>
      <c r="I127" s="198"/>
      <c r="J127" s="39"/>
      <c r="K127" s="39"/>
      <c r="L127" s="42"/>
      <c r="M127" s="199"/>
      <c r="N127" s="200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189</v>
      </c>
      <c r="AU127" s="19" t="s">
        <v>92</v>
      </c>
    </row>
    <row r="128" spans="2:51" s="13" customFormat="1" ht="11.25">
      <c r="B128" s="201"/>
      <c r="C128" s="202"/>
      <c r="D128" s="196" t="s">
        <v>173</v>
      </c>
      <c r="E128" s="203" t="s">
        <v>36</v>
      </c>
      <c r="F128" s="204" t="s">
        <v>1046</v>
      </c>
      <c r="G128" s="202"/>
      <c r="H128" s="203" t="s">
        <v>36</v>
      </c>
      <c r="I128" s="205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173</v>
      </c>
      <c r="AU128" s="210" t="s">
        <v>92</v>
      </c>
      <c r="AV128" s="13" t="s">
        <v>23</v>
      </c>
      <c r="AW128" s="13" t="s">
        <v>45</v>
      </c>
      <c r="AX128" s="13" t="s">
        <v>82</v>
      </c>
      <c r="AY128" s="210" t="s">
        <v>164</v>
      </c>
    </row>
    <row r="129" spans="2:51" s="13" customFormat="1" ht="11.25">
      <c r="B129" s="201"/>
      <c r="C129" s="202"/>
      <c r="D129" s="196" t="s">
        <v>173</v>
      </c>
      <c r="E129" s="203" t="s">
        <v>36</v>
      </c>
      <c r="F129" s="204" t="s">
        <v>198</v>
      </c>
      <c r="G129" s="202"/>
      <c r="H129" s="203" t="s">
        <v>36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173</v>
      </c>
      <c r="AU129" s="210" t="s">
        <v>92</v>
      </c>
      <c r="AV129" s="13" t="s">
        <v>23</v>
      </c>
      <c r="AW129" s="13" t="s">
        <v>45</v>
      </c>
      <c r="AX129" s="13" t="s">
        <v>82</v>
      </c>
      <c r="AY129" s="210" t="s">
        <v>164</v>
      </c>
    </row>
    <row r="130" spans="2:51" s="14" customFormat="1" ht="11.25">
      <c r="B130" s="211"/>
      <c r="C130" s="212"/>
      <c r="D130" s="196" t="s">
        <v>173</v>
      </c>
      <c r="E130" s="213" t="s">
        <v>36</v>
      </c>
      <c r="F130" s="214" t="s">
        <v>1073</v>
      </c>
      <c r="G130" s="212"/>
      <c r="H130" s="215">
        <v>499.675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173</v>
      </c>
      <c r="AU130" s="221" t="s">
        <v>92</v>
      </c>
      <c r="AV130" s="14" t="s">
        <v>92</v>
      </c>
      <c r="AW130" s="14" t="s">
        <v>45</v>
      </c>
      <c r="AX130" s="14" t="s">
        <v>82</v>
      </c>
      <c r="AY130" s="221" t="s">
        <v>164</v>
      </c>
    </row>
    <row r="131" spans="2:51" s="13" customFormat="1" ht="11.25">
      <c r="B131" s="201"/>
      <c r="C131" s="202"/>
      <c r="D131" s="196" t="s">
        <v>173</v>
      </c>
      <c r="E131" s="203" t="s">
        <v>36</v>
      </c>
      <c r="F131" s="204" t="s">
        <v>200</v>
      </c>
      <c r="G131" s="202"/>
      <c r="H131" s="203" t="s">
        <v>36</v>
      </c>
      <c r="I131" s="205"/>
      <c r="J131" s="202"/>
      <c r="K131" s="202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173</v>
      </c>
      <c r="AU131" s="210" t="s">
        <v>92</v>
      </c>
      <c r="AV131" s="13" t="s">
        <v>23</v>
      </c>
      <c r="AW131" s="13" t="s">
        <v>45</v>
      </c>
      <c r="AX131" s="13" t="s">
        <v>82</v>
      </c>
      <c r="AY131" s="210" t="s">
        <v>164</v>
      </c>
    </row>
    <row r="132" spans="2:51" s="14" customFormat="1" ht="11.25">
      <c r="B132" s="211"/>
      <c r="C132" s="212"/>
      <c r="D132" s="196" t="s">
        <v>173</v>
      </c>
      <c r="E132" s="213" t="s">
        <v>36</v>
      </c>
      <c r="F132" s="214" t="s">
        <v>1074</v>
      </c>
      <c r="G132" s="212"/>
      <c r="H132" s="215">
        <v>57.98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173</v>
      </c>
      <c r="AU132" s="221" t="s">
        <v>92</v>
      </c>
      <c r="AV132" s="14" t="s">
        <v>92</v>
      </c>
      <c r="AW132" s="14" t="s">
        <v>45</v>
      </c>
      <c r="AX132" s="14" t="s">
        <v>82</v>
      </c>
      <c r="AY132" s="221" t="s">
        <v>164</v>
      </c>
    </row>
    <row r="133" spans="2:51" s="13" customFormat="1" ht="11.25">
      <c r="B133" s="201"/>
      <c r="C133" s="202"/>
      <c r="D133" s="196" t="s">
        <v>173</v>
      </c>
      <c r="E133" s="203" t="s">
        <v>36</v>
      </c>
      <c r="F133" s="204" t="s">
        <v>1075</v>
      </c>
      <c r="G133" s="202"/>
      <c r="H133" s="203" t="s">
        <v>36</v>
      </c>
      <c r="I133" s="205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173</v>
      </c>
      <c r="AU133" s="210" t="s">
        <v>92</v>
      </c>
      <c r="AV133" s="13" t="s">
        <v>23</v>
      </c>
      <c r="AW133" s="13" t="s">
        <v>45</v>
      </c>
      <c r="AX133" s="13" t="s">
        <v>82</v>
      </c>
      <c r="AY133" s="210" t="s">
        <v>164</v>
      </c>
    </row>
    <row r="134" spans="2:51" s="14" customFormat="1" ht="11.25">
      <c r="B134" s="211"/>
      <c r="C134" s="212"/>
      <c r="D134" s="196" t="s">
        <v>173</v>
      </c>
      <c r="E134" s="213" t="s">
        <v>36</v>
      </c>
      <c r="F134" s="214" t="s">
        <v>1076</v>
      </c>
      <c r="G134" s="212"/>
      <c r="H134" s="215">
        <v>16.9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173</v>
      </c>
      <c r="AU134" s="221" t="s">
        <v>92</v>
      </c>
      <c r="AV134" s="14" t="s">
        <v>92</v>
      </c>
      <c r="AW134" s="14" t="s">
        <v>45</v>
      </c>
      <c r="AX134" s="14" t="s">
        <v>82</v>
      </c>
      <c r="AY134" s="221" t="s">
        <v>164</v>
      </c>
    </row>
    <row r="135" spans="2:51" s="13" customFormat="1" ht="11.25">
      <c r="B135" s="201"/>
      <c r="C135" s="202"/>
      <c r="D135" s="196" t="s">
        <v>173</v>
      </c>
      <c r="E135" s="203" t="s">
        <v>36</v>
      </c>
      <c r="F135" s="204" t="s">
        <v>1077</v>
      </c>
      <c r="G135" s="202"/>
      <c r="H135" s="203" t="s">
        <v>36</v>
      </c>
      <c r="I135" s="205"/>
      <c r="J135" s="202"/>
      <c r="K135" s="202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173</v>
      </c>
      <c r="AU135" s="210" t="s">
        <v>92</v>
      </c>
      <c r="AV135" s="13" t="s">
        <v>23</v>
      </c>
      <c r="AW135" s="13" t="s">
        <v>45</v>
      </c>
      <c r="AX135" s="13" t="s">
        <v>82</v>
      </c>
      <c r="AY135" s="210" t="s">
        <v>164</v>
      </c>
    </row>
    <row r="136" spans="2:51" s="14" customFormat="1" ht="11.25">
      <c r="B136" s="211"/>
      <c r="C136" s="212"/>
      <c r="D136" s="196" t="s">
        <v>173</v>
      </c>
      <c r="E136" s="213" t="s">
        <v>36</v>
      </c>
      <c r="F136" s="214" t="s">
        <v>1078</v>
      </c>
      <c r="G136" s="212"/>
      <c r="H136" s="215">
        <v>4.42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173</v>
      </c>
      <c r="AU136" s="221" t="s">
        <v>92</v>
      </c>
      <c r="AV136" s="14" t="s">
        <v>92</v>
      </c>
      <c r="AW136" s="14" t="s">
        <v>45</v>
      </c>
      <c r="AX136" s="14" t="s">
        <v>82</v>
      </c>
      <c r="AY136" s="221" t="s">
        <v>164</v>
      </c>
    </row>
    <row r="137" spans="2:51" s="13" customFormat="1" ht="11.25">
      <c r="B137" s="201"/>
      <c r="C137" s="202"/>
      <c r="D137" s="196" t="s">
        <v>173</v>
      </c>
      <c r="E137" s="203" t="s">
        <v>36</v>
      </c>
      <c r="F137" s="204" t="s">
        <v>202</v>
      </c>
      <c r="G137" s="202"/>
      <c r="H137" s="203" t="s">
        <v>36</v>
      </c>
      <c r="I137" s="205"/>
      <c r="J137" s="202"/>
      <c r="K137" s="202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173</v>
      </c>
      <c r="AU137" s="210" t="s">
        <v>92</v>
      </c>
      <c r="AV137" s="13" t="s">
        <v>23</v>
      </c>
      <c r="AW137" s="13" t="s">
        <v>45</v>
      </c>
      <c r="AX137" s="13" t="s">
        <v>82</v>
      </c>
      <c r="AY137" s="210" t="s">
        <v>164</v>
      </c>
    </row>
    <row r="138" spans="2:51" s="14" customFormat="1" ht="11.25">
      <c r="B138" s="211"/>
      <c r="C138" s="212"/>
      <c r="D138" s="196" t="s">
        <v>173</v>
      </c>
      <c r="E138" s="213" t="s">
        <v>36</v>
      </c>
      <c r="F138" s="214" t="s">
        <v>203</v>
      </c>
      <c r="G138" s="212"/>
      <c r="H138" s="215">
        <v>13.78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173</v>
      </c>
      <c r="AU138" s="221" t="s">
        <v>92</v>
      </c>
      <c r="AV138" s="14" t="s">
        <v>92</v>
      </c>
      <c r="AW138" s="14" t="s">
        <v>45</v>
      </c>
      <c r="AX138" s="14" t="s">
        <v>82</v>
      </c>
      <c r="AY138" s="221" t="s">
        <v>164</v>
      </c>
    </row>
    <row r="139" spans="2:51" s="13" customFormat="1" ht="11.25">
      <c r="B139" s="201"/>
      <c r="C139" s="202"/>
      <c r="D139" s="196" t="s">
        <v>173</v>
      </c>
      <c r="E139" s="203" t="s">
        <v>36</v>
      </c>
      <c r="F139" s="204" t="s">
        <v>1079</v>
      </c>
      <c r="G139" s="202"/>
      <c r="H139" s="203" t="s">
        <v>36</v>
      </c>
      <c r="I139" s="205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173</v>
      </c>
      <c r="AU139" s="210" t="s">
        <v>92</v>
      </c>
      <c r="AV139" s="13" t="s">
        <v>23</v>
      </c>
      <c r="AW139" s="13" t="s">
        <v>45</v>
      </c>
      <c r="AX139" s="13" t="s">
        <v>82</v>
      </c>
      <c r="AY139" s="210" t="s">
        <v>164</v>
      </c>
    </row>
    <row r="140" spans="2:51" s="14" customFormat="1" ht="11.25">
      <c r="B140" s="211"/>
      <c r="C140" s="212"/>
      <c r="D140" s="196" t="s">
        <v>173</v>
      </c>
      <c r="E140" s="213" t="s">
        <v>36</v>
      </c>
      <c r="F140" s="214" t="s">
        <v>1080</v>
      </c>
      <c r="G140" s="212"/>
      <c r="H140" s="215">
        <v>23.25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173</v>
      </c>
      <c r="AU140" s="221" t="s">
        <v>92</v>
      </c>
      <c r="AV140" s="14" t="s">
        <v>92</v>
      </c>
      <c r="AW140" s="14" t="s">
        <v>45</v>
      </c>
      <c r="AX140" s="14" t="s">
        <v>82</v>
      </c>
      <c r="AY140" s="221" t="s">
        <v>164</v>
      </c>
    </row>
    <row r="141" spans="2:51" s="15" customFormat="1" ht="11.25">
      <c r="B141" s="222"/>
      <c r="C141" s="223"/>
      <c r="D141" s="196" t="s">
        <v>173</v>
      </c>
      <c r="E141" s="224" t="s">
        <v>36</v>
      </c>
      <c r="F141" s="225" t="s">
        <v>181</v>
      </c>
      <c r="G141" s="223"/>
      <c r="H141" s="226">
        <v>616.005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173</v>
      </c>
      <c r="AU141" s="232" t="s">
        <v>92</v>
      </c>
      <c r="AV141" s="15" t="s">
        <v>170</v>
      </c>
      <c r="AW141" s="15" t="s">
        <v>45</v>
      </c>
      <c r="AX141" s="15" t="s">
        <v>23</v>
      </c>
      <c r="AY141" s="232" t="s">
        <v>164</v>
      </c>
    </row>
    <row r="142" spans="1:65" s="2" customFormat="1" ht="21.75" customHeight="1">
      <c r="A142" s="37"/>
      <c r="B142" s="38"/>
      <c r="C142" s="183" t="s">
        <v>229</v>
      </c>
      <c r="D142" s="183" t="s">
        <v>166</v>
      </c>
      <c r="E142" s="184" t="s">
        <v>218</v>
      </c>
      <c r="F142" s="185" t="s">
        <v>219</v>
      </c>
      <c r="G142" s="186" t="s">
        <v>185</v>
      </c>
      <c r="H142" s="187">
        <v>145.905</v>
      </c>
      <c r="I142" s="188"/>
      <c r="J142" s="189">
        <f>ROUND(I142*H142,2)</f>
        <v>0</v>
      </c>
      <c r="K142" s="185" t="s">
        <v>186</v>
      </c>
      <c r="L142" s="42"/>
      <c r="M142" s="190" t="s">
        <v>36</v>
      </c>
      <c r="N142" s="191" t="s">
        <v>53</v>
      </c>
      <c r="O142" s="67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4" t="s">
        <v>170</v>
      </c>
      <c r="AT142" s="194" t="s">
        <v>166</v>
      </c>
      <c r="AU142" s="194" t="s">
        <v>92</v>
      </c>
      <c r="AY142" s="19" t="s">
        <v>164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9" t="s">
        <v>23</v>
      </c>
      <c r="BK142" s="195">
        <f>ROUND(I142*H142,2)</f>
        <v>0</v>
      </c>
      <c r="BL142" s="19" t="s">
        <v>170</v>
      </c>
      <c r="BM142" s="194" t="s">
        <v>1081</v>
      </c>
    </row>
    <row r="143" spans="1:47" s="2" customFormat="1" ht="19.5">
      <c r="A143" s="37"/>
      <c r="B143" s="38"/>
      <c r="C143" s="39"/>
      <c r="D143" s="196" t="s">
        <v>172</v>
      </c>
      <c r="E143" s="39"/>
      <c r="F143" s="197" t="s">
        <v>221</v>
      </c>
      <c r="G143" s="39"/>
      <c r="H143" s="39"/>
      <c r="I143" s="198"/>
      <c r="J143" s="39"/>
      <c r="K143" s="39"/>
      <c r="L143" s="42"/>
      <c r="M143" s="199"/>
      <c r="N143" s="200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9" t="s">
        <v>172</v>
      </c>
      <c r="AU143" s="19" t="s">
        <v>92</v>
      </c>
    </row>
    <row r="144" spans="1:47" s="2" customFormat="1" ht="11.25">
      <c r="A144" s="37"/>
      <c r="B144" s="38"/>
      <c r="C144" s="39"/>
      <c r="D144" s="233" t="s">
        <v>189</v>
      </c>
      <c r="E144" s="39"/>
      <c r="F144" s="234" t="s">
        <v>222</v>
      </c>
      <c r="G144" s="39"/>
      <c r="H144" s="39"/>
      <c r="I144" s="198"/>
      <c r="J144" s="39"/>
      <c r="K144" s="39"/>
      <c r="L144" s="42"/>
      <c r="M144" s="199"/>
      <c r="N144" s="200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9" t="s">
        <v>189</v>
      </c>
      <c r="AU144" s="19" t="s">
        <v>92</v>
      </c>
    </row>
    <row r="145" spans="2:51" s="13" customFormat="1" ht="11.25">
      <c r="B145" s="201"/>
      <c r="C145" s="202"/>
      <c r="D145" s="196" t="s">
        <v>173</v>
      </c>
      <c r="E145" s="203" t="s">
        <v>36</v>
      </c>
      <c r="F145" s="204" t="s">
        <v>1046</v>
      </c>
      <c r="G145" s="202"/>
      <c r="H145" s="203" t="s">
        <v>36</v>
      </c>
      <c r="I145" s="205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173</v>
      </c>
      <c r="AU145" s="210" t="s">
        <v>92</v>
      </c>
      <c r="AV145" s="13" t="s">
        <v>23</v>
      </c>
      <c r="AW145" s="13" t="s">
        <v>45</v>
      </c>
      <c r="AX145" s="13" t="s">
        <v>82</v>
      </c>
      <c r="AY145" s="210" t="s">
        <v>164</v>
      </c>
    </row>
    <row r="146" spans="2:51" s="13" customFormat="1" ht="11.25">
      <c r="B146" s="201"/>
      <c r="C146" s="202"/>
      <c r="D146" s="196" t="s">
        <v>173</v>
      </c>
      <c r="E146" s="203" t="s">
        <v>36</v>
      </c>
      <c r="F146" s="204" t="s">
        <v>223</v>
      </c>
      <c r="G146" s="202"/>
      <c r="H146" s="203" t="s">
        <v>36</v>
      </c>
      <c r="I146" s="205"/>
      <c r="J146" s="202"/>
      <c r="K146" s="202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173</v>
      </c>
      <c r="AU146" s="210" t="s">
        <v>92</v>
      </c>
      <c r="AV146" s="13" t="s">
        <v>23</v>
      </c>
      <c r="AW146" s="13" t="s">
        <v>45</v>
      </c>
      <c r="AX146" s="13" t="s">
        <v>82</v>
      </c>
      <c r="AY146" s="210" t="s">
        <v>164</v>
      </c>
    </row>
    <row r="147" spans="2:51" s="14" customFormat="1" ht="11.25">
      <c r="B147" s="211"/>
      <c r="C147" s="212"/>
      <c r="D147" s="196" t="s">
        <v>173</v>
      </c>
      <c r="E147" s="213" t="s">
        <v>36</v>
      </c>
      <c r="F147" s="214" t="s">
        <v>1082</v>
      </c>
      <c r="G147" s="212"/>
      <c r="H147" s="215">
        <v>142.305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173</v>
      </c>
      <c r="AU147" s="221" t="s">
        <v>92</v>
      </c>
      <c r="AV147" s="14" t="s">
        <v>92</v>
      </c>
      <c r="AW147" s="14" t="s">
        <v>45</v>
      </c>
      <c r="AX147" s="14" t="s">
        <v>82</v>
      </c>
      <c r="AY147" s="221" t="s">
        <v>164</v>
      </c>
    </row>
    <row r="148" spans="2:51" s="13" customFormat="1" ht="11.25">
      <c r="B148" s="201"/>
      <c r="C148" s="202"/>
      <c r="D148" s="196" t="s">
        <v>173</v>
      </c>
      <c r="E148" s="203" t="s">
        <v>36</v>
      </c>
      <c r="F148" s="204" t="s">
        <v>227</v>
      </c>
      <c r="G148" s="202"/>
      <c r="H148" s="203" t="s">
        <v>36</v>
      </c>
      <c r="I148" s="205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173</v>
      </c>
      <c r="AU148" s="210" t="s">
        <v>92</v>
      </c>
      <c r="AV148" s="13" t="s">
        <v>23</v>
      </c>
      <c r="AW148" s="13" t="s">
        <v>45</v>
      </c>
      <c r="AX148" s="13" t="s">
        <v>82</v>
      </c>
      <c r="AY148" s="210" t="s">
        <v>164</v>
      </c>
    </row>
    <row r="149" spans="2:51" s="14" customFormat="1" ht="11.25">
      <c r="B149" s="211"/>
      <c r="C149" s="212"/>
      <c r="D149" s="196" t="s">
        <v>173</v>
      </c>
      <c r="E149" s="213" t="s">
        <v>36</v>
      </c>
      <c r="F149" s="214" t="s">
        <v>1083</v>
      </c>
      <c r="G149" s="212"/>
      <c r="H149" s="215">
        <v>3.6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173</v>
      </c>
      <c r="AU149" s="221" t="s">
        <v>92</v>
      </c>
      <c r="AV149" s="14" t="s">
        <v>92</v>
      </c>
      <c r="AW149" s="14" t="s">
        <v>45</v>
      </c>
      <c r="AX149" s="14" t="s">
        <v>82</v>
      </c>
      <c r="AY149" s="221" t="s">
        <v>164</v>
      </c>
    </row>
    <row r="150" spans="2:51" s="15" customFormat="1" ht="11.25">
      <c r="B150" s="222"/>
      <c r="C150" s="223"/>
      <c r="D150" s="196" t="s">
        <v>173</v>
      </c>
      <c r="E150" s="224" t="s">
        <v>36</v>
      </c>
      <c r="F150" s="225" t="s">
        <v>181</v>
      </c>
      <c r="G150" s="223"/>
      <c r="H150" s="226">
        <v>145.905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173</v>
      </c>
      <c r="AU150" s="232" t="s">
        <v>92</v>
      </c>
      <c r="AV150" s="15" t="s">
        <v>170</v>
      </c>
      <c r="AW150" s="15" t="s">
        <v>45</v>
      </c>
      <c r="AX150" s="15" t="s">
        <v>23</v>
      </c>
      <c r="AY150" s="232" t="s">
        <v>164</v>
      </c>
    </row>
    <row r="151" spans="1:65" s="2" customFormat="1" ht="21.75" customHeight="1">
      <c r="A151" s="37"/>
      <c r="B151" s="38"/>
      <c r="C151" s="183" t="s">
        <v>238</v>
      </c>
      <c r="D151" s="183" t="s">
        <v>166</v>
      </c>
      <c r="E151" s="184" t="s">
        <v>248</v>
      </c>
      <c r="F151" s="185" t="s">
        <v>249</v>
      </c>
      <c r="G151" s="186" t="s">
        <v>185</v>
      </c>
      <c r="H151" s="187">
        <v>534.285</v>
      </c>
      <c r="I151" s="188"/>
      <c r="J151" s="189">
        <f>ROUND(I151*H151,2)</f>
        <v>0</v>
      </c>
      <c r="K151" s="185" t="s">
        <v>186</v>
      </c>
      <c r="L151" s="42"/>
      <c r="M151" s="190" t="s">
        <v>36</v>
      </c>
      <c r="N151" s="191" t="s">
        <v>53</v>
      </c>
      <c r="O151" s="67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4" t="s">
        <v>170</v>
      </c>
      <c r="AT151" s="194" t="s">
        <v>166</v>
      </c>
      <c r="AU151" s="194" t="s">
        <v>92</v>
      </c>
      <c r="AY151" s="19" t="s">
        <v>164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9" t="s">
        <v>23</v>
      </c>
      <c r="BK151" s="195">
        <f>ROUND(I151*H151,2)</f>
        <v>0</v>
      </c>
      <c r="BL151" s="19" t="s">
        <v>170</v>
      </c>
      <c r="BM151" s="194" t="s">
        <v>1084</v>
      </c>
    </row>
    <row r="152" spans="1:47" s="2" customFormat="1" ht="19.5">
      <c r="A152" s="37"/>
      <c r="B152" s="38"/>
      <c r="C152" s="39"/>
      <c r="D152" s="196" t="s">
        <v>172</v>
      </c>
      <c r="E152" s="39"/>
      <c r="F152" s="197" t="s">
        <v>251</v>
      </c>
      <c r="G152" s="39"/>
      <c r="H152" s="39"/>
      <c r="I152" s="198"/>
      <c r="J152" s="39"/>
      <c r="K152" s="39"/>
      <c r="L152" s="42"/>
      <c r="M152" s="199"/>
      <c r="N152" s="200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172</v>
      </c>
      <c r="AU152" s="19" t="s">
        <v>92</v>
      </c>
    </row>
    <row r="153" spans="1:47" s="2" customFormat="1" ht="11.25">
      <c r="A153" s="37"/>
      <c r="B153" s="38"/>
      <c r="C153" s="39"/>
      <c r="D153" s="233" t="s">
        <v>189</v>
      </c>
      <c r="E153" s="39"/>
      <c r="F153" s="234" t="s">
        <v>252</v>
      </c>
      <c r="G153" s="39"/>
      <c r="H153" s="39"/>
      <c r="I153" s="198"/>
      <c r="J153" s="39"/>
      <c r="K153" s="39"/>
      <c r="L153" s="42"/>
      <c r="M153" s="199"/>
      <c r="N153" s="200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9" t="s">
        <v>189</v>
      </c>
      <c r="AU153" s="19" t="s">
        <v>92</v>
      </c>
    </row>
    <row r="154" spans="2:51" s="13" customFormat="1" ht="11.25">
      <c r="B154" s="201"/>
      <c r="C154" s="202"/>
      <c r="D154" s="196" t="s">
        <v>173</v>
      </c>
      <c r="E154" s="203" t="s">
        <v>36</v>
      </c>
      <c r="F154" s="204" t="s">
        <v>253</v>
      </c>
      <c r="G154" s="202"/>
      <c r="H154" s="203" t="s">
        <v>36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173</v>
      </c>
      <c r="AU154" s="210" t="s">
        <v>92</v>
      </c>
      <c r="AV154" s="13" t="s">
        <v>23</v>
      </c>
      <c r="AW154" s="13" t="s">
        <v>45</v>
      </c>
      <c r="AX154" s="13" t="s">
        <v>82</v>
      </c>
      <c r="AY154" s="210" t="s">
        <v>164</v>
      </c>
    </row>
    <row r="155" spans="2:51" s="13" customFormat="1" ht="11.25">
      <c r="B155" s="201"/>
      <c r="C155" s="202"/>
      <c r="D155" s="196" t="s">
        <v>173</v>
      </c>
      <c r="E155" s="203" t="s">
        <v>36</v>
      </c>
      <c r="F155" s="204" t="s">
        <v>1085</v>
      </c>
      <c r="G155" s="202"/>
      <c r="H155" s="203" t="s">
        <v>36</v>
      </c>
      <c r="I155" s="205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173</v>
      </c>
      <c r="AU155" s="210" t="s">
        <v>92</v>
      </c>
      <c r="AV155" s="13" t="s">
        <v>23</v>
      </c>
      <c r="AW155" s="13" t="s">
        <v>45</v>
      </c>
      <c r="AX155" s="13" t="s">
        <v>82</v>
      </c>
      <c r="AY155" s="210" t="s">
        <v>164</v>
      </c>
    </row>
    <row r="156" spans="2:51" s="14" customFormat="1" ht="11.25">
      <c r="B156" s="211"/>
      <c r="C156" s="212"/>
      <c r="D156" s="196" t="s">
        <v>173</v>
      </c>
      <c r="E156" s="213" t="s">
        <v>36</v>
      </c>
      <c r="F156" s="214" t="s">
        <v>1086</v>
      </c>
      <c r="G156" s="212"/>
      <c r="H156" s="215">
        <v>272.55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173</v>
      </c>
      <c r="AU156" s="221" t="s">
        <v>92</v>
      </c>
      <c r="AV156" s="14" t="s">
        <v>92</v>
      </c>
      <c r="AW156" s="14" t="s">
        <v>45</v>
      </c>
      <c r="AX156" s="14" t="s">
        <v>82</v>
      </c>
      <c r="AY156" s="221" t="s">
        <v>164</v>
      </c>
    </row>
    <row r="157" spans="2:51" s="13" customFormat="1" ht="11.25">
      <c r="B157" s="201"/>
      <c r="C157" s="202"/>
      <c r="D157" s="196" t="s">
        <v>173</v>
      </c>
      <c r="E157" s="203" t="s">
        <v>36</v>
      </c>
      <c r="F157" s="204" t="s">
        <v>1087</v>
      </c>
      <c r="G157" s="202"/>
      <c r="H157" s="203" t="s">
        <v>36</v>
      </c>
      <c r="I157" s="205"/>
      <c r="J157" s="202"/>
      <c r="K157" s="202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173</v>
      </c>
      <c r="AU157" s="210" t="s">
        <v>92</v>
      </c>
      <c r="AV157" s="13" t="s">
        <v>23</v>
      </c>
      <c r="AW157" s="13" t="s">
        <v>45</v>
      </c>
      <c r="AX157" s="13" t="s">
        <v>82</v>
      </c>
      <c r="AY157" s="210" t="s">
        <v>164</v>
      </c>
    </row>
    <row r="158" spans="2:51" s="14" customFormat="1" ht="11.25">
      <c r="B158" s="211"/>
      <c r="C158" s="212"/>
      <c r="D158" s="196" t="s">
        <v>173</v>
      </c>
      <c r="E158" s="213" t="s">
        <v>36</v>
      </c>
      <c r="F158" s="214" t="s">
        <v>1061</v>
      </c>
      <c r="G158" s="212"/>
      <c r="H158" s="215">
        <v>79.5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173</v>
      </c>
      <c r="AU158" s="221" t="s">
        <v>92</v>
      </c>
      <c r="AV158" s="14" t="s">
        <v>92</v>
      </c>
      <c r="AW158" s="14" t="s">
        <v>45</v>
      </c>
      <c r="AX158" s="14" t="s">
        <v>82</v>
      </c>
      <c r="AY158" s="221" t="s">
        <v>164</v>
      </c>
    </row>
    <row r="159" spans="2:51" s="13" customFormat="1" ht="11.25">
      <c r="B159" s="201"/>
      <c r="C159" s="202"/>
      <c r="D159" s="196" t="s">
        <v>173</v>
      </c>
      <c r="E159" s="203" t="s">
        <v>36</v>
      </c>
      <c r="F159" s="204" t="s">
        <v>1088</v>
      </c>
      <c r="G159" s="202"/>
      <c r="H159" s="203" t="s">
        <v>36</v>
      </c>
      <c r="I159" s="205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173</v>
      </c>
      <c r="AU159" s="210" t="s">
        <v>92</v>
      </c>
      <c r="AV159" s="13" t="s">
        <v>23</v>
      </c>
      <c r="AW159" s="13" t="s">
        <v>45</v>
      </c>
      <c r="AX159" s="13" t="s">
        <v>82</v>
      </c>
      <c r="AY159" s="210" t="s">
        <v>164</v>
      </c>
    </row>
    <row r="160" spans="2:51" s="14" customFormat="1" ht="11.25">
      <c r="B160" s="211"/>
      <c r="C160" s="212"/>
      <c r="D160" s="196" t="s">
        <v>173</v>
      </c>
      <c r="E160" s="213" t="s">
        <v>36</v>
      </c>
      <c r="F160" s="214" t="s">
        <v>1089</v>
      </c>
      <c r="G160" s="212"/>
      <c r="H160" s="215">
        <v>182.235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173</v>
      </c>
      <c r="AU160" s="221" t="s">
        <v>92</v>
      </c>
      <c r="AV160" s="14" t="s">
        <v>92</v>
      </c>
      <c r="AW160" s="14" t="s">
        <v>45</v>
      </c>
      <c r="AX160" s="14" t="s">
        <v>82</v>
      </c>
      <c r="AY160" s="221" t="s">
        <v>164</v>
      </c>
    </row>
    <row r="161" spans="2:51" s="15" customFormat="1" ht="11.25">
      <c r="B161" s="222"/>
      <c r="C161" s="223"/>
      <c r="D161" s="196" t="s">
        <v>173</v>
      </c>
      <c r="E161" s="224" t="s">
        <v>36</v>
      </c>
      <c r="F161" s="225" t="s">
        <v>181</v>
      </c>
      <c r="G161" s="223"/>
      <c r="H161" s="226">
        <v>534.285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173</v>
      </c>
      <c r="AU161" s="232" t="s">
        <v>92</v>
      </c>
      <c r="AV161" s="15" t="s">
        <v>170</v>
      </c>
      <c r="AW161" s="15" t="s">
        <v>45</v>
      </c>
      <c r="AX161" s="15" t="s">
        <v>23</v>
      </c>
      <c r="AY161" s="232" t="s">
        <v>164</v>
      </c>
    </row>
    <row r="162" spans="1:65" s="2" customFormat="1" ht="16.5" customHeight="1">
      <c r="A162" s="37"/>
      <c r="B162" s="38"/>
      <c r="C162" s="183" t="s">
        <v>247</v>
      </c>
      <c r="D162" s="183" t="s">
        <v>166</v>
      </c>
      <c r="E162" s="184" t="s">
        <v>256</v>
      </c>
      <c r="F162" s="185" t="s">
        <v>257</v>
      </c>
      <c r="G162" s="186" t="s">
        <v>185</v>
      </c>
      <c r="H162" s="187">
        <v>79.7</v>
      </c>
      <c r="I162" s="188"/>
      <c r="J162" s="189">
        <f>ROUND(I162*H162,2)</f>
        <v>0</v>
      </c>
      <c r="K162" s="185" t="s">
        <v>186</v>
      </c>
      <c r="L162" s="42"/>
      <c r="M162" s="190" t="s">
        <v>36</v>
      </c>
      <c r="N162" s="191" t="s">
        <v>53</v>
      </c>
      <c r="O162" s="67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4" t="s">
        <v>170</v>
      </c>
      <c r="AT162" s="194" t="s">
        <v>166</v>
      </c>
      <c r="AU162" s="194" t="s">
        <v>92</v>
      </c>
      <c r="AY162" s="19" t="s">
        <v>164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9" t="s">
        <v>23</v>
      </c>
      <c r="BK162" s="195">
        <f>ROUND(I162*H162,2)</f>
        <v>0</v>
      </c>
      <c r="BL162" s="19" t="s">
        <v>170</v>
      </c>
      <c r="BM162" s="194" t="s">
        <v>1090</v>
      </c>
    </row>
    <row r="163" spans="1:47" s="2" customFormat="1" ht="19.5">
      <c r="A163" s="37"/>
      <c r="B163" s="38"/>
      <c r="C163" s="39"/>
      <c r="D163" s="196" t="s">
        <v>172</v>
      </c>
      <c r="E163" s="39"/>
      <c r="F163" s="197" t="s">
        <v>259</v>
      </c>
      <c r="G163" s="39"/>
      <c r="H163" s="39"/>
      <c r="I163" s="198"/>
      <c r="J163" s="39"/>
      <c r="K163" s="39"/>
      <c r="L163" s="42"/>
      <c r="M163" s="199"/>
      <c r="N163" s="200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9" t="s">
        <v>172</v>
      </c>
      <c r="AU163" s="19" t="s">
        <v>92</v>
      </c>
    </row>
    <row r="164" spans="1:47" s="2" customFormat="1" ht="11.25">
      <c r="A164" s="37"/>
      <c r="B164" s="38"/>
      <c r="C164" s="39"/>
      <c r="D164" s="233" t="s">
        <v>189</v>
      </c>
      <c r="E164" s="39"/>
      <c r="F164" s="234" t="s">
        <v>260</v>
      </c>
      <c r="G164" s="39"/>
      <c r="H164" s="39"/>
      <c r="I164" s="198"/>
      <c r="J164" s="39"/>
      <c r="K164" s="39"/>
      <c r="L164" s="42"/>
      <c r="M164" s="199"/>
      <c r="N164" s="200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189</v>
      </c>
      <c r="AU164" s="19" t="s">
        <v>92</v>
      </c>
    </row>
    <row r="165" spans="2:51" s="13" customFormat="1" ht="11.25">
      <c r="B165" s="201"/>
      <c r="C165" s="202"/>
      <c r="D165" s="196" t="s">
        <v>173</v>
      </c>
      <c r="E165" s="203" t="s">
        <v>36</v>
      </c>
      <c r="F165" s="204" t="s">
        <v>1046</v>
      </c>
      <c r="G165" s="202"/>
      <c r="H165" s="203" t="s">
        <v>36</v>
      </c>
      <c r="I165" s="205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173</v>
      </c>
      <c r="AU165" s="210" t="s">
        <v>92</v>
      </c>
      <c r="AV165" s="13" t="s">
        <v>23</v>
      </c>
      <c r="AW165" s="13" t="s">
        <v>45</v>
      </c>
      <c r="AX165" s="13" t="s">
        <v>82</v>
      </c>
      <c r="AY165" s="210" t="s">
        <v>164</v>
      </c>
    </row>
    <row r="166" spans="2:51" s="13" customFormat="1" ht="11.25">
      <c r="B166" s="201"/>
      <c r="C166" s="202"/>
      <c r="D166" s="196" t="s">
        <v>173</v>
      </c>
      <c r="E166" s="203" t="s">
        <v>36</v>
      </c>
      <c r="F166" s="204" t="s">
        <v>175</v>
      </c>
      <c r="G166" s="202"/>
      <c r="H166" s="203" t="s">
        <v>36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173</v>
      </c>
      <c r="AU166" s="210" t="s">
        <v>92</v>
      </c>
      <c r="AV166" s="13" t="s">
        <v>23</v>
      </c>
      <c r="AW166" s="13" t="s">
        <v>45</v>
      </c>
      <c r="AX166" s="13" t="s">
        <v>82</v>
      </c>
      <c r="AY166" s="210" t="s">
        <v>164</v>
      </c>
    </row>
    <row r="167" spans="2:51" s="14" customFormat="1" ht="11.25">
      <c r="B167" s="211"/>
      <c r="C167" s="212"/>
      <c r="D167" s="196" t="s">
        <v>173</v>
      </c>
      <c r="E167" s="213" t="s">
        <v>36</v>
      </c>
      <c r="F167" s="214" t="s">
        <v>1091</v>
      </c>
      <c r="G167" s="212"/>
      <c r="H167" s="215">
        <v>79.7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173</v>
      </c>
      <c r="AU167" s="221" t="s">
        <v>92</v>
      </c>
      <c r="AV167" s="14" t="s">
        <v>92</v>
      </c>
      <c r="AW167" s="14" t="s">
        <v>45</v>
      </c>
      <c r="AX167" s="14" t="s">
        <v>82</v>
      </c>
      <c r="AY167" s="221" t="s">
        <v>164</v>
      </c>
    </row>
    <row r="168" spans="2:51" s="15" customFormat="1" ht="11.25">
      <c r="B168" s="222"/>
      <c r="C168" s="223"/>
      <c r="D168" s="196" t="s">
        <v>173</v>
      </c>
      <c r="E168" s="224" t="s">
        <v>36</v>
      </c>
      <c r="F168" s="225" t="s">
        <v>181</v>
      </c>
      <c r="G168" s="223"/>
      <c r="H168" s="226">
        <v>79.7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173</v>
      </c>
      <c r="AU168" s="232" t="s">
        <v>92</v>
      </c>
      <c r="AV168" s="15" t="s">
        <v>170</v>
      </c>
      <c r="AW168" s="15" t="s">
        <v>45</v>
      </c>
      <c r="AX168" s="15" t="s">
        <v>23</v>
      </c>
      <c r="AY168" s="232" t="s">
        <v>164</v>
      </c>
    </row>
    <row r="169" spans="1:65" s="2" customFormat="1" ht="16.5" customHeight="1">
      <c r="A169" s="37"/>
      <c r="B169" s="38"/>
      <c r="C169" s="183" t="s">
        <v>28</v>
      </c>
      <c r="D169" s="183" t="s">
        <v>166</v>
      </c>
      <c r="E169" s="184" t="s">
        <v>262</v>
      </c>
      <c r="F169" s="185" t="s">
        <v>263</v>
      </c>
      <c r="G169" s="186" t="s">
        <v>169</v>
      </c>
      <c r="H169" s="187">
        <v>3672.675</v>
      </c>
      <c r="I169" s="188"/>
      <c r="J169" s="189">
        <f>ROUND(I169*H169,2)</f>
        <v>0</v>
      </c>
      <c r="K169" s="185" t="s">
        <v>186</v>
      </c>
      <c r="L169" s="42"/>
      <c r="M169" s="190" t="s">
        <v>36</v>
      </c>
      <c r="N169" s="191" t="s">
        <v>53</v>
      </c>
      <c r="O169" s="67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4" t="s">
        <v>170</v>
      </c>
      <c r="AT169" s="194" t="s">
        <v>166</v>
      </c>
      <c r="AU169" s="194" t="s">
        <v>92</v>
      </c>
      <c r="AY169" s="19" t="s">
        <v>164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9" t="s">
        <v>23</v>
      </c>
      <c r="BK169" s="195">
        <f>ROUND(I169*H169,2)</f>
        <v>0</v>
      </c>
      <c r="BL169" s="19" t="s">
        <v>170</v>
      </c>
      <c r="BM169" s="194" t="s">
        <v>1092</v>
      </c>
    </row>
    <row r="170" spans="1:47" s="2" customFormat="1" ht="11.25">
      <c r="A170" s="37"/>
      <c r="B170" s="38"/>
      <c r="C170" s="39"/>
      <c r="D170" s="196" t="s">
        <v>172</v>
      </c>
      <c r="E170" s="39"/>
      <c r="F170" s="197" t="s">
        <v>265</v>
      </c>
      <c r="G170" s="39"/>
      <c r="H170" s="39"/>
      <c r="I170" s="198"/>
      <c r="J170" s="39"/>
      <c r="K170" s="39"/>
      <c r="L170" s="42"/>
      <c r="M170" s="199"/>
      <c r="N170" s="200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9" t="s">
        <v>172</v>
      </c>
      <c r="AU170" s="19" t="s">
        <v>92</v>
      </c>
    </row>
    <row r="171" spans="1:47" s="2" customFormat="1" ht="11.25">
      <c r="A171" s="37"/>
      <c r="B171" s="38"/>
      <c r="C171" s="39"/>
      <c r="D171" s="233" t="s">
        <v>189</v>
      </c>
      <c r="E171" s="39"/>
      <c r="F171" s="234" t="s">
        <v>266</v>
      </c>
      <c r="G171" s="39"/>
      <c r="H171" s="39"/>
      <c r="I171" s="198"/>
      <c r="J171" s="39"/>
      <c r="K171" s="39"/>
      <c r="L171" s="42"/>
      <c r="M171" s="199"/>
      <c r="N171" s="200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9" t="s">
        <v>189</v>
      </c>
      <c r="AU171" s="19" t="s">
        <v>92</v>
      </c>
    </row>
    <row r="172" spans="2:51" s="13" customFormat="1" ht="11.25">
      <c r="B172" s="201"/>
      <c r="C172" s="202"/>
      <c r="D172" s="196" t="s">
        <v>173</v>
      </c>
      <c r="E172" s="203" t="s">
        <v>36</v>
      </c>
      <c r="F172" s="204" t="s">
        <v>1046</v>
      </c>
      <c r="G172" s="202"/>
      <c r="H172" s="203" t="s">
        <v>36</v>
      </c>
      <c r="I172" s="205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173</v>
      </c>
      <c r="AU172" s="210" t="s">
        <v>92</v>
      </c>
      <c r="AV172" s="13" t="s">
        <v>23</v>
      </c>
      <c r="AW172" s="13" t="s">
        <v>45</v>
      </c>
      <c r="AX172" s="13" t="s">
        <v>82</v>
      </c>
      <c r="AY172" s="210" t="s">
        <v>164</v>
      </c>
    </row>
    <row r="173" spans="2:51" s="13" customFormat="1" ht="11.25">
      <c r="B173" s="201"/>
      <c r="C173" s="202"/>
      <c r="D173" s="196" t="s">
        <v>173</v>
      </c>
      <c r="E173" s="203" t="s">
        <v>36</v>
      </c>
      <c r="F173" s="204" t="s">
        <v>267</v>
      </c>
      <c r="G173" s="202"/>
      <c r="H173" s="203" t="s">
        <v>36</v>
      </c>
      <c r="I173" s="205"/>
      <c r="J173" s="202"/>
      <c r="K173" s="202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173</v>
      </c>
      <c r="AU173" s="210" t="s">
        <v>92</v>
      </c>
      <c r="AV173" s="13" t="s">
        <v>23</v>
      </c>
      <c r="AW173" s="13" t="s">
        <v>45</v>
      </c>
      <c r="AX173" s="13" t="s">
        <v>82</v>
      </c>
      <c r="AY173" s="210" t="s">
        <v>164</v>
      </c>
    </row>
    <row r="174" spans="2:51" s="14" customFormat="1" ht="11.25">
      <c r="B174" s="211"/>
      <c r="C174" s="212"/>
      <c r="D174" s="196" t="s">
        <v>173</v>
      </c>
      <c r="E174" s="213" t="s">
        <v>36</v>
      </c>
      <c r="F174" s="214" t="s">
        <v>1093</v>
      </c>
      <c r="G174" s="212"/>
      <c r="H174" s="215">
        <v>338.075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173</v>
      </c>
      <c r="AU174" s="221" t="s">
        <v>92</v>
      </c>
      <c r="AV174" s="14" t="s">
        <v>92</v>
      </c>
      <c r="AW174" s="14" t="s">
        <v>45</v>
      </c>
      <c r="AX174" s="14" t="s">
        <v>82</v>
      </c>
      <c r="AY174" s="221" t="s">
        <v>164</v>
      </c>
    </row>
    <row r="175" spans="2:51" s="13" customFormat="1" ht="11.25">
      <c r="B175" s="201"/>
      <c r="C175" s="202"/>
      <c r="D175" s="196" t="s">
        <v>173</v>
      </c>
      <c r="E175" s="203" t="s">
        <v>36</v>
      </c>
      <c r="F175" s="204" t="s">
        <v>1094</v>
      </c>
      <c r="G175" s="202"/>
      <c r="H175" s="203" t="s">
        <v>36</v>
      </c>
      <c r="I175" s="205"/>
      <c r="J175" s="202"/>
      <c r="K175" s="202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173</v>
      </c>
      <c r="AU175" s="210" t="s">
        <v>92</v>
      </c>
      <c r="AV175" s="13" t="s">
        <v>23</v>
      </c>
      <c r="AW175" s="13" t="s">
        <v>45</v>
      </c>
      <c r="AX175" s="13" t="s">
        <v>82</v>
      </c>
      <c r="AY175" s="210" t="s">
        <v>164</v>
      </c>
    </row>
    <row r="176" spans="2:51" s="14" customFormat="1" ht="11.25">
      <c r="B176" s="211"/>
      <c r="C176" s="212"/>
      <c r="D176" s="196" t="s">
        <v>173</v>
      </c>
      <c r="E176" s="213" t="s">
        <v>36</v>
      </c>
      <c r="F176" s="214" t="s">
        <v>1095</v>
      </c>
      <c r="G176" s="212"/>
      <c r="H176" s="215">
        <v>856.8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173</v>
      </c>
      <c r="AU176" s="221" t="s">
        <v>92</v>
      </c>
      <c r="AV176" s="14" t="s">
        <v>92</v>
      </c>
      <c r="AW176" s="14" t="s">
        <v>45</v>
      </c>
      <c r="AX176" s="14" t="s">
        <v>82</v>
      </c>
      <c r="AY176" s="221" t="s">
        <v>164</v>
      </c>
    </row>
    <row r="177" spans="2:51" s="13" customFormat="1" ht="11.25">
      <c r="B177" s="201"/>
      <c r="C177" s="202"/>
      <c r="D177" s="196" t="s">
        <v>173</v>
      </c>
      <c r="E177" s="203" t="s">
        <v>36</v>
      </c>
      <c r="F177" s="204" t="s">
        <v>1096</v>
      </c>
      <c r="G177" s="202"/>
      <c r="H177" s="203" t="s">
        <v>36</v>
      </c>
      <c r="I177" s="205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173</v>
      </c>
      <c r="AU177" s="210" t="s">
        <v>92</v>
      </c>
      <c r="AV177" s="13" t="s">
        <v>23</v>
      </c>
      <c r="AW177" s="13" t="s">
        <v>45</v>
      </c>
      <c r="AX177" s="13" t="s">
        <v>82</v>
      </c>
      <c r="AY177" s="210" t="s">
        <v>164</v>
      </c>
    </row>
    <row r="178" spans="2:51" s="14" customFormat="1" ht="11.25">
      <c r="B178" s="211"/>
      <c r="C178" s="212"/>
      <c r="D178" s="196" t="s">
        <v>173</v>
      </c>
      <c r="E178" s="213" t="s">
        <v>36</v>
      </c>
      <c r="F178" s="214" t="s">
        <v>1097</v>
      </c>
      <c r="G178" s="212"/>
      <c r="H178" s="215">
        <v>2012.4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173</v>
      </c>
      <c r="AU178" s="221" t="s">
        <v>92</v>
      </c>
      <c r="AV178" s="14" t="s">
        <v>92</v>
      </c>
      <c r="AW178" s="14" t="s">
        <v>45</v>
      </c>
      <c r="AX178" s="14" t="s">
        <v>82</v>
      </c>
      <c r="AY178" s="221" t="s">
        <v>164</v>
      </c>
    </row>
    <row r="179" spans="2:51" s="13" customFormat="1" ht="11.25">
      <c r="B179" s="201"/>
      <c r="C179" s="202"/>
      <c r="D179" s="196" t="s">
        <v>173</v>
      </c>
      <c r="E179" s="203" t="s">
        <v>36</v>
      </c>
      <c r="F179" s="204" t="s">
        <v>200</v>
      </c>
      <c r="G179" s="202"/>
      <c r="H179" s="203" t="s">
        <v>36</v>
      </c>
      <c r="I179" s="205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173</v>
      </c>
      <c r="AU179" s="210" t="s">
        <v>92</v>
      </c>
      <c r="AV179" s="13" t="s">
        <v>23</v>
      </c>
      <c r="AW179" s="13" t="s">
        <v>45</v>
      </c>
      <c r="AX179" s="13" t="s">
        <v>82</v>
      </c>
      <c r="AY179" s="210" t="s">
        <v>164</v>
      </c>
    </row>
    <row r="180" spans="2:51" s="14" customFormat="1" ht="11.25">
      <c r="B180" s="211"/>
      <c r="C180" s="212"/>
      <c r="D180" s="196" t="s">
        <v>173</v>
      </c>
      <c r="E180" s="213" t="s">
        <v>36</v>
      </c>
      <c r="F180" s="214" t="s">
        <v>1098</v>
      </c>
      <c r="G180" s="212"/>
      <c r="H180" s="215">
        <v>289.9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173</v>
      </c>
      <c r="AU180" s="221" t="s">
        <v>92</v>
      </c>
      <c r="AV180" s="14" t="s">
        <v>92</v>
      </c>
      <c r="AW180" s="14" t="s">
        <v>45</v>
      </c>
      <c r="AX180" s="14" t="s">
        <v>82</v>
      </c>
      <c r="AY180" s="221" t="s">
        <v>164</v>
      </c>
    </row>
    <row r="181" spans="2:51" s="13" customFormat="1" ht="11.25">
      <c r="B181" s="201"/>
      <c r="C181" s="202"/>
      <c r="D181" s="196" t="s">
        <v>173</v>
      </c>
      <c r="E181" s="203" t="s">
        <v>36</v>
      </c>
      <c r="F181" s="204" t="s">
        <v>1075</v>
      </c>
      <c r="G181" s="202"/>
      <c r="H181" s="203" t="s">
        <v>36</v>
      </c>
      <c r="I181" s="205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173</v>
      </c>
      <c r="AU181" s="210" t="s">
        <v>92</v>
      </c>
      <c r="AV181" s="13" t="s">
        <v>23</v>
      </c>
      <c r="AW181" s="13" t="s">
        <v>45</v>
      </c>
      <c r="AX181" s="13" t="s">
        <v>82</v>
      </c>
      <c r="AY181" s="210" t="s">
        <v>164</v>
      </c>
    </row>
    <row r="182" spans="2:51" s="14" customFormat="1" ht="11.25">
      <c r="B182" s="211"/>
      <c r="C182" s="212"/>
      <c r="D182" s="196" t="s">
        <v>173</v>
      </c>
      <c r="E182" s="213" t="s">
        <v>36</v>
      </c>
      <c r="F182" s="214" t="s">
        <v>1099</v>
      </c>
      <c r="G182" s="212"/>
      <c r="H182" s="215">
        <v>84.5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173</v>
      </c>
      <c r="AU182" s="221" t="s">
        <v>92</v>
      </c>
      <c r="AV182" s="14" t="s">
        <v>92</v>
      </c>
      <c r="AW182" s="14" t="s">
        <v>45</v>
      </c>
      <c r="AX182" s="14" t="s">
        <v>82</v>
      </c>
      <c r="AY182" s="221" t="s">
        <v>164</v>
      </c>
    </row>
    <row r="183" spans="2:51" s="13" customFormat="1" ht="11.25">
      <c r="B183" s="201"/>
      <c r="C183" s="202"/>
      <c r="D183" s="196" t="s">
        <v>173</v>
      </c>
      <c r="E183" s="203" t="s">
        <v>36</v>
      </c>
      <c r="F183" s="204" t="s">
        <v>1077</v>
      </c>
      <c r="G183" s="202"/>
      <c r="H183" s="203" t="s">
        <v>36</v>
      </c>
      <c r="I183" s="205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173</v>
      </c>
      <c r="AU183" s="210" t="s">
        <v>92</v>
      </c>
      <c r="AV183" s="13" t="s">
        <v>23</v>
      </c>
      <c r="AW183" s="13" t="s">
        <v>45</v>
      </c>
      <c r="AX183" s="13" t="s">
        <v>82</v>
      </c>
      <c r="AY183" s="210" t="s">
        <v>164</v>
      </c>
    </row>
    <row r="184" spans="2:51" s="14" customFormat="1" ht="11.25">
      <c r="B184" s="211"/>
      <c r="C184" s="212"/>
      <c r="D184" s="196" t="s">
        <v>173</v>
      </c>
      <c r="E184" s="213" t="s">
        <v>36</v>
      </c>
      <c r="F184" s="214" t="s">
        <v>1100</v>
      </c>
      <c r="G184" s="212"/>
      <c r="H184" s="215">
        <v>22.1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173</v>
      </c>
      <c r="AU184" s="221" t="s">
        <v>92</v>
      </c>
      <c r="AV184" s="14" t="s">
        <v>92</v>
      </c>
      <c r="AW184" s="14" t="s">
        <v>45</v>
      </c>
      <c r="AX184" s="14" t="s">
        <v>82</v>
      </c>
      <c r="AY184" s="221" t="s">
        <v>164</v>
      </c>
    </row>
    <row r="185" spans="2:51" s="13" customFormat="1" ht="11.25">
      <c r="B185" s="201"/>
      <c r="C185" s="202"/>
      <c r="D185" s="196" t="s">
        <v>173</v>
      </c>
      <c r="E185" s="203" t="s">
        <v>36</v>
      </c>
      <c r="F185" s="204" t="s">
        <v>202</v>
      </c>
      <c r="G185" s="202"/>
      <c r="H185" s="203" t="s">
        <v>36</v>
      </c>
      <c r="I185" s="205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173</v>
      </c>
      <c r="AU185" s="210" t="s">
        <v>92</v>
      </c>
      <c r="AV185" s="13" t="s">
        <v>23</v>
      </c>
      <c r="AW185" s="13" t="s">
        <v>45</v>
      </c>
      <c r="AX185" s="13" t="s">
        <v>82</v>
      </c>
      <c r="AY185" s="210" t="s">
        <v>164</v>
      </c>
    </row>
    <row r="186" spans="2:51" s="14" customFormat="1" ht="11.25">
      <c r="B186" s="211"/>
      <c r="C186" s="212"/>
      <c r="D186" s="196" t="s">
        <v>173</v>
      </c>
      <c r="E186" s="213" t="s">
        <v>36</v>
      </c>
      <c r="F186" s="214" t="s">
        <v>272</v>
      </c>
      <c r="G186" s="212"/>
      <c r="H186" s="215">
        <v>68.9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173</v>
      </c>
      <c r="AU186" s="221" t="s">
        <v>92</v>
      </c>
      <c r="AV186" s="14" t="s">
        <v>92</v>
      </c>
      <c r="AW186" s="14" t="s">
        <v>45</v>
      </c>
      <c r="AX186" s="14" t="s">
        <v>82</v>
      </c>
      <c r="AY186" s="221" t="s">
        <v>164</v>
      </c>
    </row>
    <row r="187" spans="2:51" s="15" customFormat="1" ht="11.25">
      <c r="B187" s="222"/>
      <c r="C187" s="223"/>
      <c r="D187" s="196" t="s">
        <v>173</v>
      </c>
      <c r="E187" s="224" t="s">
        <v>36</v>
      </c>
      <c r="F187" s="225" t="s">
        <v>181</v>
      </c>
      <c r="G187" s="223"/>
      <c r="H187" s="226">
        <v>3672.675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173</v>
      </c>
      <c r="AU187" s="232" t="s">
        <v>92</v>
      </c>
      <c r="AV187" s="15" t="s">
        <v>170</v>
      </c>
      <c r="AW187" s="15" t="s">
        <v>45</v>
      </c>
      <c r="AX187" s="15" t="s">
        <v>23</v>
      </c>
      <c r="AY187" s="232" t="s">
        <v>164</v>
      </c>
    </row>
    <row r="188" spans="1:65" s="2" customFormat="1" ht="21.75" customHeight="1">
      <c r="A188" s="37"/>
      <c r="B188" s="38"/>
      <c r="C188" s="183" t="s">
        <v>114</v>
      </c>
      <c r="D188" s="183" t="s">
        <v>166</v>
      </c>
      <c r="E188" s="184" t="s">
        <v>274</v>
      </c>
      <c r="F188" s="185" t="s">
        <v>275</v>
      </c>
      <c r="G188" s="186" t="s">
        <v>185</v>
      </c>
      <c r="H188" s="187">
        <v>918.555</v>
      </c>
      <c r="I188" s="188"/>
      <c r="J188" s="189">
        <f>ROUND(I188*H188,2)</f>
        <v>0</v>
      </c>
      <c r="K188" s="185" t="s">
        <v>186</v>
      </c>
      <c r="L188" s="42"/>
      <c r="M188" s="190" t="s">
        <v>36</v>
      </c>
      <c r="N188" s="191" t="s">
        <v>53</v>
      </c>
      <c r="O188" s="67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4" t="s">
        <v>170</v>
      </c>
      <c r="AT188" s="194" t="s">
        <v>166</v>
      </c>
      <c r="AU188" s="194" t="s">
        <v>92</v>
      </c>
      <c r="AY188" s="19" t="s">
        <v>164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9" t="s">
        <v>23</v>
      </c>
      <c r="BK188" s="195">
        <f>ROUND(I188*H188,2)</f>
        <v>0</v>
      </c>
      <c r="BL188" s="19" t="s">
        <v>170</v>
      </c>
      <c r="BM188" s="194" t="s">
        <v>1101</v>
      </c>
    </row>
    <row r="189" spans="1:47" s="2" customFormat="1" ht="19.5">
      <c r="A189" s="37"/>
      <c r="B189" s="38"/>
      <c r="C189" s="39"/>
      <c r="D189" s="196" t="s">
        <v>172</v>
      </c>
      <c r="E189" s="39"/>
      <c r="F189" s="197" t="s">
        <v>277</v>
      </c>
      <c r="G189" s="39"/>
      <c r="H189" s="39"/>
      <c r="I189" s="198"/>
      <c r="J189" s="39"/>
      <c r="K189" s="39"/>
      <c r="L189" s="42"/>
      <c r="M189" s="199"/>
      <c r="N189" s="200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172</v>
      </c>
      <c r="AU189" s="19" t="s">
        <v>92</v>
      </c>
    </row>
    <row r="190" spans="1:47" s="2" customFormat="1" ht="11.25">
      <c r="A190" s="37"/>
      <c r="B190" s="38"/>
      <c r="C190" s="39"/>
      <c r="D190" s="233" t="s">
        <v>189</v>
      </c>
      <c r="E190" s="39"/>
      <c r="F190" s="234" t="s">
        <v>278</v>
      </c>
      <c r="G190" s="39"/>
      <c r="H190" s="39"/>
      <c r="I190" s="198"/>
      <c r="J190" s="39"/>
      <c r="K190" s="39"/>
      <c r="L190" s="42"/>
      <c r="M190" s="199"/>
      <c r="N190" s="200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189</v>
      </c>
      <c r="AU190" s="19" t="s">
        <v>92</v>
      </c>
    </row>
    <row r="191" spans="2:51" s="13" customFormat="1" ht="11.25">
      <c r="B191" s="201"/>
      <c r="C191" s="202"/>
      <c r="D191" s="196" t="s">
        <v>173</v>
      </c>
      <c r="E191" s="203" t="s">
        <v>36</v>
      </c>
      <c r="F191" s="204" t="s">
        <v>1102</v>
      </c>
      <c r="G191" s="202"/>
      <c r="H191" s="203" t="s">
        <v>36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173</v>
      </c>
      <c r="AU191" s="210" t="s">
        <v>92</v>
      </c>
      <c r="AV191" s="13" t="s">
        <v>23</v>
      </c>
      <c r="AW191" s="13" t="s">
        <v>45</v>
      </c>
      <c r="AX191" s="13" t="s">
        <v>82</v>
      </c>
      <c r="AY191" s="210" t="s">
        <v>164</v>
      </c>
    </row>
    <row r="192" spans="2:51" s="14" customFormat="1" ht="11.25">
      <c r="B192" s="211"/>
      <c r="C192" s="212"/>
      <c r="D192" s="196" t="s">
        <v>173</v>
      </c>
      <c r="E192" s="213" t="s">
        <v>36</v>
      </c>
      <c r="F192" s="214" t="s">
        <v>1103</v>
      </c>
      <c r="G192" s="212"/>
      <c r="H192" s="215">
        <v>918.555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173</v>
      </c>
      <c r="AU192" s="221" t="s">
        <v>92</v>
      </c>
      <c r="AV192" s="14" t="s">
        <v>92</v>
      </c>
      <c r="AW192" s="14" t="s">
        <v>45</v>
      </c>
      <c r="AX192" s="14" t="s">
        <v>82</v>
      </c>
      <c r="AY192" s="221" t="s">
        <v>164</v>
      </c>
    </row>
    <row r="193" spans="2:51" s="15" customFormat="1" ht="11.25">
      <c r="B193" s="222"/>
      <c r="C193" s="223"/>
      <c r="D193" s="196" t="s">
        <v>173</v>
      </c>
      <c r="E193" s="224" t="s">
        <v>36</v>
      </c>
      <c r="F193" s="225" t="s">
        <v>181</v>
      </c>
      <c r="G193" s="223"/>
      <c r="H193" s="226">
        <v>918.555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173</v>
      </c>
      <c r="AU193" s="232" t="s">
        <v>92</v>
      </c>
      <c r="AV193" s="15" t="s">
        <v>170</v>
      </c>
      <c r="AW193" s="15" t="s">
        <v>45</v>
      </c>
      <c r="AX193" s="15" t="s">
        <v>23</v>
      </c>
      <c r="AY193" s="232" t="s">
        <v>164</v>
      </c>
    </row>
    <row r="194" spans="1:65" s="2" customFormat="1" ht="24.2" customHeight="1">
      <c r="A194" s="37"/>
      <c r="B194" s="38"/>
      <c r="C194" s="183" t="s">
        <v>273</v>
      </c>
      <c r="D194" s="183" t="s">
        <v>166</v>
      </c>
      <c r="E194" s="184" t="s">
        <v>282</v>
      </c>
      <c r="F194" s="185" t="s">
        <v>283</v>
      </c>
      <c r="G194" s="186" t="s">
        <v>185</v>
      </c>
      <c r="H194" s="187">
        <v>9185.55</v>
      </c>
      <c r="I194" s="188"/>
      <c r="J194" s="189">
        <f>ROUND(I194*H194,2)</f>
        <v>0</v>
      </c>
      <c r="K194" s="185" t="s">
        <v>186</v>
      </c>
      <c r="L194" s="42"/>
      <c r="M194" s="190" t="s">
        <v>36</v>
      </c>
      <c r="N194" s="191" t="s">
        <v>53</v>
      </c>
      <c r="O194" s="67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4" t="s">
        <v>170</v>
      </c>
      <c r="AT194" s="194" t="s">
        <v>166</v>
      </c>
      <c r="AU194" s="194" t="s">
        <v>92</v>
      </c>
      <c r="AY194" s="19" t="s">
        <v>164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9" t="s">
        <v>23</v>
      </c>
      <c r="BK194" s="195">
        <f>ROUND(I194*H194,2)</f>
        <v>0</v>
      </c>
      <c r="BL194" s="19" t="s">
        <v>170</v>
      </c>
      <c r="BM194" s="194" t="s">
        <v>1104</v>
      </c>
    </row>
    <row r="195" spans="1:47" s="2" customFormat="1" ht="19.5">
      <c r="A195" s="37"/>
      <c r="B195" s="38"/>
      <c r="C195" s="39"/>
      <c r="D195" s="196" t="s">
        <v>172</v>
      </c>
      <c r="E195" s="39"/>
      <c r="F195" s="197" t="s">
        <v>285</v>
      </c>
      <c r="G195" s="39"/>
      <c r="H195" s="39"/>
      <c r="I195" s="198"/>
      <c r="J195" s="39"/>
      <c r="K195" s="39"/>
      <c r="L195" s="42"/>
      <c r="M195" s="199"/>
      <c r="N195" s="200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9" t="s">
        <v>172</v>
      </c>
      <c r="AU195" s="19" t="s">
        <v>92</v>
      </c>
    </row>
    <row r="196" spans="1:47" s="2" customFormat="1" ht="11.25">
      <c r="A196" s="37"/>
      <c r="B196" s="38"/>
      <c r="C196" s="39"/>
      <c r="D196" s="233" t="s">
        <v>189</v>
      </c>
      <c r="E196" s="39"/>
      <c r="F196" s="234" t="s">
        <v>286</v>
      </c>
      <c r="G196" s="39"/>
      <c r="H196" s="39"/>
      <c r="I196" s="198"/>
      <c r="J196" s="39"/>
      <c r="K196" s="39"/>
      <c r="L196" s="42"/>
      <c r="M196" s="199"/>
      <c r="N196" s="200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9" t="s">
        <v>189</v>
      </c>
      <c r="AU196" s="19" t="s">
        <v>92</v>
      </c>
    </row>
    <row r="197" spans="2:51" s="13" customFormat="1" ht="11.25">
      <c r="B197" s="201"/>
      <c r="C197" s="202"/>
      <c r="D197" s="196" t="s">
        <v>173</v>
      </c>
      <c r="E197" s="203" t="s">
        <v>36</v>
      </c>
      <c r="F197" s="204" t="s">
        <v>1105</v>
      </c>
      <c r="G197" s="202"/>
      <c r="H197" s="203" t="s">
        <v>36</v>
      </c>
      <c r="I197" s="205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173</v>
      </c>
      <c r="AU197" s="210" t="s">
        <v>92</v>
      </c>
      <c r="AV197" s="13" t="s">
        <v>23</v>
      </c>
      <c r="AW197" s="13" t="s">
        <v>45</v>
      </c>
      <c r="AX197" s="13" t="s">
        <v>82</v>
      </c>
      <c r="AY197" s="210" t="s">
        <v>164</v>
      </c>
    </row>
    <row r="198" spans="2:51" s="14" customFormat="1" ht="11.25">
      <c r="B198" s="211"/>
      <c r="C198" s="212"/>
      <c r="D198" s="196" t="s">
        <v>173</v>
      </c>
      <c r="E198" s="213" t="s">
        <v>36</v>
      </c>
      <c r="F198" s="214" t="s">
        <v>1106</v>
      </c>
      <c r="G198" s="212"/>
      <c r="H198" s="215">
        <v>9185.55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173</v>
      </c>
      <c r="AU198" s="221" t="s">
        <v>92</v>
      </c>
      <c r="AV198" s="14" t="s">
        <v>92</v>
      </c>
      <c r="AW198" s="14" t="s">
        <v>45</v>
      </c>
      <c r="AX198" s="14" t="s">
        <v>82</v>
      </c>
      <c r="AY198" s="221" t="s">
        <v>164</v>
      </c>
    </row>
    <row r="199" spans="2:51" s="15" customFormat="1" ht="11.25">
      <c r="B199" s="222"/>
      <c r="C199" s="223"/>
      <c r="D199" s="196" t="s">
        <v>173</v>
      </c>
      <c r="E199" s="224" t="s">
        <v>36</v>
      </c>
      <c r="F199" s="225" t="s">
        <v>181</v>
      </c>
      <c r="G199" s="223"/>
      <c r="H199" s="226">
        <v>9185.55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173</v>
      </c>
      <c r="AU199" s="232" t="s">
        <v>92</v>
      </c>
      <c r="AV199" s="15" t="s">
        <v>170</v>
      </c>
      <c r="AW199" s="15" t="s">
        <v>45</v>
      </c>
      <c r="AX199" s="15" t="s">
        <v>23</v>
      </c>
      <c r="AY199" s="232" t="s">
        <v>164</v>
      </c>
    </row>
    <row r="200" spans="1:65" s="2" customFormat="1" ht="16.5" customHeight="1">
      <c r="A200" s="37"/>
      <c r="B200" s="38"/>
      <c r="C200" s="183" t="s">
        <v>281</v>
      </c>
      <c r="D200" s="183" t="s">
        <v>166</v>
      </c>
      <c r="E200" s="184" t="s">
        <v>1107</v>
      </c>
      <c r="F200" s="185" t="s">
        <v>1108</v>
      </c>
      <c r="G200" s="186" t="s">
        <v>185</v>
      </c>
      <c r="H200" s="187">
        <v>272.55</v>
      </c>
      <c r="I200" s="188"/>
      <c r="J200" s="189">
        <f>ROUND(I200*H200,2)</f>
        <v>0</v>
      </c>
      <c r="K200" s="185" t="s">
        <v>186</v>
      </c>
      <c r="L200" s="42"/>
      <c r="M200" s="190" t="s">
        <v>36</v>
      </c>
      <c r="N200" s="191" t="s">
        <v>53</v>
      </c>
      <c r="O200" s="67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4" t="s">
        <v>170</v>
      </c>
      <c r="AT200" s="194" t="s">
        <v>166</v>
      </c>
      <c r="AU200" s="194" t="s">
        <v>92</v>
      </c>
      <c r="AY200" s="19" t="s">
        <v>164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9" t="s">
        <v>23</v>
      </c>
      <c r="BK200" s="195">
        <f>ROUND(I200*H200,2)</f>
        <v>0</v>
      </c>
      <c r="BL200" s="19" t="s">
        <v>170</v>
      </c>
      <c r="BM200" s="194" t="s">
        <v>1109</v>
      </c>
    </row>
    <row r="201" spans="1:47" s="2" customFormat="1" ht="19.5">
      <c r="A201" s="37"/>
      <c r="B201" s="38"/>
      <c r="C201" s="39"/>
      <c r="D201" s="196" t="s">
        <v>172</v>
      </c>
      <c r="E201" s="39"/>
      <c r="F201" s="197" t="s">
        <v>1110</v>
      </c>
      <c r="G201" s="39"/>
      <c r="H201" s="39"/>
      <c r="I201" s="198"/>
      <c r="J201" s="39"/>
      <c r="K201" s="39"/>
      <c r="L201" s="42"/>
      <c r="M201" s="199"/>
      <c r="N201" s="200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9" t="s">
        <v>172</v>
      </c>
      <c r="AU201" s="19" t="s">
        <v>92</v>
      </c>
    </row>
    <row r="202" spans="1:47" s="2" customFormat="1" ht="11.25">
      <c r="A202" s="37"/>
      <c r="B202" s="38"/>
      <c r="C202" s="39"/>
      <c r="D202" s="233" t="s">
        <v>189</v>
      </c>
      <c r="E202" s="39"/>
      <c r="F202" s="234" t="s">
        <v>1111</v>
      </c>
      <c r="G202" s="39"/>
      <c r="H202" s="39"/>
      <c r="I202" s="198"/>
      <c r="J202" s="39"/>
      <c r="K202" s="39"/>
      <c r="L202" s="42"/>
      <c r="M202" s="199"/>
      <c r="N202" s="200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189</v>
      </c>
      <c r="AU202" s="19" t="s">
        <v>92</v>
      </c>
    </row>
    <row r="203" spans="2:51" s="13" customFormat="1" ht="11.25">
      <c r="B203" s="201"/>
      <c r="C203" s="202"/>
      <c r="D203" s="196" t="s">
        <v>173</v>
      </c>
      <c r="E203" s="203" t="s">
        <v>36</v>
      </c>
      <c r="F203" s="204" t="s">
        <v>1046</v>
      </c>
      <c r="G203" s="202"/>
      <c r="H203" s="203" t="s">
        <v>36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173</v>
      </c>
      <c r="AU203" s="210" t="s">
        <v>92</v>
      </c>
      <c r="AV203" s="13" t="s">
        <v>23</v>
      </c>
      <c r="AW203" s="13" t="s">
        <v>45</v>
      </c>
      <c r="AX203" s="13" t="s">
        <v>82</v>
      </c>
      <c r="AY203" s="210" t="s">
        <v>164</v>
      </c>
    </row>
    <row r="204" spans="2:51" s="13" customFormat="1" ht="11.25">
      <c r="B204" s="201"/>
      <c r="C204" s="202"/>
      <c r="D204" s="196" t="s">
        <v>173</v>
      </c>
      <c r="E204" s="203" t="s">
        <v>36</v>
      </c>
      <c r="F204" s="204" t="s">
        <v>1112</v>
      </c>
      <c r="G204" s="202"/>
      <c r="H204" s="203" t="s">
        <v>36</v>
      </c>
      <c r="I204" s="205"/>
      <c r="J204" s="202"/>
      <c r="K204" s="202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173</v>
      </c>
      <c r="AU204" s="210" t="s">
        <v>92</v>
      </c>
      <c r="AV204" s="13" t="s">
        <v>23</v>
      </c>
      <c r="AW204" s="13" t="s">
        <v>45</v>
      </c>
      <c r="AX204" s="13" t="s">
        <v>82</v>
      </c>
      <c r="AY204" s="210" t="s">
        <v>164</v>
      </c>
    </row>
    <row r="205" spans="2:51" s="14" customFormat="1" ht="11.25">
      <c r="B205" s="211"/>
      <c r="C205" s="212"/>
      <c r="D205" s="196" t="s">
        <v>173</v>
      </c>
      <c r="E205" s="213" t="s">
        <v>36</v>
      </c>
      <c r="F205" s="214" t="s">
        <v>1086</v>
      </c>
      <c r="G205" s="212"/>
      <c r="H205" s="215">
        <v>272.55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173</v>
      </c>
      <c r="AU205" s="221" t="s">
        <v>92</v>
      </c>
      <c r="AV205" s="14" t="s">
        <v>92</v>
      </c>
      <c r="AW205" s="14" t="s">
        <v>45</v>
      </c>
      <c r="AX205" s="14" t="s">
        <v>82</v>
      </c>
      <c r="AY205" s="221" t="s">
        <v>164</v>
      </c>
    </row>
    <row r="206" spans="2:51" s="15" customFormat="1" ht="11.25">
      <c r="B206" s="222"/>
      <c r="C206" s="223"/>
      <c r="D206" s="196" t="s">
        <v>173</v>
      </c>
      <c r="E206" s="224" t="s">
        <v>36</v>
      </c>
      <c r="F206" s="225" t="s">
        <v>181</v>
      </c>
      <c r="G206" s="223"/>
      <c r="H206" s="226">
        <v>272.55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173</v>
      </c>
      <c r="AU206" s="232" t="s">
        <v>92</v>
      </c>
      <c r="AV206" s="15" t="s">
        <v>170</v>
      </c>
      <c r="AW206" s="15" t="s">
        <v>45</v>
      </c>
      <c r="AX206" s="15" t="s">
        <v>23</v>
      </c>
      <c r="AY206" s="232" t="s">
        <v>164</v>
      </c>
    </row>
    <row r="207" spans="1:65" s="2" customFormat="1" ht="16.5" customHeight="1">
      <c r="A207" s="37"/>
      <c r="B207" s="38"/>
      <c r="C207" s="183" t="s">
        <v>289</v>
      </c>
      <c r="D207" s="183" t="s">
        <v>166</v>
      </c>
      <c r="E207" s="184" t="s">
        <v>290</v>
      </c>
      <c r="F207" s="185" t="s">
        <v>291</v>
      </c>
      <c r="G207" s="186" t="s">
        <v>169</v>
      </c>
      <c r="H207" s="187">
        <v>456.775</v>
      </c>
      <c r="I207" s="188"/>
      <c r="J207" s="189">
        <f>ROUND(I207*H207,2)</f>
        <v>0</v>
      </c>
      <c r="K207" s="185" t="s">
        <v>186</v>
      </c>
      <c r="L207" s="42"/>
      <c r="M207" s="190" t="s">
        <v>36</v>
      </c>
      <c r="N207" s="191" t="s">
        <v>53</v>
      </c>
      <c r="O207" s="67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4" t="s">
        <v>170</v>
      </c>
      <c r="AT207" s="194" t="s">
        <v>166</v>
      </c>
      <c r="AU207" s="194" t="s">
        <v>92</v>
      </c>
      <c r="AY207" s="19" t="s">
        <v>164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9" t="s">
        <v>23</v>
      </c>
      <c r="BK207" s="195">
        <f>ROUND(I207*H207,2)</f>
        <v>0</v>
      </c>
      <c r="BL207" s="19" t="s">
        <v>170</v>
      </c>
      <c r="BM207" s="194" t="s">
        <v>1113</v>
      </c>
    </row>
    <row r="208" spans="1:47" s="2" customFormat="1" ht="19.5">
      <c r="A208" s="37"/>
      <c r="B208" s="38"/>
      <c r="C208" s="39"/>
      <c r="D208" s="196" t="s">
        <v>172</v>
      </c>
      <c r="E208" s="39"/>
      <c r="F208" s="197" t="s">
        <v>293</v>
      </c>
      <c r="G208" s="39"/>
      <c r="H208" s="39"/>
      <c r="I208" s="198"/>
      <c r="J208" s="39"/>
      <c r="K208" s="39"/>
      <c r="L208" s="42"/>
      <c r="M208" s="199"/>
      <c r="N208" s="200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9" t="s">
        <v>172</v>
      </c>
      <c r="AU208" s="19" t="s">
        <v>92</v>
      </c>
    </row>
    <row r="209" spans="1:47" s="2" customFormat="1" ht="11.25">
      <c r="A209" s="37"/>
      <c r="B209" s="38"/>
      <c r="C209" s="39"/>
      <c r="D209" s="233" t="s">
        <v>189</v>
      </c>
      <c r="E209" s="39"/>
      <c r="F209" s="234" t="s">
        <v>294</v>
      </c>
      <c r="G209" s="39"/>
      <c r="H209" s="39"/>
      <c r="I209" s="198"/>
      <c r="J209" s="39"/>
      <c r="K209" s="39"/>
      <c r="L209" s="42"/>
      <c r="M209" s="199"/>
      <c r="N209" s="200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9" t="s">
        <v>189</v>
      </c>
      <c r="AU209" s="19" t="s">
        <v>92</v>
      </c>
    </row>
    <row r="210" spans="2:51" s="13" customFormat="1" ht="11.25">
      <c r="B210" s="201"/>
      <c r="C210" s="202"/>
      <c r="D210" s="196" t="s">
        <v>173</v>
      </c>
      <c r="E210" s="203" t="s">
        <v>36</v>
      </c>
      <c r="F210" s="204" t="s">
        <v>1046</v>
      </c>
      <c r="G210" s="202"/>
      <c r="H210" s="203" t="s">
        <v>36</v>
      </c>
      <c r="I210" s="205"/>
      <c r="J210" s="202"/>
      <c r="K210" s="202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173</v>
      </c>
      <c r="AU210" s="210" t="s">
        <v>92</v>
      </c>
      <c r="AV210" s="13" t="s">
        <v>23</v>
      </c>
      <c r="AW210" s="13" t="s">
        <v>45</v>
      </c>
      <c r="AX210" s="13" t="s">
        <v>82</v>
      </c>
      <c r="AY210" s="210" t="s">
        <v>164</v>
      </c>
    </row>
    <row r="211" spans="2:51" s="14" customFormat="1" ht="11.25">
      <c r="B211" s="211"/>
      <c r="C211" s="212"/>
      <c r="D211" s="196" t="s">
        <v>173</v>
      </c>
      <c r="E211" s="213" t="s">
        <v>36</v>
      </c>
      <c r="F211" s="214" t="s">
        <v>1114</v>
      </c>
      <c r="G211" s="212"/>
      <c r="H211" s="215">
        <v>456.775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173</v>
      </c>
      <c r="AU211" s="221" t="s">
        <v>92</v>
      </c>
      <c r="AV211" s="14" t="s">
        <v>92</v>
      </c>
      <c r="AW211" s="14" t="s">
        <v>45</v>
      </c>
      <c r="AX211" s="14" t="s">
        <v>82</v>
      </c>
      <c r="AY211" s="221" t="s">
        <v>164</v>
      </c>
    </row>
    <row r="212" spans="2:51" s="15" customFormat="1" ht="11.25">
      <c r="B212" s="222"/>
      <c r="C212" s="223"/>
      <c r="D212" s="196" t="s">
        <v>173</v>
      </c>
      <c r="E212" s="224" t="s">
        <v>36</v>
      </c>
      <c r="F212" s="225" t="s">
        <v>181</v>
      </c>
      <c r="G212" s="223"/>
      <c r="H212" s="226">
        <v>456.775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173</v>
      </c>
      <c r="AU212" s="232" t="s">
        <v>92</v>
      </c>
      <c r="AV212" s="15" t="s">
        <v>170</v>
      </c>
      <c r="AW212" s="15" t="s">
        <v>45</v>
      </c>
      <c r="AX212" s="15" t="s">
        <v>23</v>
      </c>
      <c r="AY212" s="232" t="s">
        <v>164</v>
      </c>
    </row>
    <row r="213" spans="1:65" s="2" customFormat="1" ht="16.5" customHeight="1">
      <c r="A213" s="37"/>
      <c r="B213" s="38"/>
      <c r="C213" s="183" t="s">
        <v>8</v>
      </c>
      <c r="D213" s="183" t="s">
        <v>166</v>
      </c>
      <c r="E213" s="184" t="s">
        <v>1115</v>
      </c>
      <c r="F213" s="185" t="s">
        <v>1116</v>
      </c>
      <c r="G213" s="186" t="s">
        <v>169</v>
      </c>
      <c r="H213" s="187">
        <v>795</v>
      </c>
      <c r="I213" s="188"/>
      <c r="J213" s="189">
        <f>ROUND(I213*H213,2)</f>
        <v>0</v>
      </c>
      <c r="K213" s="185" t="s">
        <v>186</v>
      </c>
      <c r="L213" s="42"/>
      <c r="M213" s="190" t="s">
        <v>36</v>
      </c>
      <c r="N213" s="191" t="s">
        <v>53</v>
      </c>
      <c r="O213" s="67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4" t="s">
        <v>170</v>
      </c>
      <c r="AT213" s="194" t="s">
        <v>166</v>
      </c>
      <c r="AU213" s="194" t="s">
        <v>92</v>
      </c>
      <c r="AY213" s="19" t="s">
        <v>164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9" t="s">
        <v>23</v>
      </c>
      <c r="BK213" s="195">
        <f>ROUND(I213*H213,2)</f>
        <v>0</v>
      </c>
      <c r="BL213" s="19" t="s">
        <v>170</v>
      </c>
      <c r="BM213" s="194" t="s">
        <v>1117</v>
      </c>
    </row>
    <row r="214" spans="1:47" s="2" customFormat="1" ht="11.25">
      <c r="A214" s="37"/>
      <c r="B214" s="38"/>
      <c r="C214" s="39"/>
      <c r="D214" s="196" t="s">
        <v>172</v>
      </c>
      <c r="E214" s="39"/>
      <c r="F214" s="197" t="s">
        <v>1118</v>
      </c>
      <c r="G214" s="39"/>
      <c r="H214" s="39"/>
      <c r="I214" s="198"/>
      <c r="J214" s="39"/>
      <c r="K214" s="39"/>
      <c r="L214" s="42"/>
      <c r="M214" s="199"/>
      <c r="N214" s="200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9" t="s">
        <v>172</v>
      </c>
      <c r="AU214" s="19" t="s">
        <v>92</v>
      </c>
    </row>
    <row r="215" spans="1:47" s="2" customFormat="1" ht="11.25">
      <c r="A215" s="37"/>
      <c r="B215" s="38"/>
      <c r="C215" s="39"/>
      <c r="D215" s="233" t="s">
        <v>189</v>
      </c>
      <c r="E215" s="39"/>
      <c r="F215" s="234" t="s">
        <v>1119</v>
      </c>
      <c r="G215" s="39"/>
      <c r="H215" s="39"/>
      <c r="I215" s="198"/>
      <c r="J215" s="39"/>
      <c r="K215" s="39"/>
      <c r="L215" s="42"/>
      <c r="M215" s="199"/>
      <c r="N215" s="200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189</v>
      </c>
      <c r="AU215" s="19" t="s">
        <v>92</v>
      </c>
    </row>
    <row r="216" spans="2:51" s="13" customFormat="1" ht="11.25">
      <c r="B216" s="201"/>
      <c r="C216" s="202"/>
      <c r="D216" s="196" t="s">
        <v>173</v>
      </c>
      <c r="E216" s="203" t="s">
        <v>36</v>
      </c>
      <c r="F216" s="204" t="s">
        <v>1120</v>
      </c>
      <c r="G216" s="202"/>
      <c r="H216" s="203" t="s">
        <v>36</v>
      </c>
      <c r="I216" s="205"/>
      <c r="J216" s="202"/>
      <c r="K216" s="202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173</v>
      </c>
      <c r="AU216" s="210" t="s">
        <v>92</v>
      </c>
      <c r="AV216" s="13" t="s">
        <v>23</v>
      </c>
      <c r="AW216" s="13" t="s">
        <v>45</v>
      </c>
      <c r="AX216" s="13" t="s">
        <v>82</v>
      </c>
      <c r="AY216" s="210" t="s">
        <v>164</v>
      </c>
    </row>
    <row r="217" spans="2:51" s="14" customFormat="1" ht="11.25">
      <c r="B217" s="211"/>
      <c r="C217" s="212"/>
      <c r="D217" s="196" t="s">
        <v>173</v>
      </c>
      <c r="E217" s="213" t="s">
        <v>36</v>
      </c>
      <c r="F217" s="214" t="s">
        <v>1121</v>
      </c>
      <c r="G217" s="212"/>
      <c r="H217" s="215">
        <v>795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173</v>
      </c>
      <c r="AU217" s="221" t="s">
        <v>92</v>
      </c>
      <c r="AV217" s="14" t="s">
        <v>92</v>
      </c>
      <c r="AW217" s="14" t="s">
        <v>45</v>
      </c>
      <c r="AX217" s="14" t="s">
        <v>82</v>
      </c>
      <c r="AY217" s="221" t="s">
        <v>164</v>
      </c>
    </row>
    <row r="218" spans="2:51" s="15" customFormat="1" ht="11.25">
      <c r="B218" s="222"/>
      <c r="C218" s="223"/>
      <c r="D218" s="196" t="s">
        <v>173</v>
      </c>
      <c r="E218" s="224" t="s">
        <v>36</v>
      </c>
      <c r="F218" s="225" t="s">
        <v>181</v>
      </c>
      <c r="G218" s="223"/>
      <c r="H218" s="226">
        <v>795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173</v>
      </c>
      <c r="AU218" s="232" t="s">
        <v>92</v>
      </c>
      <c r="AV218" s="15" t="s">
        <v>170</v>
      </c>
      <c r="AW218" s="15" t="s">
        <v>45</v>
      </c>
      <c r="AX218" s="15" t="s">
        <v>23</v>
      </c>
      <c r="AY218" s="232" t="s">
        <v>164</v>
      </c>
    </row>
    <row r="219" spans="1:65" s="2" customFormat="1" ht="16.5" customHeight="1">
      <c r="A219" s="37"/>
      <c r="B219" s="38"/>
      <c r="C219" s="183" t="s">
        <v>302</v>
      </c>
      <c r="D219" s="183" t="s">
        <v>166</v>
      </c>
      <c r="E219" s="184" t="s">
        <v>296</v>
      </c>
      <c r="F219" s="185" t="s">
        <v>297</v>
      </c>
      <c r="G219" s="186" t="s">
        <v>169</v>
      </c>
      <c r="H219" s="187">
        <v>932.3</v>
      </c>
      <c r="I219" s="188"/>
      <c r="J219" s="189">
        <f>ROUND(I219*H219,2)</f>
        <v>0</v>
      </c>
      <c r="K219" s="185" t="s">
        <v>186</v>
      </c>
      <c r="L219" s="42"/>
      <c r="M219" s="190" t="s">
        <v>36</v>
      </c>
      <c r="N219" s="191" t="s">
        <v>53</v>
      </c>
      <c r="O219" s="67"/>
      <c r="P219" s="192">
        <f>O219*H219</f>
        <v>0</v>
      </c>
      <c r="Q219" s="192">
        <v>0</v>
      </c>
      <c r="R219" s="192">
        <f>Q219*H219</f>
        <v>0</v>
      </c>
      <c r="S219" s="192">
        <v>0</v>
      </c>
      <c r="T219" s="19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4" t="s">
        <v>170</v>
      </c>
      <c r="AT219" s="194" t="s">
        <v>166</v>
      </c>
      <c r="AU219" s="194" t="s">
        <v>92</v>
      </c>
      <c r="AY219" s="19" t="s">
        <v>164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19" t="s">
        <v>23</v>
      </c>
      <c r="BK219" s="195">
        <f>ROUND(I219*H219,2)</f>
        <v>0</v>
      </c>
      <c r="BL219" s="19" t="s">
        <v>170</v>
      </c>
      <c r="BM219" s="194" t="s">
        <v>1122</v>
      </c>
    </row>
    <row r="220" spans="1:47" s="2" customFormat="1" ht="11.25">
      <c r="A220" s="37"/>
      <c r="B220" s="38"/>
      <c r="C220" s="39"/>
      <c r="D220" s="196" t="s">
        <v>172</v>
      </c>
      <c r="E220" s="39"/>
      <c r="F220" s="197" t="s">
        <v>299</v>
      </c>
      <c r="G220" s="39"/>
      <c r="H220" s="39"/>
      <c r="I220" s="198"/>
      <c r="J220" s="39"/>
      <c r="K220" s="39"/>
      <c r="L220" s="42"/>
      <c r="M220" s="199"/>
      <c r="N220" s="200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172</v>
      </c>
      <c r="AU220" s="19" t="s">
        <v>92</v>
      </c>
    </row>
    <row r="221" spans="1:47" s="2" customFormat="1" ht="11.25">
      <c r="A221" s="37"/>
      <c r="B221" s="38"/>
      <c r="C221" s="39"/>
      <c r="D221" s="233" t="s">
        <v>189</v>
      </c>
      <c r="E221" s="39"/>
      <c r="F221" s="234" t="s">
        <v>300</v>
      </c>
      <c r="G221" s="39"/>
      <c r="H221" s="39"/>
      <c r="I221" s="198"/>
      <c r="J221" s="39"/>
      <c r="K221" s="39"/>
      <c r="L221" s="42"/>
      <c r="M221" s="199"/>
      <c r="N221" s="200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9" t="s">
        <v>189</v>
      </c>
      <c r="AU221" s="19" t="s">
        <v>92</v>
      </c>
    </row>
    <row r="222" spans="2:51" s="13" customFormat="1" ht="11.25">
      <c r="B222" s="201"/>
      <c r="C222" s="202"/>
      <c r="D222" s="196" t="s">
        <v>173</v>
      </c>
      <c r="E222" s="203" t="s">
        <v>36</v>
      </c>
      <c r="F222" s="204" t="s">
        <v>1046</v>
      </c>
      <c r="G222" s="202"/>
      <c r="H222" s="203" t="s">
        <v>36</v>
      </c>
      <c r="I222" s="205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173</v>
      </c>
      <c r="AU222" s="210" t="s">
        <v>92</v>
      </c>
      <c r="AV222" s="13" t="s">
        <v>23</v>
      </c>
      <c r="AW222" s="13" t="s">
        <v>45</v>
      </c>
      <c r="AX222" s="13" t="s">
        <v>82</v>
      </c>
      <c r="AY222" s="210" t="s">
        <v>164</v>
      </c>
    </row>
    <row r="223" spans="2:51" s="14" customFormat="1" ht="11.25">
      <c r="B223" s="211"/>
      <c r="C223" s="212"/>
      <c r="D223" s="196" t="s">
        <v>173</v>
      </c>
      <c r="E223" s="213" t="s">
        <v>36</v>
      </c>
      <c r="F223" s="214" t="s">
        <v>1123</v>
      </c>
      <c r="G223" s="212"/>
      <c r="H223" s="215">
        <v>932.3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173</v>
      </c>
      <c r="AU223" s="221" t="s">
        <v>92</v>
      </c>
      <c r="AV223" s="14" t="s">
        <v>92</v>
      </c>
      <c r="AW223" s="14" t="s">
        <v>45</v>
      </c>
      <c r="AX223" s="14" t="s">
        <v>82</v>
      </c>
      <c r="AY223" s="221" t="s">
        <v>164</v>
      </c>
    </row>
    <row r="224" spans="2:51" s="15" customFormat="1" ht="11.25">
      <c r="B224" s="222"/>
      <c r="C224" s="223"/>
      <c r="D224" s="196" t="s">
        <v>173</v>
      </c>
      <c r="E224" s="224" t="s">
        <v>36</v>
      </c>
      <c r="F224" s="225" t="s">
        <v>181</v>
      </c>
      <c r="G224" s="223"/>
      <c r="H224" s="226">
        <v>932.3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173</v>
      </c>
      <c r="AU224" s="232" t="s">
        <v>92</v>
      </c>
      <c r="AV224" s="15" t="s">
        <v>170</v>
      </c>
      <c r="AW224" s="15" t="s">
        <v>45</v>
      </c>
      <c r="AX224" s="15" t="s">
        <v>23</v>
      </c>
      <c r="AY224" s="232" t="s">
        <v>164</v>
      </c>
    </row>
    <row r="225" spans="1:65" s="2" customFormat="1" ht="16.5" customHeight="1">
      <c r="A225" s="37"/>
      <c r="B225" s="38"/>
      <c r="C225" s="246" t="s">
        <v>310</v>
      </c>
      <c r="D225" s="246" t="s">
        <v>303</v>
      </c>
      <c r="E225" s="247" t="s">
        <v>304</v>
      </c>
      <c r="F225" s="248" t="s">
        <v>305</v>
      </c>
      <c r="G225" s="249" t="s">
        <v>306</v>
      </c>
      <c r="H225" s="250">
        <v>28.808</v>
      </c>
      <c r="I225" s="251"/>
      <c r="J225" s="252">
        <f>ROUND(I225*H225,2)</f>
        <v>0</v>
      </c>
      <c r="K225" s="248" t="s">
        <v>186</v>
      </c>
      <c r="L225" s="253"/>
      <c r="M225" s="254" t="s">
        <v>36</v>
      </c>
      <c r="N225" s="255" t="s">
        <v>53</v>
      </c>
      <c r="O225" s="67"/>
      <c r="P225" s="192">
        <f>O225*H225</f>
        <v>0</v>
      </c>
      <c r="Q225" s="192">
        <v>0.001</v>
      </c>
      <c r="R225" s="192">
        <f>Q225*H225</f>
        <v>0.028808</v>
      </c>
      <c r="S225" s="192">
        <v>0</v>
      </c>
      <c r="T225" s="19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4" t="s">
        <v>238</v>
      </c>
      <c r="AT225" s="194" t="s">
        <v>303</v>
      </c>
      <c r="AU225" s="194" t="s">
        <v>92</v>
      </c>
      <c r="AY225" s="19" t="s">
        <v>164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9" t="s">
        <v>23</v>
      </c>
      <c r="BK225" s="195">
        <f>ROUND(I225*H225,2)</f>
        <v>0</v>
      </c>
      <c r="BL225" s="19" t="s">
        <v>170</v>
      </c>
      <c r="BM225" s="194" t="s">
        <v>1124</v>
      </c>
    </row>
    <row r="226" spans="1:47" s="2" customFormat="1" ht="11.25">
      <c r="A226" s="37"/>
      <c r="B226" s="38"/>
      <c r="C226" s="39"/>
      <c r="D226" s="196" t="s">
        <v>172</v>
      </c>
      <c r="E226" s="39"/>
      <c r="F226" s="197" t="s">
        <v>305</v>
      </c>
      <c r="G226" s="39"/>
      <c r="H226" s="39"/>
      <c r="I226" s="198"/>
      <c r="J226" s="39"/>
      <c r="K226" s="39"/>
      <c r="L226" s="42"/>
      <c r="M226" s="199"/>
      <c r="N226" s="200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9" t="s">
        <v>172</v>
      </c>
      <c r="AU226" s="19" t="s">
        <v>92</v>
      </c>
    </row>
    <row r="227" spans="2:51" s="13" customFormat="1" ht="11.25">
      <c r="B227" s="201"/>
      <c r="C227" s="202"/>
      <c r="D227" s="196" t="s">
        <v>173</v>
      </c>
      <c r="E227" s="203" t="s">
        <v>36</v>
      </c>
      <c r="F227" s="204" t="s">
        <v>308</v>
      </c>
      <c r="G227" s="202"/>
      <c r="H227" s="203" t="s">
        <v>36</v>
      </c>
      <c r="I227" s="205"/>
      <c r="J227" s="202"/>
      <c r="K227" s="202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173</v>
      </c>
      <c r="AU227" s="210" t="s">
        <v>92</v>
      </c>
      <c r="AV227" s="13" t="s">
        <v>23</v>
      </c>
      <c r="AW227" s="13" t="s">
        <v>45</v>
      </c>
      <c r="AX227" s="13" t="s">
        <v>82</v>
      </c>
      <c r="AY227" s="210" t="s">
        <v>164</v>
      </c>
    </row>
    <row r="228" spans="2:51" s="14" customFormat="1" ht="11.25">
      <c r="B228" s="211"/>
      <c r="C228" s="212"/>
      <c r="D228" s="196" t="s">
        <v>173</v>
      </c>
      <c r="E228" s="213" t="s">
        <v>36</v>
      </c>
      <c r="F228" s="214" t="s">
        <v>1125</v>
      </c>
      <c r="G228" s="212"/>
      <c r="H228" s="215">
        <v>28.80807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173</v>
      </c>
      <c r="AU228" s="221" t="s">
        <v>92</v>
      </c>
      <c r="AV228" s="14" t="s">
        <v>92</v>
      </c>
      <c r="AW228" s="14" t="s">
        <v>45</v>
      </c>
      <c r="AX228" s="14" t="s">
        <v>82</v>
      </c>
      <c r="AY228" s="221" t="s">
        <v>164</v>
      </c>
    </row>
    <row r="229" spans="2:51" s="15" customFormat="1" ht="11.25">
      <c r="B229" s="222"/>
      <c r="C229" s="223"/>
      <c r="D229" s="196" t="s">
        <v>173</v>
      </c>
      <c r="E229" s="224" t="s">
        <v>36</v>
      </c>
      <c r="F229" s="225" t="s">
        <v>181</v>
      </c>
      <c r="G229" s="223"/>
      <c r="H229" s="226">
        <v>28.80807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173</v>
      </c>
      <c r="AU229" s="232" t="s">
        <v>92</v>
      </c>
      <c r="AV229" s="15" t="s">
        <v>170</v>
      </c>
      <c r="AW229" s="15" t="s">
        <v>45</v>
      </c>
      <c r="AX229" s="15" t="s">
        <v>23</v>
      </c>
      <c r="AY229" s="232" t="s">
        <v>164</v>
      </c>
    </row>
    <row r="230" spans="1:65" s="2" customFormat="1" ht="16.5" customHeight="1">
      <c r="A230" s="37"/>
      <c r="B230" s="38"/>
      <c r="C230" s="183" t="s">
        <v>318</v>
      </c>
      <c r="D230" s="183" t="s">
        <v>166</v>
      </c>
      <c r="E230" s="184" t="s">
        <v>1126</v>
      </c>
      <c r="F230" s="185" t="s">
        <v>1127</v>
      </c>
      <c r="G230" s="186" t="s">
        <v>169</v>
      </c>
      <c r="H230" s="187">
        <v>607.45</v>
      </c>
      <c r="I230" s="188"/>
      <c r="J230" s="189">
        <f>ROUND(I230*H230,2)</f>
        <v>0</v>
      </c>
      <c r="K230" s="185" t="s">
        <v>186</v>
      </c>
      <c r="L230" s="42"/>
      <c r="M230" s="190" t="s">
        <v>36</v>
      </c>
      <c r="N230" s="191" t="s">
        <v>53</v>
      </c>
      <c r="O230" s="67"/>
      <c r="P230" s="192">
        <f>O230*H230</f>
        <v>0</v>
      </c>
      <c r="Q230" s="192">
        <v>0</v>
      </c>
      <c r="R230" s="192">
        <f>Q230*H230</f>
        <v>0</v>
      </c>
      <c r="S230" s="192">
        <v>0</v>
      </c>
      <c r="T230" s="19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4" t="s">
        <v>170</v>
      </c>
      <c r="AT230" s="194" t="s">
        <v>166</v>
      </c>
      <c r="AU230" s="194" t="s">
        <v>92</v>
      </c>
      <c r="AY230" s="19" t="s">
        <v>164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9" t="s">
        <v>23</v>
      </c>
      <c r="BK230" s="195">
        <f>ROUND(I230*H230,2)</f>
        <v>0</v>
      </c>
      <c r="BL230" s="19" t="s">
        <v>170</v>
      </c>
      <c r="BM230" s="194" t="s">
        <v>1128</v>
      </c>
    </row>
    <row r="231" spans="1:47" s="2" customFormat="1" ht="11.25">
      <c r="A231" s="37"/>
      <c r="B231" s="38"/>
      <c r="C231" s="39"/>
      <c r="D231" s="196" t="s">
        <v>172</v>
      </c>
      <c r="E231" s="39"/>
      <c r="F231" s="197" t="s">
        <v>1129</v>
      </c>
      <c r="G231" s="39"/>
      <c r="H231" s="39"/>
      <c r="I231" s="198"/>
      <c r="J231" s="39"/>
      <c r="K231" s="39"/>
      <c r="L231" s="42"/>
      <c r="M231" s="199"/>
      <c r="N231" s="200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9" t="s">
        <v>172</v>
      </c>
      <c r="AU231" s="19" t="s">
        <v>92</v>
      </c>
    </row>
    <row r="232" spans="1:47" s="2" customFormat="1" ht="11.25">
      <c r="A232" s="37"/>
      <c r="B232" s="38"/>
      <c r="C232" s="39"/>
      <c r="D232" s="233" t="s">
        <v>189</v>
      </c>
      <c r="E232" s="39"/>
      <c r="F232" s="234" t="s">
        <v>1130</v>
      </c>
      <c r="G232" s="39"/>
      <c r="H232" s="39"/>
      <c r="I232" s="198"/>
      <c r="J232" s="39"/>
      <c r="K232" s="39"/>
      <c r="L232" s="42"/>
      <c r="M232" s="199"/>
      <c r="N232" s="200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9" t="s">
        <v>189</v>
      </c>
      <c r="AU232" s="19" t="s">
        <v>92</v>
      </c>
    </row>
    <row r="233" spans="2:51" s="13" customFormat="1" ht="11.25">
      <c r="B233" s="201"/>
      <c r="C233" s="202"/>
      <c r="D233" s="196" t="s">
        <v>173</v>
      </c>
      <c r="E233" s="203" t="s">
        <v>36</v>
      </c>
      <c r="F233" s="204" t="s">
        <v>1120</v>
      </c>
      <c r="G233" s="202"/>
      <c r="H233" s="203" t="s">
        <v>36</v>
      </c>
      <c r="I233" s="205"/>
      <c r="J233" s="202"/>
      <c r="K233" s="202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173</v>
      </c>
      <c r="AU233" s="210" t="s">
        <v>92</v>
      </c>
      <c r="AV233" s="13" t="s">
        <v>23</v>
      </c>
      <c r="AW233" s="13" t="s">
        <v>45</v>
      </c>
      <c r="AX233" s="13" t="s">
        <v>82</v>
      </c>
      <c r="AY233" s="210" t="s">
        <v>164</v>
      </c>
    </row>
    <row r="234" spans="2:51" s="13" customFormat="1" ht="11.25">
      <c r="B234" s="201"/>
      <c r="C234" s="202"/>
      <c r="D234" s="196" t="s">
        <v>173</v>
      </c>
      <c r="E234" s="203" t="s">
        <v>36</v>
      </c>
      <c r="F234" s="204" t="s">
        <v>1131</v>
      </c>
      <c r="G234" s="202"/>
      <c r="H234" s="203" t="s">
        <v>36</v>
      </c>
      <c r="I234" s="205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173</v>
      </c>
      <c r="AU234" s="210" t="s">
        <v>92</v>
      </c>
      <c r="AV234" s="13" t="s">
        <v>23</v>
      </c>
      <c r="AW234" s="13" t="s">
        <v>45</v>
      </c>
      <c r="AX234" s="13" t="s">
        <v>82</v>
      </c>
      <c r="AY234" s="210" t="s">
        <v>164</v>
      </c>
    </row>
    <row r="235" spans="2:51" s="14" customFormat="1" ht="11.25">
      <c r="B235" s="211"/>
      <c r="C235" s="212"/>
      <c r="D235" s="196" t="s">
        <v>173</v>
      </c>
      <c r="E235" s="213" t="s">
        <v>36</v>
      </c>
      <c r="F235" s="214" t="s">
        <v>1132</v>
      </c>
      <c r="G235" s="212"/>
      <c r="H235" s="215">
        <v>607.45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173</v>
      </c>
      <c r="AU235" s="221" t="s">
        <v>92</v>
      </c>
      <c r="AV235" s="14" t="s">
        <v>92</v>
      </c>
      <c r="AW235" s="14" t="s">
        <v>45</v>
      </c>
      <c r="AX235" s="14" t="s">
        <v>82</v>
      </c>
      <c r="AY235" s="221" t="s">
        <v>164</v>
      </c>
    </row>
    <row r="236" spans="2:51" s="15" customFormat="1" ht="11.25">
      <c r="B236" s="222"/>
      <c r="C236" s="223"/>
      <c r="D236" s="196" t="s">
        <v>173</v>
      </c>
      <c r="E236" s="224" t="s">
        <v>36</v>
      </c>
      <c r="F236" s="225" t="s">
        <v>181</v>
      </c>
      <c r="G236" s="223"/>
      <c r="H236" s="226">
        <v>607.45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173</v>
      </c>
      <c r="AU236" s="232" t="s">
        <v>92</v>
      </c>
      <c r="AV236" s="15" t="s">
        <v>170</v>
      </c>
      <c r="AW236" s="15" t="s">
        <v>45</v>
      </c>
      <c r="AX236" s="15" t="s">
        <v>23</v>
      </c>
      <c r="AY236" s="232" t="s">
        <v>164</v>
      </c>
    </row>
    <row r="237" spans="1:65" s="2" customFormat="1" ht="16.5" customHeight="1">
      <c r="A237" s="37"/>
      <c r="B237" s="38"/>
      <c r="C237" s="183" t="s">
        <v>324</v>
      </c>
      <c r="D237" s="183" t="s">
        <v>166</v>
      </c>
      <c r="E237" s="184" t="s">
        <v>319</v>
      </c>
      <c r="F237" s="185" t="s">
        <v>320</v>
      </c>
      <c r="G237" s="186" t="s">
        <v>169</v>
      </c>
      <c r="H237" s="187">
        <v>932.3</v>
      </c>
      <c r="I237" s="188"/>
      <c r="J237" s="189">
        <f>ROUND(I237*H237,2)</f>
        <v>0</v>
      </c>
      <c r="K237" s="185" t="s">
        <v>186</v>
      </c>
      <c r="L237" s="42"/>
      <c r="M237" s="190" t="s">
        <v>36</v>
      </c>
      <c r="N237" s="191" t="s">
        <v>53</v>
      </c>
      <c r="O237" s="67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4" t="s">
        <v>170</v>
      </c>
      <c r="AT237" s="194" t="s">
        <v>166</v>
      </c>
      <c r="AU237" s="194" t="s">
        <v>92</v>
      </c>
      <c r="AY237" s="19" t="s">
        <v>164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9" t="s">
        <v>23</v>
      </c>
      <c r="BK237" s="195">
        <f>ROUND(I237*H237,2)</f>
        <v>0</v>
      </c>
      <c r="BL237" s="19" t="s">
        <v>170</v>
      </c>
      <c r="BM237" s="194" t="s">
        <v>1133</v>
      </c>
    </row>
    <row r="238" spans="1:47" s="2" customFormat="1" ht="11.25">
      <c r="A238" s="37"/>
      <c r="B238" s="38"/>
      <c r="C238" s="39"/>
      <c r="D238" s="196" t="s">
        <v>172</v>
      </c>
      <c r="E238" s="39"/>
      <c r="F238" s="197" t="s">
        <v>322</v>
      </c>
      <c r="G238" s="39"/>
      <c r="H238" s="39"/>
      <c r="I238" s="198"/>
      <c r="J238" s="39"/>
      <c r="K238" s="39"/>
      <c r="L238" s="42"/>
      <c r="M238" s="199"/>
      <c r="N238" s="200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9" t="s">
        <v>172</v>
      </c>
      <c r="AU238" s="19" t="s">
        <v>92</v>
      </c>
    </row>
    <row r="239" spans="1:47" s="2" customFormat="1" ht="11.25">
      <c r="A239" s="37"/>
      <c r="B239" s="38"/>
      <c r="C239" s="39"/>
      <c r="D239" s="233" t="s">
        <v>189</v>
      </c>
      <c r="E239" s="39"/>
      <c r="F239" s="234" t="s">
        <v>323</v>
      </c>
      <c r="G239" s="39"/>
      <c r="H239" s="39"/>
      <c r="I239" s="198"/>
      <c r="J239" s="39"/>
      <c r="K239" s="39"/>
      <c r="L239" s="42"/>
      <c r="M239" s="199"/>
      <c r="N239" s="200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9" t="s">
        <v>189</v>
      </c>
      <c r="AU239" s="19" t="s">
        <v>92</v>
      </c>
    </row>
    <row r="240" spans="2:51" s="13" customFormat="1" ht="11.25">
      <c r="B240" s="201"/>
      <c r="C240" s="202"/>
      <c r="D240" s="196" t="s">
        <v>173</v>
      </c>
      <c r="E240" s="203" t="s">
        <v>36</v>
      </c>
      <c r="F240" s="204" t="s">
        <v>308</v>
      </c>
      <c r="G240" s="202"/>
      <c r="H240" s="203" t="s">
        <v>36</v>
      </c>
      <c r="I240" s="205"/>
      <c r="J240" s="202"/>
      <c r="K240" s="202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173</v>
      </c>
      <c r="AU240" s="210" t="s">
        <v>92</v>
      </c>
      <c r="AV240" s="13" t="s">
        <v>23</v>
      </c>
      <c r="AW240" s="13" t="s">
        <v>45</v>
      </c>
      <c r="AX240" s="13" t="s">
        <v>82</v>
      </c>
      <c r="AY240" s="210" t="s">
        <v>164</v>
      </c>
    </row>
    <row r="241" spans="2:51" s="14" customFormat="1" ht="11.25">
      <c r="B241" s="211"/>
      <c r="C241" s="212"/>
      <c r="D241" s="196" t="s">
        <v>173</v>
      </c>
      <c r="E241" s="213" t="s">
        <v>36</v>
      </c>
      <c r="F241" s="214" t="s">
        <v>1123</v>
      </c>
      <c r="G241" s="212"/>
      <c r="H241" s="215">
        <v>932.3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173</v>
      </c>
      <c r="AU241" s="221" t="s">
        <v>92</v>
      </c>
      <c r="AV241" s="14" t="s">
        <v>92</v>
      </c>
      <c r="AW241" s="14" t="s">
        <v>45</v>
      </c>
      <c r="AX241" s="14" t="s">
        <v>23</v>
      </c>
      <c r="AY241" s="221" t="s">
        <v>164</v>
      </c>
    </row>
    <row r="242" spans="1:65" s="2" customFormat="1" ht="16.5" customHeight="1">
      <c r="A242" s="37"/>
      <c r="B242" s="38"/>
      <c r="C242" s="183" t="s">
        <v>332</v>
      </c>
      <c r="D242" s="183" t="s">
        <v>166</v>
      </c>
      <c r="E242" s="184" t="s">
        <v>325</v>
      </c>
      <c r="F242" s="185" t="s">
        <v>326</v>
      </c>
      <c r="G242" s="186" t="s">
        <v>185</v>
      </c>
      <c r="H242" s="187">
        <v>1191.105</v>
      </c>
      <c r="I242" s="188"/>
      <c r="J242" s="189">
        <f>ROUND(I242*H242,2)</f>
        <v>0</v>
      </c>
      <c r="K242" s="185" t="s">
        <v>186</v>
      </c>
      <c r="L242" s="42"/>
      <c r="M242" s="190" t="s">
        <v>36</v>
      </c>
      <c r="N242" s="191" t="s">
        <v>53</v>
      </c>
      <c r="O242" s="67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4" t="s">
        <v>170</v>
      </c>
      <c r="AT242" s="194" t="s">
        <v>166</v>
      </c>
      <c r="AU242" s="194" t="s">
        <v>92</v>
      </c>
      <c r="AY242" s="19" t="s">
        <v>164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9" t="s">
        <v>23</v>
      </c>
      <c r="BK242" s="195">
        <f>ROUND(I242*H242,2)</f>
        <v>0</v>
      </c>
      <c r="BL242" s="19" t="s">
        <v>170</v>
      </c>
      <c r="BM242" s="194" t="s">
        <v>1134</v>
      </c>
    </row>
    <row r="243" spans="1:47" s="2" customFormat="1" ht="11.25">
      <c r="A243" s="37"/>
      <c r="B243" s="38"/>
      <c r="C243" s="39"/>
      <c r="D243" s="196" t="s">
        <v>172</v>
      </c>
      <c r="E243" s="39"/>
      <c r="F243" s="197" t="s">
        <v>328</v>
      </c>
      <c r="G243" s="39"/>
      <c r="H243" s="39"/>
      <c r="I243" s="198"/>
      <c r="J243" s="39"/>
      <c r="K243" s="39"/>
      <c r="L243" s="42"/>
      <c r="M243" s="199"/>
      <c r="N243" s="200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9" t="s">
        <v>172</v>
      </c>
      <c r="AU243" s="19" t="s">
        <v>92</v>
      </c>
    </row>
    <row r="244" spans="1:47" s="2" customFormat="1" ht="11.25">
      <c r="A244" s="37"/>
      <c r="B244" s="38"/>
      <c r="C244" s="39"/>
      <c r="D244" s="233" t="s">
        <v>189</v>
      </c>
      <c r="E244" s="39"/>
      <c r="F244" s="234" t="s">
        <v>329</v>
      </c>
      <c r="G244" s="39"/>
      <c r="H244" s="39"/>
      <c r="I244" s="198"/>
      <c r="J244" s="39"/>
      <c r="K244" s="39"/>
      <c r="L244" s="42"/>
      <c r="M244" s="199"/>
      <c r="N244" s="200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9" t="s">
        <v>189</v>
      </c>
      <c r="AU244" s="19" t="s">
        <v>92</v>
      </c>
    </row>
    <row r="245" spans="2:51" s="13" customFormat="1" ht="11.25">
      <c r="B245" s="201"/>
      <c r="C245" s="202"/>
      <c r="D245" s="196" t="s">
        <v>173</v>
      </c>
      <c r="E245" s="203" t="s">
        <v>36</v>
      </c>
      <c r="F245" s="204" t="s">
        <v>330</v>
      </c>
      <c r="G245" s="202"/>
      <c r="H245" s="203" t="s">
        <v>36</v>
      </c>
      <c r="I245" s="205"/>
      <c r="J245" s="202"/>
      <c r="K245" s="202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173</v>
      </c>
      <c r="AU245" s="210" t="s">
        <v>92</v>
      </c>
      <c r="AV245" s="13" t="s">
        <v>23</v>
      </c>
      <c r="AW245" s="13" t="s">
        <v>45</v>
      </c>
      <c r="AX245" s="13" t="s">
        <v>82</v>
      </c>
      <c r="AY245" s="210" t="s">
        <v>164</v>
      </c>
    </row>
    <row r="246" spans="2:51" s="14" customFormat="1" ht="11.25">
      <c r="B246" s="211"/>
      <c r="C246" s="212"/>
      <c r="D246" s="196" t="s">
        <v>173</v>
      </c>
      <c r="E246" s="213" t="s">
        <v>36</v>
      </c>
      <c r="F246" s="214" t="s">
        <v>1135</v>
      </c>
      <c r="G246" s="212"/>
      <c r="H246" s="215">
        <v>918.555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173</v>
      </c>
      <c r="AU246" s="221" t="s">
        <v>92</v>
      </c>
      <c r="AV246" s="14" t="s">
        <v>92</v>
      </c>
      <c r="AW246" s="14" t="s">
        <v>45</v>
      </c>
      <c r="AX246" s="14" t="s">
        <v>82</v>
      </c>
      <c r="AY246" s="221" t="s">
        <v>164</v>
      </c>
    </row>
    <row r="247" spans="2:51" s="13" customFormat="1" ht="11.25">
      <c r="B247" s="201"/>
      <c r="C247" s="202"/>
      <c r="D247" s="196" t="s">
        <v>173</v>
      </c>
      <c r="E247" s="203" t="s">
        <v>36</v>
      </c>
      <c r="F247" s="204" t="s">
        <v>1136</v>
      </c>
      <c r="G247" s="202"/>
      <c r="H247" s="203" t="s">
        <v>36</v>
      </c>
      <c r="I247" s="205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173</v>
      </c>
      <c r="AU247" s="210" t="s">
        <v>92</v>
      </c>
      <c r="AV247" s="13" t="s">
        <v>23</v>
      </c>
      <c r="AW247" s="13" t="s">
        <v>45</v>
      </c>
      <c r="AX247" s="13" t="s">
        <v>82</v>
      </c>
      <c r="AY247" s="210" t="s">
        <v>164</v>
      </c>
    </row>
    <row r="248" spans="2:51" s="14" customFormat="1" ht="11.25">
      <c r="B248" s="211"/>
      <c r="C248" s="212"/>
      <c r="D248" s="196" t="s">
        <v>173</v>
      </c>
      <c r="E248" s="213" t="s">
        <v>36</v>
      </c>
      <c r="F248" s="214" t="s">
        <v>1086</v>
      </c>
      <c r="G248" s="212"/>
      <c r="H248" s="215">
        <v>272.55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173</v>
      </c>
      <c r="AU248" s="221" t="s">
        <v>92</v>
      </c>
      <c r="AV248" s="14" t="s">
        <v>92</v>
      </c>
      <c r="AW248" s="14" t="s">
        <v>45</v>
      </c>
      <c r="AX248" s="14" t="s">
        <v>82</v>
      </c>
      <c r="AY248" s="221" t="s">
        <v>164</v>
      </c>
    </row>
    <row r="249" spans="2:51" s="15" customFormat="1" ht="11.25">
      <c r="B249" s="222"/>
      <c r="C249" s="223"/>
      <c r="D249" s="196" t="s">
        <v>173</v>
      </c>
      <c r="E249" s="224" t="s">
        <v>36</v>
      </c>
      <c r="F249" s="225" t="s">
        <v>181</v>
      </c>
      <c r="G249" s="223"/>
      <c r="H249" s="226">
        <v>1191.105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173</v>
      </c>
      <c r="AU249" s="232" t="s">
        <v>92</v>
      </c>
      <c r="AV249" s="15" t="s">
        <v>170</v>
      </c>
      <c r="AW249" s="15" t="s">
        <v>45</v>
      </c>
      <c r="AX249" s="15" t="s">
        <v>23</v>
      </c>
      <c r="AY249" s="232" t="s">
        <v>164</v>
      </c>
    </row>
    <row r="250" spans="1:65" s="2" customFormat="1" ht="16.5" customHeight="1">
      <c r="A250" s="37"/>
      <c r="B250" s="38"/>
      <c r="C250" s="183" t="s">
        <v>7</v>
      </c>
      <c r="D250" s="183" t="s">
        <v>166</v>
      </c>
      <c r="E250" s="184" t="s">
        <v>333</v>
      </c>
      <c r="F250" s="185" t="s">
        <v>334</v>
      </c>
      <c r="G250" s="186" t="s">
        <v>335</v>
      </c>
      <c r="H250" s="187">
        <v>1607.471</v>
      </c>
      <c r="I250" s="188"/>
      <c r="J250" s="189">
        <f>ROUND(I250*H250,2)</f>
        <v>0</v>
      </c>
      <c r="K250" s="185" t="s">
        <v>186</v>
      </c>
      <c r="L250" s="42"/>
      <c r="M250" s="190" t="s">
        <v>36</v>
      </c>
      <c r="N250" s="191" t="s">
        <v>53</v>
      </c>
      <c r="O250" s="67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4" t="s">
        <v>170</v>
      </c>
      <c r="AT250" s="194" t="s">
        <v>166</v>
      </c>
      <c r="AU250" s="194" t="s">
        <v>92</v>
      </c>
      <c r="AY250" s="19" t="s">
        <v>164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19" t="s">
        <v>23</v>
      </c>
      <c r="BK250" s="195">
        <f>ROUND(I250*H250,2)</f>
        <v>0</v>
      </c>
      <c r="BL250" s="19" t="s">
        <v>170</v>
      </c>
      <c r="BM250" s="194" t="s">
        <v>1137</v>
      </c>
    </row>
    <row r="251" spans="1:47" s="2" customFormat="1" ht="19.5">
      <c r="A251" s="37"/>
      <c r="B251" s="38"/>
      <c r="C251" s="39"/>
      <c r="D251" s="196" t="s">
        <v>172</v>
      </c>
      <c r="E251" s="39"/>
      <c r="F251" s="197" t="s">
        <v>337</v>
      </c>
      <c r="G251" s="39"/>
      <c r="H251" s="39"/>
      <c r="I251" s="198"/>
      <c r="J251" s="39"/>
      <c r="K251" s="39"/>
      <c r="L251" s="42"/>
      <c r="M251" s="199"/>
      <c r="N251" s="200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9" t="s">
        <v>172</v>
      </c>
      <c r="AU251" s="19" t="s">
        <v>92</v>
      </c>
    </row>
    <row r="252" spans="1:47" s="2" customFormat="1" ht="11.25">
      <c r="A252" s="37"/>
      <c r="B252" s="38"/>
      <c r="C252" s="39"/>
      <c r="D252" s="233" t="s">
        <v>189</v>
      </c>
      <c r="E252" s="39"/>
      <c r="F252" s="234" t="s">
        <v>338</v>
      </c>
      <c r="G252" s="39"/>
      <c r="H252" s="39"/>
      <c r="I252" s="198"/>
      <c r="J252" s="39"/>
      <c r="K252" s="39"/>
      <c r="L252" s="42"/>
      <c r="M252" s="199"/>
      <c r="N252" s="200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9" t="s">
        <v>189</v>
      </c>
      <c r="AU252" s="19" t="s">
        <v>92</v>
      </c>
    </row>
    <row r="253" spans="2:51" s="13" customFormat="1" ht="11.25">
      <c r="B253" s="201"/>
      <c r="C253" s="202"/>
      <c r="D253" s="196" t="s">
        <v>173</v>
      </c>
      <c r="E253" s="203" t="s">
        <v>36</v>
      </c>
      <c r="F253" s="204" t="s">
        <v>339</v>
      </c>
      <c r="G253" s="202"/>
      <c r="H253" s="203" t="s">
        <v>36</v>
      </c>
      <c r="I253" s="205"/>
      <c r="J253" s="202"/>
      <c r="K253" s="202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173</v>
      </c>
      <c r="AU253" s="210" t="s">
        <v>92</v>
      </c>
      <c r="AV253" s="13" t="s">
        <v>23</v>
      </c>
      <c r="AW253" s="13" t="s">
        <v>45</v>
      </c>
      <c r="AX253" s="13" t="s">
        <v>82</v>
      </c>
      <c r="AY253" s="210" t="s">
        <v>164</v>
      </c>
    </row>
    <row r="254" spans="2:51" s="14" customFormat="1" ht="11.25">
      <c r="B254" s="211"/>
      <c r="C254" s="212"/>
      <c r="D254" s="196" t="s">
        <v>173</v>
      </c>
      <c r="E254" s="213" t="s">
        <v>36</v>
      </c>
      <c r="F254" s="214" t="s">
        <v>1138</v>
      </c>
      <c r="G254" s="212"/>
      <c r="H254" s="215">
        <v>1607.47125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173</v>
      </c>
      <c r="AU254" s="221" t="s">
        <v>92</v>
      </c>
      <c r="AV254" s="14" t="s">
        <v>92</v>
      </c>
      <c r="AW254" s="14" t="s">
        <v>45</v>
      </c>
      <c r="AX254" s="14" t="s">
        <v>82</v>
      </c>
      <c r="AY254" s="221" t="s">
        <v>164</v>
      </c>
    </row>
    <row r="255" spans="2:51" s="15" customFormat="1" ht="11.25">
      <c r="B255" s="222"/>
      <c r="C255" s="223"/>
      <c r="D255" s="196" t="s">
        <v>173</v>
      </c>
      <c r="E255" s="224" t="s">
        <v>36</v>
      </c>
      <c r="F255" s="225" t="s">
        <v>181</v>
      </c>
      <c r="G255" s="223"/>
      <c r="H255" s="226">
        <v>1607.47125</v>
      </c>
      <c r="I255" s="227"/>
      <c r="J255" s="223"/>
      <c r="K255" s="223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173</v>
      </c>
      <c r="AU255" s="232" t="s">
        <v>92</v>
      </c>
      <c r="AV255" s="15" t="s">
        <v>170</v>
      </c>
      <c r="AW255" s="15" t="s">
        <v>45</v>
      </c>
      <c r="AX255" s="15" t="s">
        <v>23</v>
      </c>
      <c r="AY255" s="232" t="s">
        <v>164</v>
      </c>
    </row>
    <row r="256" spans="2:63" s="12" customFormat="1" ht="22.9" customHeight="1">
      <c r="B256" s="167"/>
      <c r="C256" s="168"/>
      <c r="D256" s="169" t="s">
        <v>81</v>
      </c>
      <c r="E256" s="181" t="s">
        <v>114</v>
      </c>
      <c r="F256" s="181" t="s">
        <v>341</v>
      </c>
      <c r="G256" s="168"/>
      <c r="H256" s="168"/>
      <c r="I256" s="171"/>
      <c r="J256" s="182">
        <f>BK256</f>
        <v>0</v>
      </c>
      <c r="K256" s="168"/>
      <c r="L256" s="173"/>
      <c r="M256" s="174"/>
      <c r="N256" s="175"/>
      <c r="O256" s="175"/>
      <c r="P256" s="176">
        <f>SUM(P257:P262)</f>
        <v>0</v>
      </c>
      <c r="Q256" s="175"/>
      <c r="R256" s="176">
        <f>SUM(R257:R262)</f>
        <v>0</v>
      </c>
      <c r="S256" s="175"/>
      <c r="T256" s="177">
        <f>SUM(T257:T262)</f>
        <v>447.383</v>
      </c>
      <c r="AR256" s="178" t="s">
        <v>23</v>
      </c>
      <c r="AT256" s="179" t="s">
        <v>81</v>
      </c>
      <c r="AU256" s="179" t="s">
        <v>23</v>
      </c>
      <c r="AY256" s="178" t="s">
        <v>164</v>
      </c>
      <c r="BK256" s="180">
        <f>SUM(BK257:BK262)</f>
        <v>0</v>
      </c>
    </row>
    <row r="257" spans="1:65" s="2" customFormat="1" ht="16.5" customHeight="1">
      <c r="A257" s="37"/>
      <c r="B257" s="38"/>
      <c r="C257" s="183" t="s">
        <v>120</v>
      </c>
      <c r="D257" s="183" t="s">
        <v>166</v>
      </c>
      <c r="E257" s="184" t="s">
        <v>342</v>
      </c>
      <c r="F257" s="185" t="s">
        <v>343</v>
      </c>
      <c r="G257" s="186" t="s">
        <v>169</v>
      </c>
      <c r="H257" s="187">
        <v>1542.7</v>
      </c>
      <c r="I257" s="188"/>
      <c r="J257" s="189">
        <f>ROUND(I257*H257,2)</f>
        <v>0</v>
      </c>
      <c r="K257" s="185" t="s">
        <v>186</v>
      </c>
      <c r="L257" s="42"/>
      <c r="M257" s="190" t="s">
        <v>36</v>
      </c>
      <c r="N257" s="191" t="s">
        <v>53</v>
      </c>
      <c r="O257" s="67"/>
      <c r="P257" s="192">
        <f>O257*H257</f>
        <v>0</v>
      </c>
      <c r="Q257" s="192">
        <v>0</v>
      </c>
      <c r="R257" s="192">
        <f>Q257*H257</f>
        <v>0</v>
      </c>
      <c r="S257" s="192">
        <v>0.29</v>
      </c>
      <c r="T257" s="193">
        <f>S257*H257</f>
        <v>447.383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4" t="s">
        <v>170</v>
      </c>
      <c r="AT257" s="194" t="s">
        <v>166</v>
      </c>
      <c r="AU257" s="194" t="s">
        <v>92</v>
      </c>
      <c r="AY257" s="19" t="s">
        <v>164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9" t="s">
        <v>23</v>
      </c>
      <c r="BK257" s="195">
        <f>ROUND(I257*H257,2)</f>
        <v>0</v>
      </c>
      <c r="BL257" s="19" t="s">
        <v>170</v>
      </c>
      <c r="BM257" s="194" t="s">
        <v>1139</v>
      </c>
    </row>
    <row r="258" spans="1:47" s="2" customFormat="1" ht="19.5">
      <c r="A258" s="37"/>
      <c r="B258" s="38"/>
      <c r="C258" s="39"/>
      <c r="D258" s="196" t="s">
        <v>172</v>
      </c>
      <c r="E258" s="39"/>
      <c r="F258" s="197" t="s">
        <v>345</v>
      </c>
      <c r="G258" s="39"/>
      <c r="H258" s="39"/>
      <c r="I258" s="198"/>
      <c r="J258" s="39"/>
      <c r="K258" s="39"/>
      <c r="L258" s="42"/>
      <c r="M258" s="199"/>
      <c r="N258" s="200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9" t="s">
        <v>172</v>
      </c>
      <c r="AU258" s="19" t="s">
        <v>92</v>
      </c>
    </row>
    <row r="259" spans="1:47" s="2" customFormat="1" ht="11.25">
      <c r="A259" s="37"/>
      <c r="B259" s="38"/>
      <c r="C259" s="39"/>
      <c r="D259" s="233" t="s">
        <v>189</v>
      </c>
      <c r="E259" s="39"/>
      <c r="F259" s="234" t="s">
        <v>346</v>
      </c>
      <c r="G259" s="39"/>
      <c r="H259" s="39"/>
      <c r="I259" s="198"/>
      <c r="J259" s="39"/>
      <c r="K259" s="39"/>
      <c r="L259" s="42"/>
      <c r="M259" s="199"/>
      <c r="N259" s="200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189</v>
      </c>
      <c r="AU259" s="19" t="s">
        <v>92</v>
      </c>
    </row>
    <row r="260" spans="2:51" s="13" customFormat="1" ht="11.25">
      <c r="B260" s="201"/>
      <c r="C260" s="202"/>
      <c r="D260" s="196" t="s">
        <v>173</v>
      </c>
      <c r="E260" s="203" t="s">
        <v>36</v>
      </c>
      <c r="F260" s="204" t="s">
        <v>1046</v>
      </c>
      <c r="G260" s="202"/>
      <c r="H260" s="203" t="s">
        <v>36</v>
      </c>
      <c r="I260" s="205"/>
      <c r="J260" s="202"/>
      <c r="K260" s="202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173</v>
      </c>
      <c r="AU260" s="210" t="s">
        <v>92</v>
      </c>
      <c r="AV260" s="13" t="s">
        <v>23</v>
      </c>
      <c r="AW260" s="13" t="s">
        <v>45</v>
      </c>
      <c r="AX260" s="13" t="s">
        <v>82</v>
      </c>
      <c r="AY260" s="210" t="s">
        <v>164</v>
      </c>
    </row>
    <row r="261" spans="2:51" s="13" customFormat="1" ht="11.25">
      <c r="B261" s="201"/>
      <c r="C261" s="202"/>
      <c r="D261" s="196" t="s">
        <v>173</v>
      </c>
      <c r="E261" s="203" t="s">
        <v>36</v>
      </c>
      <c r="F261" s="204" t="s">
        <v>175</v>
      </c>
      <c r="G261" s="202"/>
      <c r="H261" s="203" t="s">
        <v>36</v>
      </c>
      <c r="I261" s="205"/>
      <c r="J261" s="202"/>
      <c r="K261" s="202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173</v>
      </c>
      <c r="AU261" s="210" t="s">
        <v>92</v>
      </c>
      <c r="AV261" s="13" t="s">
        <v>23</v>
      </c>
      <c r="AW261" s="13" t="s">
        <v>45</v>
      </c>
      <c r="AX261" s="13" t="s">
        <v>82</v>
      </c>
      <c r="AY261" s="210" t="s">
        <v>164</v>
      </c>
    </row>
    <row r="262" spans="2:51" s="14" customFormat="1" ht="11.25">
      <c r="B262" s="211"/>
      <c r="C262" s="212"/>
      <c r="D262" s="196" t="s">
        <v>173</v>
      </c>
      <c r="E262" s="213" t="s">
        <v>36</v>
      </c>
      <c r="F262" s="214" t="s">
        <v>1140</v>
      </c>
      <c r="G262" s="212"/>
      <c r="H262" s="215">
        <v>1542.7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173</v>
      </c>
      <c r="AU262" s="221" t="s">
        <v>92</v>
      </c>
      <c r="AV262" s="14" t="s">
        <v>92</v>
      </c>
      <c r="AW262" s="14" t="s">
        <v>45</v>
      </c>
      <c r="AX262" s="14" t="s">
        <v>23</v>
      </c>
      <c r="AY262" s="221" t="s">
        <v>164</v>
      </c>
    </row>
    <row r="263" spans="2:63" s="12" customFormat="1" ht="22.9" customHeight="1">
      <c r="B263" s="167"/>
      <c r="C263" s="168"/>
      <c r="D263" s="169" t="s">
        <v>81</v>
      </c>
      <c r="E263" s="181" t="s">
        <v>7</v>
      </c>
      <c r="F263" s="181" t="s">
        <v>348</v>
      </c>
      <c r="G263" s="168"/>
      <c r="H263" s="168"/>
      <c r="I263" s="171"/>
      <c r="J263" s="182">
        <f>BK263</f>
        <v>0</v>
      </c>
      <c r="K263" s="168"/>
      <c r="L263" s="173"/>
      <c r="M263" s="174"/>
      <c r="N263" s="175"/>
      <c r="O263" s="175"/>
      <c r="P263" s="176">
        <f>SUM(P264:P283)</f>
        <v>0</v>
      </c>
      <c r="Q263" s="175"/>
      <c r="R263" s="176">
        <f>SUM(R264:R283)</f>
        <v>274.2149525</v>
      </c>
      <c r="S263" s="175"/>
      <c r="T263" s="177">
        <f>SUM(T264:T283)</f>
        <v>0</v>
      </c>
      <c r="AR263" s="178" t="s">
        <v>23</v>
      </c>
      <c r="AT263" s="179" t="s">
        <v>81</v>
      </c>
      <c r="AU263" s="179" t="s">
        <v>23</v>
      </c>
      <c r="AY263" s="178" t="s">
        <v>164</v>
      </c>
      <c r="BK263" s="180">
        <f>SUM(BK264:BK283)</f>
        <v>0</v>
      </c>
    </row>
    <row r="264" spans="1:65" s="2" customFormat="1" ht="16.5" customHeight="1">
      <c r="A264" s="37"/>
      <c r="B264" s="38"/>
      <c r="C264" s="183" t="s">
        <v>355</v>
      </c>
      <c r="D264" s="183" t="s">
        <v>166</v>
      </c>
      <c r="E264" s="184" t="s">
        <v>349</v>
      </c>
      <c r="F264" s="185" t="s">
        <v>350</v>
      </c>
      <c r="G264" s="186" t="s">
        <v>185</v>
      </c>
      <c r="H264" s="187">
        <v>122.705</v>
      </c>
      <c r="I264" s="188"/>
      <c r="J264" s="189">
        <f>ROUND(I264*H264,2)</f>
        <v>0</v>
      </c>
      <c r="K264" s="185" t="s">
        <v>186</v>
      </c>
      <c r="L264" s="42"/>
      <c r="M264" s="190" t="s">
        <v>36</v>
      </c>
      <c r="N264" s="191" t="s">
        <v>53</v>
      </c>
      <c r="O264" s="67"/>
      <c r="P264" s="192">
        <f>O264*H264</f>
        <v>0</v>
      </c>
      <c r="Q264" s="192">
        <v>1.9205</v>
      </c>
      <c r="R264" s="192">
        <f>Q264*H264</f>
        <v>235.6549525</v>
      </c>
      <c r="S264" s="192">
        <v>0</v>
      </c>
      <c r="T264" s="193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4" t="s">
        <v>170</v>
      </c>
      <c r="AT264" s="194" t="s">
        <v>166</v>
      </c>
      <c r="AU264" s="194" t="s">
        <v>92</v>
      </c>
      <c r="AY264" s="19" t="s">
        <v>164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9" t="s">
        <v>23</v>
      </c>
      <c r="BK264" s="195">
        <f>ROUND(I264*H264,2)</f>
        <v>0</v>
      </c>
      <c r="BL264" s="19" t="s">
        <v>170</v>
      </c>
      <c r="BM264" s="194" t="s">
        <v>1141</v>
      </c>
    </row>
    <row r="265" spans="1:47" s="2" customFormat="1" ht="11.25">
      <c r="A265" s="37"/>
      <c r="B265" s="38"/>
      <c r="C265" s="39"/>
      <c r="D265" s="196" t="s">
        <v>172</v>
      </c>
      <c r="E265" s="39"/>
      <c r="F265" s="197" t="s">
        <v>352</v>
      </c>
      <c r="G265" s="39"/>
      <c r="H265" s="39"/>
      <c r="I265" s="198"/>
      <c r="J265" s="39"/>
      <c r="K265" s="39"/>
      <c r="L265" s="42"/>
      <c r="M265" s="199"/>
      <c r="N265" s="200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9" t="s">
        <v>172</v>
      </c>
      <c r="AU265" s="19" t="s">
        <v>92</v>
      </c>
    </row>
    <row r="266" spans="1:47" s="2" customFormat="1" ht="11.25">
      <c r="A266" s="37"/>
      <c r="B266" s="38"/>
      <c r="C266" s="39"/>
      <c r="D266" s="233" t="s">
        <v>189</v>
      </c>
      <c r="E266" s="39"/>
      <c r="F266" s="234" t="s">
        <v>353</v>
      </c>
      <c r="G266" s="39"/>
      <c r="H266" s="39"/>
      <c r="I266" s="198"/>
      <c r="J266" s="39"/>
      <c r="K266" s="39"/>
      <c r="L266" s="42"/>
      <c r="M266" s="199"/>
      <c r="N266" s="200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189</v>
      </c>
      <c r="AU266" s="19" t="s">
        <v>92</v>
      </c>
    </row>
    <row r="267" spans="2:51" s="13" customFormat="1" ht="11.25">
      <c r="B267" s="201"/>
      <c r="C267" s="202"/>
      <c r="D267" s="196" t="s">
        <v>173</v>
      </c>
      <c r="E267" s="203" t="s">
        <v>36</v>
      </c>
      <c r="F267" s="204" t="s">
        <v>1046</v>
      </c>
      <c r="G267" s="202"/>
      <c r="H267" s="203" t="s">
        <v>36</v>
      </c>
      <c r="I267" s="205"/>
      <c r="J267" s="202"/>
      <c r="K267" s="202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173</v>
      </c>
      <c r="AU267" s="210" t="s">
        <v>92</v>
      </c>
      <c r="AV267" s="13" t="s">
        <v>23</v>
      </c>
      <c r="AW267" s="13" t="s">
        <v>45</v>
      </c>
      <c r="AX267" s="13" t="s">
        <v>82</v>
      </c>
      <c r="AY267" s="210" t="s">
        <v>164</v>
      </c>
    </row>
    <row r="268" spans="2:51" s="13" customFormat="1" ht="11.25">
      <c r="B268" s="201"/>
      <c r="C268" s="202"/>
      <c r="D268" s="196" t="s">
        <v>173</v>
      </c>
      <c r="E268" s="203" t="s">
        <v>36</v>
      </c>
      <c r="F268" s="204" t="s">
        <v>175</v>
      </c>
      <c r="G268" s="202"/>
      <c r="H268" s="203" t="s">
        <v>36</v>
      </c>
      <c r="I268" s="205"/>
      <c r="J268" s="202"/>
      <c r="K268" s="202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173</v>
      </c>
      <c r="AU268" s="210" t="s">
        <v>92</v>
      </c>
      <c r="AV268" s="13" t="s">
        <v>23</v>
      </c>
      <c r="AW268" s="13" t="s">
        <v>45</v>
      </c>
      <c r="AX268" s="13" t="s">
        <v>82</v>
      </c>
      <c r="AY268" s="210" t="s">
        <v>164</v>
      </c>
    </row>
    <row r="269" spans="2:51" s="14" customFormat="1" ht="11.25">
      <c r="B269" s="211"/>
      <c r="C269" s="212"/>
      <c r="D269" s="196" t="s">
        <v>173</v>
      </c>
      <c r="E269" s="213" t="s">
        <v>36</v>
      </c>
      <c r="F269" s="214" t="s">
        <v>1142</v>
      </c>
      <c r="G269" s="212"/>
      <c r="H269" s="215">
        <v>122.705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173</v>
      </c>
      <c r="AU269" s="221" t="s">
        <v>92</v>
      </c>
      <c r="AV269" s="14" t="s">
        <v>92</v>
      </c>
      <c r="AW269" s="14" t="s">
        <v>45</v>
      </c>
      <c r="AX269" s="14" t="s">
        <v>82</v>
      </c>
      <c r="AY269" s="221" t="s">
        <v>164</v>
      </c>
    </row>
    <row r="270" spans="2:51" s="15" customFormat="1" ht="11.25">
      <c r="B270" s="222"/>
      <c r="C270" s="223"/>
      <c r="D270" s="196" t="s">
        <v>173</v>
      </c>
      <c r="E270" s="224" t="s">
        <v>36</v>
      </c>
      <c r="F270" s="225" t="s">
        <v>181</v>
      </c>
      <c r="G270" s="223"/>
      <c r="H270" s="226">
        <v>122.705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173</v>
      </c>
      <c r="AU270" s="232" t="s">
        <v>92</v>
      </c>
      <c r="AV270" s="15" t="s">
        <v>170</v>
      </c>
      <c r="AW270" s="15" t="s">
        <v>45</v>
      </c>
      <c r="AX270" s="15" t="s">
        <v>23</v>
      </c>
      <c r="AY270" s="232" t="s">
        <v>164</v>
      </c>
    </row>
    <row r="271" spans="1:65" s="2" customFormat="1" ht="16.5" customHeight="1">
      <c r="A271" s="37"/>
      <c r="B271" s="38"/>
      <c r="C271" s="183" t="s">
        <v>361</v>
      </c>
      <c r="D271" s="183" t="s">
        <v>166</v>
      </c>
      <c r="E271" s="184" t="s">
        <v>356</v>
      </c>
      <c r="F271" s="185" t="s">
        <v>357</v>
      </c>
      <c r="G271" s="186" t="s">
        <v>185</v>
      </c>
      <c r="H271" s="187">
        <v>19.6</v>
      </c>
      <c r="I271" s="188"/>
      <c r="J271" s="189">
        <f>ROUND(I271*H271,2)</f>
        <v>0</v>
      </c>
      <c r="K271" s="185" t="s">
        <v>186</v>
      </c>
      <c r="L271" s="42"/>
      <c r="M271" s="190" t="s">
        <v>36</v>
      </c>
      <c r="N271" s="191" t="s">
        <v>53</v>
      </c>
      <c r="O271" s="67"/>
      <c r="P271" s="192">
        <f>O271*H271</f>
        <v>0</v>
      </c>
      <c r="Q271" s="192">
        <v>1.92</v>
      </c>
      <c r="R271" s="192">
        <f>Q271*H271</f>
        <v>37.632</v>
      </c>
      <c r="S271" s="192">
        <v>0</v>
      </c>
      <c r="T271" s="193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4" t="s">
        <v>170</v>
      </c>
      <c r="AT271" s="194" t="s">
        <v>166</v>
      </c>
      <c r="AU271" s="194" t="s">
        <v>92</v>
      </c>
      <c r="AY271" s="19" t="s">
        <v>164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19" t="s">
        <v>23</v>
      </c>
      <c r="BK271" s="195">
        <f>ROUND(I271*H271,2)</f>
        <v>0</v>
      </c>
      <c r="BL271" s="19" t="s">
        <v>170</v>
      </c>
      <c r="BM271" s="194" t="s">
        <v>1143</v>
      </c>
    </row>
    <row r="272" spans="1:47" s="2" customFormat="1" ht="11.25">
      <c r="A272" s="37"/>
      <c r="B272" s="38"/>
      <c r="C272" s="39"/>
      <c r="D272" s="196" t="s">
        <v>172</v>
      </c>
      <c r="E272" s="39"/>
      <c r="F272" s="197" t="s">
        <v>357</v>
      </c>
      <c r="G272" s="39"/>
      <c r="H272" s="39"/>
      <c r="I272" s="198"/>
      <c r="J272" s="39"/>
      <c r="K272" s="39"/>
      <c r="L272" s="42"/>
      <c r="M272" s="199"/>
      <c r="N272" s="200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9" t="s">
        <v>172</v>
      </c>
      <c r="AU272" s="19" t="s">
        <v>92</v>
      </c>
    </row>
    <row r="273" spans="1:47" s="2" customFormat="1" ht="11.25">
      <c r="A273" s="37"/>
      <c r="B273" s="38"/>
      <c r="C273" s="39"/>
      <c r="D273" s="233" t="s">
        <v>189</v>
      </c>
      <c r="E273" s="39"/>
      <c r="F273" s="234" t="s">
        <v>359</v>
      </c>
      <c r="G273" s="39"/>
      <c r="H273" s="39"/>
      <c r="I273" s="198"/>
      <c r="J273" s="39"/>
      <c r="K273" s="39"/>
      <c r="L273" s="42"/>
      <c r="M273" s="199"/>
      <c r="N273" s="200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9" t="s">
        <v>189</v>
      </c>
      <c r="AU273" s="19" t="s">
        <v>92</v>
      </c>
    </row>
    <row r="274" spans="2:51" s="13" customFormat="1" ht="11.25">
      <c r="B274" s="201"/>
      <c r="C274" s="202"/>
      <c r="D274" s="196" t="s">
        <v>173</v>
      </c>
      <c r="E274" s="203" t="s">
        <v>36</v>
      </c>
      <c r="F274" s="204" t="s">
        <v>1046</v>
      </c>
      <c r="G274" s="202"/>
      <c r="H274" s="203" t="s">
        <v>36</v>
      </c>
      <c r="I274" s="205"/>
      <c r="J274" s="202"/>
      <c r="K274" s="202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173</v>
      </c>
      <c r="AU274" s="210" t="s">
        <v>92</v>
      </c>
      <c r="AV274" s="13" t="s">
        <v>23</v>
      </c>
      <c r="AW274" s="13" t="s">
        <v>45</v>
      </c>
      <c r="AX274" s="13" t="s">
        <v>82</v>
      </c>
      <c r="AY274" s="210" t="s">
        <v>164</v>
      </c>
    </row>
    <row r="275" spans="2:51" s="13" customFormat="1" ht="11.25">
      <c r="B275" s="201"/>
      <c r="C275" s="202"/>
      <c r="D275" s="196" t="s">
        <v>173</v>
      </c>
      <c r="E275" s="203" t="s">
        <v>36</v>
      </c>
      <c r="F275" s="204" t="s">
        <v>175</v>
      </c>
      <c r="G275" s="202"/>
      <c r="H275" s="203" t="s">
        <v>36</v>
      </c>
      <c r="I275" s="205"/>
      <c r="J275" s="202"/>
      <c r="K275" s="202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173</v>
      </c>
      <c r="AU275" s="210" t="s">
        <v>92</v>
      </c>
      <c r="AV275" s="13" t="s">
        <v>23</v>
      </c>
      <c r="AW275" s="13" t="s">
        <v>45</v>
      </c>
      <c r="AX275" s="13" t="s">
        <v>82</v>
      </c>
      <c r="AY275" s="210" t="s">
        <v>164</v>
      </c>
    </row>
    <row r="276" spans="2:51" s="14" customFormat="1" ht="11.25">
      <c r="B276" s="211"/>
      <c r="C276" s="212"/>
      <c r="D276" s="196" t="s">
        <v>173</v>
      </c>
      <c r="E276" s="213" t="s">
        <v>36</v>
      </c>
      <c r="F276" s="214" t="s">
        <v>1144</v>
      </c>
      <c r="G276" s="212"/>
      <c r="H276" s="215">
        <v>19.6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173</v>
      </c>
      <c r="AU276" s="221" t="s">
        <v>92</v>
      </c>
      <c r="AV276" s="14" t="s">
        <v>92</v>
      </c>
      <c r="AW276" s="14" t="s">
        <v>45</v>
      </c>
      <c r="AX276" s="14" t="s">
        <v>82</v>
      </c>
      <c r="AY276" s="221" t="s">
        <v>164</v>
      </c>
    </row>
    <row r="277" spans="2:51" s="15" customFormat="1" ht="11.25">
      <c r="B277" s="222"/>
      <c r="C277" s="223"/>
      <c r="D277" s="196" t="s">
        <v>173</v>
      </c>
      <c r="E277" s="224" t="s">
        <v>36</v>
      </c>
      <c r="F277" s="225" t="s">
        <v>181</v>
      </c>
      <c r="G277" s="223"/>
      <c r="H277" s="226">
        <v>19.6</v>
      </c>
      <c r="I277" s="227"/>
      <c r="J277" s="223"/>
      <c r="K277" s="223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173</v>
      </c>
      <c r="AU277" s="232" t="s">
        <v>92</v>
      </c>
      <c r="AV277" s="15" t="s">
        <v>170</v>
      </c>
      <c r="AW277" s="15" t="s">
        <v>45</v>
      </c>
      <c r="AX277" s="15" t="s">
        <v>23</v>
      </c>
      <c r="AY277" s="232" t="s">
        <v>164</v>
      </c>
    </row>
    <row r="278" spans="1:65" s="2" customFormat="1" ht="16.5" customHeight="1">
      <c r="A278" s="37"/>
      <c r="B278" s="38"/>
      <c r="C278" s="183" t="s">
        <v>370</v>
      </c>
      <c r="D278" s="183" t="s">
        <v>166</v>
      </c>
      <c r="E278" s="184" t="s">
        <v>362</v>
      </c>
      <c r="F278" s="185" t="s">
        <v>363</v>
      </c>
      <c r="G278" s="186" t="s">
        <v>364</v>
      </c>
      <c r="H278" s="187">
        <v>800</v>
      </c>
      <c r="I278" s="188"/>
      <c r="J278" s="189">
        <f>ROUND(I278*H278,2)</f>
        <v>0</v>
      </c>
      <c r="K278" s="185" t="s">
        <v>186</v>
      </c>
      <c r="L278" s="42"/>
      <c r="M278" s="190" t="s">
        <v>36</v>
      </c>
      <c r="N278" s="191" t="s">
        <v>53</v>
      </c>
      <c r="O278" s="67"/>
      <c r="P278" s="192">
        <f>O278*H278</f>
        <v>0</v>
      </c>
      <c r="Q278" s="192">
        <v>0.00116</v>
      </c>
      <c r="R278" s="192">
        <f>Q278*H278</f>
        <v>0.928</v>
      </c>
      <c r="S278" s="192">
        <v>0</v>
      </c>
      <c r="T278" s="193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4" t="s">
        <v>170</v>
      </c>
      <c r="AT278" s="194" t="s">
        <v>166</v>
      </c>
      <c r="AU278" s="194" t="s">
        <v>92</v>
      </c>
      <c r="AY278" s="19" t="s">
        <v>164</v>
      </c>
      <c r="BE278" s="195">
        <f>IF(N278="základní",J278,0)</f>
        <v>0</v>
      </c>
      <c r="BF278" s="195">
        <f>IF(N278="snížená",J278,0)</f>
        <v>0</v>
      </c>
      <c r="BG278" s="195">
        <f>IF(N278="zákl. přenesená",J278,0)</f>
        <v>0</v>
      </c>
      <c r="BH278" s="195">
        <f>IF(N278="sníž. přenesená",J278,0)</f>
        <v>0</v>
      </c>
      <c r="BI278" s="195">
        <f>IF(N278="nulová",J278,0)</f>
        <v>0</v>
      </c>
      <c r="BJ278" s="19" t="s">
        <v>23</v>
      </c>
      <c r="BK278" s="195">
        <f>ROUND(I278*H278,2)</f>
        <v>0</v>
      </c>
      <c r="BL278" s="19" t="s">
        <v>170</v>
      </c>
      <c r="BM278" s="194" t="s">
        <v>1145</v>
      </c>
    </row>
    <row r="279" spans="1:47" s="2" customFormat="1" ht="11.25">
      <c r="A279" s="37"/>
      <c r="B279" s="38"/>
      <c r="C279" s="39"/>
      <c r="D279" s="196" t="s">
        <v>172</v>
      </c>
      <c r="E279" s="39"/>
      <c r="F279" s="197" t="s">
        <v>366</v>
      </c>
      <c r="G279" s="39"/>
      <c r="H279" s="39"/>
      <c r="I279" s="198"/>
      <c r="J279" s="39"/>
      <c r="K279" s="39"/>
      <c r="L279" s="42"/>
      <c r="M279" s="199"/>
      <c r="N279" s="200"/>
      <c r="O279" s="67"/>
      <c r="P279" s="67"/>
      <c r="Q279" s="67"/>
      <c r="R279" s="67"/>
      <c r="S279" s="67"/>
      <c r="T279" s="68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9" t="s">
        <v>172</v>
      </c>
      <c r="AU279" s="19" t="s">
        <v>92</v>
      </c>
    </row>
    <row r="280" spans="1:47" s="2" customFormat="1" ht="11.25">
      <c r="A280" s="37"/>
      <c r="B280" s="38"/>
      <c r="C280" s="39"/>
      <c r="D280" s="233" t="s">
        <v>189</v>
      </c>
      <c r="E280" s="39"/>
      <c r="F280" s="234" t="s">
        <v>367</v>
      </c>
      <c r="G280" s="39"/>
      <c r="H280" s="39"/>
      <c r="I280" s="198"/>
      <c r="J280" s="39"/>
      <c r="K280" s="39"/>
      <c r="L280" s="42"/>
      <c r="M280" s="199"/>
      <c r="N280" s="200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9" t="s">
        <v>189</v>
      </c>
      <c r="AU280" s="19" t="s">
        <v>92</v>
      </c>
    </row>
    <row r="281" spans="2:51" s="13" customFormat="1" ht="11.25">
      <c r="B281" s="201"/>
      <c r="C281" s="202"/>
      <c r="D281" s="196" t="s">
        <v>173</v>
      </c>
      <c r="E281" s="203" t="s">
        <v>36</v>
      </c>
      <c r="F281" s="204" t="s">
        <v>1046</v>
      </c>
      <c r="G281" s="202"/>
      <c r="H281" s="203" t="s">
        <v>36</v>
      </c>
      <c r="I281" s="205"/>
      <c r="J281" s="202"/>
      <c r="K281" s="202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173</v>
      </c>
      <c r="AU281" s="210" t="s">
        <v>92</v>
      </c>
      <c r="AV281" s="13" t="s">
        <v>23</v>
      </c>
      <c r="AW281" s="13" t="s">
        <v>45</v>
      </c>
      <c r="AX281" s="13" t="s">
        <v>82</v>
      </c>
      <c r="AY281" s="210" t="s">
        <v>164</v>
      </c>
    </row>
    <row r="282" spans="2:51" s="13" customFormat="1" ht="11.25">
      <c r="B282" s="201"/>
      <c r="C282" s="202"/>
      <c r="D282" s="196" t="s">
        <v>173</v>
      </c>
      <c r="E282" s="203" t="s">
        <v>36</v>
      </c>
      <c r="F282" s="204" t="s">
        <v>175</v>
      </c>
      <c r="G282" s="202"/>
      <c r="H282" s="203" t="s">
        <v>36</v>
      </c>
      <c r="I282" s="205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173</v>
      </c>
      <c r="AU282" s="210" t="s">
        <v>92</v>
      </c>
      <c r="AV282" s="13" t="s">
        <v>23</v>
      </c>
      <c r="AW282" s="13" t="s">
        <v>45</v>
      </c>
      <c r="AX282" s="13" t="s">
        <v>82</v>
      </c>
      <c r="AY282" s="210" t="s">
        <v>164</v>
      </c>
    </row>
    <row r="283" spans="2:51" s="14" customFormat="1" ht="11.25">
      <c r="B283" s="211"/>
      <c r="C283" s="212"/>
      <c r="D283" s="196" t="s">
        <v>173</v>
      </c>
      <c r="E283" s="213" t="s">
        <v>36</v>
      </c>
      <c r="F283" s="214" t="s">
        <v>1146</v>
      </c>
      <c r="G283" s="212"/>
      <c r="H283" s="215">
        <v>800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173</v>
      </c>
      <c r="AU283" s="221" t="s">
        <v>92</v>
      </c>
      <c r="AV283" s="14" t="s">
        <v>92</v>
      </c>
      <c r="AW283" s="14" t="s">
        <v>45</v>
      </c>
      <c r="AX283" s="14" t="s">
        <v>23</v>
      </c>
      <c r="AY283" s="221" t="s">
        <v>164</v>
      </c>
    </row>
    <row r="284" spans="2:63" s="12" customFormat="1" ht="22.9" customHeight="1">
      <c r="B284" s="167"/>
      <c r="C284" s="168"/>
      <c r="D284" s="169" t="s">
        <v>81</v>
      </c>
      <c r="E284" s="181" t="s">
        <v>170</v>
      </c>
      <c r="F284" s="181" t="s">
        <v>369</v>
      </c>
      <c r="G284" s="168"/>
      <c r="H284" s="168"/>
      <c r="I284" s="171"/>
      <c r="J284" s="182">
        <f>BK284</f>
        <v>0</v>
      </c>
      <c r="K284" s="168"/>
      <c r="L284" s="173"/>
      <c r="M284" s="174"/>
      <c r="N284" s="175"/>
      <c r="O284" s="175"/>
      <c r="P284" s="176">
        <f>SUM(P285:P304)</f>
        <v>0</v>
      </c>
      <c r="Q284" s="175"/>
      <c r="R284" s="176">
        <f>SUM(R285:R304)</f>
        <v>7.639852499999999</v>
      </c>
      <c r="S284" s="175"/>
      <c r="T284" s="177">
        <f>SUM(T285:T304)</f>
        <v>0</v>
      </c>
      <c r="AR284" s="178" t="s">
        <v>23</v>
      </c>
      <c r="AT284" s="179" t="s">
        <v>81</v>
      </c>
      <c r="AU284" s="179" t="s">
        <v>23</v>
      </c>
      <c r="AY284" s="178" t="s">
        <v>164</v>
      </c>
      <c r="BK284" s="180">
        <f>SUM(BK285:BK304)</f>
        <v>0</v>
      </c>
    </row>
    <row r="285" spans="1:65" s="2" customFormat="1" ht="16.5" customHeight="1">
      <c r="A285" s="37"/>
      <c r="B285" s="38"/>
      <c r="C285" s="183" t="s">
        <v>378</v>
      </c>
      <c r="D285" s="183" t="s">
        <v>166</v>
      </c>
      <c r="E285" s="184" t="s">
        <v>396</v>
      </c>
      <c r="F285" s="185" t="s">
        <v>397</v>
      </c>
      <c r="G285" s="186" t="s">
        <v>185</v>
      </c>
      <c r="H285" s="187">
        <v>3.105</v>
      </c>
      <c r="I285" s="188"/>
      <c r="J285" s="189">
        <f>ROUND(I285*H285,2)</f>
        <v>0</v>
      </c>
      <c r="K285" s="185" t="s">
        <v>186</v>
      </c>
      <c r="L285" s="42"/>
      <c r="M285" s="190" t="s">
        <v>36</v>
      </c>
      <c r="N285" s="191" t="s">
        <v>53</v>
      </c>
      <c r="O285" s="67"/>
      <c r="P285" s="192">
        <f>O285*H285</f>
        <v>0</v>
      </c>
      <c r="Q285" s="192">
        <v>2.4143</v>
      </c>
      <c r="R285" s="192">
        <f>Q285*H285</f>
        <v>7.496401499999999</v>
      </c>
      <c r="S285" s="192">
        <v>0</v>
      </c>
      <c r="T285" s="193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4" t="s">
        <v>170</v>
      </c>
      <c r="AT285" s="194" t="s">
        <v>166</v>
      </c>
      <c r="AU285" s="194" t="s">
        <v>92</v>
      </c>
      <c r="AY285" s="19" t="s">
        <v>164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19" t="s">
        <v>23</v>
      </c>
      <c r="BK285" s="195">
        <f>ROUND(I285*H285,2)</f>
        <v>0</v>
      </c>
      <c r="BL285" s="19" t="s">
        <v>170</v>
      </c>
      <c r="BM285" s="194" t="s">
        <v>1147</v>
      </c>
    </row>
    <row r="286" spans="1:47" s="2" customFormat="1" ht="11.25">
      <c r="A286" s="37"/>
      <c r="B286" s="38"/>
      <c r="C286" s="39"/>
      <c r="D286" s="196" t="s">
        <v>172</v>
      </c>
      <c r="E286" s="39"/>
      <c r="F286" s="197" t="s">
        <v>399</v>
      </c>
      <c r="G286" s="39"/>
      <c r="H286" s="39"/>
      <c r="I286" s="198"/>
      <c r="J286" s="39"/>
      <c r="K286" s="39"/>
      <c r="L286" s="42"/>
      <c r="M286" s="199"/>
      <c r="N286" s="200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172</v>
      </c>
      <c r="AU286" s="19" t="s">
        <v>92</v>
      </c>
    </row>
    <row r="287" spans="1:47" s="2" customFormat="1" ht="11.25">
      <c r="A287" s="37"/>
      <c r="B287" s="38"/>
      <c r="C287" s="39"/>
      <c r="D287" s="233" t="s">
        <v>189</v>
      </c>
      <c r="E287" s="39"/>
      <c r="F287" s="234" t="s">
        <v>400</v>
      </c>
      <c r="G287" s="39"/>
      <c r="H287" s="39"/>
      <c r="I287" s="198"/>
      <c r="J287" s="39"/>
      <c r="K287" s="39"/>
      <c r="L287" s="42"/>
      <c r="M287" s="199"/>
      <c r="N287" s="200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9" t="s">
        <v>189</v>
      </c>
      <c r="AU287" s="19" t="s">
        <v>92</v>
      </c>
    </row>
    <row r="288" spans="2:51" s="13" customFormat="1" ht="11.25">
      <c r="B288" s="201"/>
      <c r="C288" s="202"/>
      <c r="D288" s="196" t="s">
        <v>173</v>
      </c>
      <c r="E288" s="203" t="s">
        <v>36</v>
      </c>
      <c r="F288" s="204" t="s">
        <v>1148</v>
      </c>
      <c r="G288" s="202"/>
      <c r="H288" s="203" t="s">
        <v>36</v>
      </c>
      <c r="I288" s="205"/>
      <c r="J288" s="202"/>
      <c r="K288" s="202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173</v>
      </c>
      <c r="AU288" s="210" t="s">
        <v>92</v>
      </c>
      <c r="AV288" s="13" t="s">
        <v>23</v>
      </c>
      <c r="AW288" s="13" t="s">
        <v>45</v>
      </c>
      <c r="AX288" s="13" t="s">
        <v>82</v>
      </c>
      <c r="AY288" s="210" t="s">
        <v>164</v>
      </c>
    </row>
    <row r="289" spans="2:51" s="13" customFormat="1" ht="11.25">
      <c r="B289" s="201"/>
      <c r="C289" s="202"/>
      <c r="D289" s="196" t="s">
        <v>173</v>
      </c>
      <c r="E289" s="203" t="s">
        <v>36</v>
      </c>
      <c r="F289" s="204" t="s">
        <v>402</v>
      </c>
      <c r="G289" s="202"/>
      <c r="H289" s="203" t="s">
        <v>36</v>
      </c>
      <c r="I289" s="205"/>
      <c r="J289" s="202"/>
      <c r="K289" s="202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173</v>
      </c>
      <c r="AU289" s="210" t="s">
        <v>92</v>
      </c>
      <c r="AV289" s="13" t="s">
        <v>23</v>
      </c>
      <c r="AW289" s="13" t="s">
        <v>45</v>
      </c>
      <c r="AX289" s="13" t="s">
        <v>82</v>
      </c>
      <c r="AY289" s="210" t="s">
        <v>164</v>
      </c>
    </row>
    <row r="290" spans="2:51" s="14" customFormat="1" ht="11.25">
      <c r="B290" s="211"/>
      <c r="C290" s="212"/>
      <c r="D290" s="196" t="s">
        <v>173</v>
      </c>
      <c r="E290" s="213" t="s">
        <v>36</v>
      </c>
      <c r="F290" s="214" t="s">
        <v>1149</v>
      </c>
      <c r="G290" s="212"/>
      <c r="H290" s="215">
        <v>3.105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173</v>
      </c>
      <c r="AU290" s="221" t="s">
        <v>92</v>
      </c>
      <c r="AV290" s="14" t="s">
        <v>92</v>
      </c>
      <c r="AW290" s="14" t="s">
        <v>45</v>
      </c>
      <c r="AX290" s="14" t="s">
        <v>82</v>
      </c>
      <c r="AY290" s="221" t="s">
        <v>164</v>
      </c>
    </row>
    <row r="291" spans="2:51" s="15" customFormat="1" ht="11.25">
      <c r="B291" s="222"/>
      <c r="C291" s="223"/>
      <c r="D291" s="196" t="s">
        <v>173</v>
      </c>
      <c r="E291" s="224" t="s">
        <v>36</v>
      </c>
      <c r="F291" s="225" t="s">
        <v>181</v>
      </c>
      <c r="G291" s="223"/>
      <c r="H291" s="226">
        <v>3.105</v>
      </c>
      <c r="I291" s="227"/>
      <c r="J291" s="223"/>
      <c r="K291" s="223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173</v>
      </c>
      <c r="AU291" s="232" t="s">
        <v>92</v>
      </c>
      <c r="AV291" s="15" t="s">
        <v>170</v>
      </c>
      <c r="AW291" s="15" t="s">
        <v>45</v>
      </c>
      <c r="AX291" s="15" t="s">
        <v>23</v>
      </c>
      <c r="AY291" s="232" t="s">
        <v>164</v>
      </c>
    </row>
    <row r="292" spans="1:65" s="2" customFormat="1" ht="16.5" customHeight="1">
      <c r="A292" s="37"/>
      <c r="B292" s="38"/>
      <c r="C292" s="183" t="s">
        <v>388</v>
      </c>
      <c r="D292" s="183" t="s">
        <v>166</v>
      </c>
      <c r="E292" s="184" t="s">
        <v>405</v>
      </c>
      <c r="F292" s="185" t="s">
        <v>406</v>
      </c>
      <c r="G292" s="186" t="s">
        <v>169</v>
      </c>
      <c r="H292" s="187">
        <v>9</v>
      </c>
      <c r="I292" s="188"/>
      <c r="J292" s="189">
        <f>ROUND(I292*H292,2)</f>
        <v>0</v>
      </c>
      <c r="K292" s="185" t="s">
        <v>186</v>
      </c>
      <c r="L292" s="42"/>
      <c r="M292" s="190" t="s">
        <v>36</v>
      </c>
      <c r="N292" s="191" t="s">
        <v>53</v>
      </c>
      <c r="O292" s="67"/>
      <c r="P292" s="192">
        <f>O292*H292</f>
        <v>0</v>
      </c>
      <c r="Q292" s="192">
        <v>0</v>
      </c>
      <c r="R292" s="192">
        <f>Q292*H292</f>
        <v>0</v>
      </c>
      <c r="S292" s="192">
        <v>0</v>
      </c>
      <c r="T292" s="193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4" t="s">
        <v>170</v>
      </c>
      <c r="AT292" s="194" t="s">
        <v>166</v>
      </c>
      <c r="AU292" s="194" t="s">
        <v>92</v>
      </c>
      <c r="AY292" s="19" t="s">
        <v>164</v>
      </c>
      <c r="BE292" s="195">
        <f>IF(N292="základní",J292,0)</f>
        <v>0</v>
      </c>
      <c r="BF292" s="195">
        <f>IF(N292="snížená",J292,0)</f>
        <v>0</v>
      </c>
      <c r="BG292" s="195">
        <f>IF(N292="zákl. přenesená",J292,0)</f>
        <v>0</v>
      </c>
      <c r="BH292" s="195">
        <f>IF(N292="sníž. přenesená",J292,0)</f>
        <v>0</v>
      </c>
      <c r="BI292" s="195">
        <f>IF(N292="nulová",J292,0)</f>
        <v>0</v>
      </c>
      <c r="BJ292" s="19" t="s">
        <v>23</v>
      </c>
      <c r="BK292" s="195">
        <f>ROUND(I292*H292,2)</f>
        <v>0</v>
      </c>
      <c r="BL292" s="19" t="s">
        <v>170</v>
      </c>
      <c r="BM292" s="194" t="s">
        <v>1150</v>
      </c>
    </row>
    <row r="293" spans="1:47" s="2" customFormat="1" ht="11.25">
      <c r="A293" s="37"/>
      <c r="B293" s="38"/>
      <c r="C293" s="39"/>
      <c r="D293" s="196" t="s">
        <v>172</v>
      </c>
      <c r="E293" s="39"/>
      <c r="F293" s="197" t="s">
        <v>408</v>
      </c>
      <c r="G293" s="39"/>
      <c r="H293" s="39"/>
      <c r="I293" s="198"/>
      <c r="J293" s="39"/>
      <c r="K293" s="39"/>
      <c r="L293" s="42"/>
      <c r="M293" s="199"/>
      <c r="N293" s="200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9" t="s">
        <v>172</v>
      </c>
      <c r="AU293" s="19" t="s">
        <v>92</v>
      </c>
    </row>
    <row r="294" spans="1:47" s="2" customFormat="1" ht="11.25">
      <c r="A294" s="37"/>
      <c r="B294" s="38"/>
      <c r="C294" s="39"/>
      <c r="D294" s="233" t="s">
        <v>189</v>
      </c>
      <c r="E294" s="39"/>
      <c r="F294" s="234" t="s">
        <v>409</v>
      </c>
      <c r="G294" s="39"/>
      <c r="H294" s="39"/>
      <c r="I294" s="198"/>
      <c r="J294" s="39"/>
      <c r="K294" s="39"/>
      <c r="L294" s="42"/>
      <c r="M294" s="199"/>
      <c r="N294" s="200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9" t="s">
        <v>189</v>
      </c>
      <c r="AU294" s="19" t="s">
        <v>92</v>
      </c>
    </row>
    <row r="295" spans="2:51" s="13" customFormat="1" ht="11.25">
      <c r="B295" s="201"/>
      <c r="C295" s="202"/>
      <c r="D295" s="196" t="s">
        <v>173</v>
      </c>
      <c r="E295" s="203" t="s">
        <v>36</v>
      </c>
      <c r="F295" s="204" t="s">
        <v>410</v>
      </c>
      <c r="G295" s="202"/>
      <c r="H295" s="203" t="s">
        <v>36</v>
      </c>
      <c r="I295" s="205"/>
      <c r="J295" s="202"/>
      <c r="K295" s="202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173</v>
      </c>
      <c r="AU295" s="210" t="s">
        <v>92</v>
      </c>
      <c r="AV295" s="13" t="s">
        <v>23</v>
      </c>
      <c r="AW295" s="13" t="s">
        <v>45</v>
      </c>
      <c r="AX295" s="13" t="s">
        <v>82</v>
      </c>
      <c r="AY295" s="210" t="s">
        <v>164</v>
      </c>
    </row>
    <row r="296" spans="2:51" s="14" customFormat="1" ht="11.25">
      <c r="B296" s="211"/>
      <c r="C296" s="212"/>
      <c r="D296" s="196" t="s">
        <v>173</v>
      </c>
      <c r="E296" s="213" t="s">
        <v>36</v>
      </c>
      <c r="F296" s="214" t="s">
        <v>1151</v>
      </c>
      <c r="G296" s="212"/>
      <c r="H296" s="215">
        <v>9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173</v>
      </c>
      <c r="AU296" s="221" t="s">
        <v>92</v>
      </c>
      <c r="AV296" s="14" t="s">
        <v>92</v>
      </c>
      <c r="AW296" s="14" t="s">
        <v>45</v>
      </c>
      <c r="AX296" s="14" t="s">
        <v>82</v>
      </c>
      <c r="AY296" s="221" t="s">
        <v>164</v>
      </c>
    </row>
    <row r="297" spans="2:51" s="15" customFormat="1" ht="11.25">
      <c r="B297" s="222"/>
      <c r="C297" s="223"/>
      <c r="D297" s="196" t="s">
        <v>173</v>
      </c>
      <c r="E297" s="224" t="s">
        <v>36</v>
      </c>
      <c r="F297" s="225" t="s">
        <v>181</v>
      </c>
      <c r="G297" s="223"/>
      <c r="H297" s="226">
        <v>9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173</v>
      </c>
      <c r="AU297" s="232" t="s">
        <v>92</v>
      </c>
      <c r="AV297" s="15" t="s">
        <v>170</v>
      </c>
      <c r="AW297" s="15" t="s">
        <v>45</v>
      </c>
      <c r="AX297" s="15" t="s">
        <v>23</v>
      </c>
      <c r="AY297" s="232" t="s">
        <v>164</v>
      </c>
    </row>
    <row r="298" spans="1:65" s="2" customFormat="1" ht="16.5" customHeight="1">
      <c r="A298" s="37"/>
      <c r="B298" s="38"/>
      <c r="C298" s="183" t="s">
        <v>395</v>
      </c>
      <c r="D298" s="183" t="s">
        <v>166</v>
      </c>
      <c r="E298" s="184" t="s">
        <v>413</v>
      </c>
      <c r="F298" s="185" t="s">
        <v>414</v>
      </c>
      <c r="G298" s="186" t="s">
        <v>169</v>
      </c>
      <c r="H298" s="187">
        <v>0.675</v>
      </c>
      <c r="I298" s="188"/>
      <c r="J298" s="189">
        <f>ROUND(I298*H298,2)</f>
        <v>0</v>
      </c>
      <c r="K298" s="185" t="s">
        <v>186</v>
      </c>
      <c r="L298" s="42"/>
      <c r="M298" s="190" t="s">
        <v>36</v>
      </c>
      <c r="N298" s="191" t="s">
        <v>53</v>
      </c>
      <c r="O298" s="67"/>
      <c r="P298" s="192">
        <f>O298*H298</f>
        <v>0</v>
      </c>
      <c r="Q298" s="192">
        <v>0.21252</v>
      </c>
      <c r="R298" s="192">
        <f>Q298*H298</f>
        <v>0.143451</v>
      </c>
      <c r="S298" s="192">
        <v>0</v>
      </c>
      <c r="T298" s="193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4" t="s">
        <v>170</v>
      </c>
      <c r="AT298" s="194" t="s">
        <v>166</v>
      </c>
      <c r="AU298" s="194" t="s">
        <v>92</v>
      </c>
      <c r="AY298" s="19" t="s">
        <v>164</v>
      </c>
      <c r="BE298" s="195">
        <f>IF(N298="základní",J298,0)</f>
        <v>0</v>
      </c>
      <c r="BF298" s="195">
        <f>IF(N298="snížená",J298,0)</f>
        <v>0</v>
      </c>
      <c r="BG298" s="195">
        <f>IF(N298="zákl. přenesená",J298,0)</f>
        <v>0</v>
      </c>
      <c r="BH298" s="195">
        <f>IF(N298="sníž. přenesená",J298,0)</f>
        <v>0</v>
      </c>
      <c r="BI298" s="195">
        <f>IF(N298="nulová",J298,0)</f>
        <v>0</v>
      </c>
      <c r="BJ298" s="19" t="s">
        <v>23</v>
      </c>
      <c r="BK298" s="195">
        <f>ROUND(I298*H298,2)</f>
        <v>0</v>
      </c>
      <c r="BL298" s="19" t="s">
        <v>170</v>
      </c>
      <c r="BM298" s="194" t="s">
        <v>1152</v>
      </c>
    </row>
    <row r="299" spans="1:47" s="2" customFormat="1" ht="11.25">
      <c r="A299" s="37"/>
      <c r="B299" s="38"/>
      <c r="C299" s="39"/>
      <c r="D299" s="196" t="s">
        <v>172</v>
      </c>
      <c r="E299" s="39"/>
      <c r="F299" s="197" t="s">
        <v>416</v>
      </c>
      <c r="G299" s="39"/>
      <c r="H299" s="39"/>
      <c r="I299" s="198"/>
      <c r="J299" s="39"/>
      <c r="K299" s="39"/>
      <c r="L299" s="42"/>
      <c r="M299" s="199"/>
      <c r="N299" s="200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9" t="s">
        <v>172</v>
      </c>
      <c r="AU299" s="19" t="s">
        <v>92</v>
      </c>
    </row>
    <row r="300" spans="1:47" s="2" customFormat="1" ht="11.25">
      <c r="A300" s="37"/>
      <c r="B300" s="38"/>
      <c r="C300" s="39"/>
      <c r="D300" s="233" t="s">
        <v>189</v>
      </c>
      <c r="E300" s="39"/>
      <c r="F300" s="234" t="s">
        <v>417</v>
      </c>
      <c r="G300" s="39"/>
      <c r="H300" s="39"/>
      <c r="I300" s="198"/>
      <c r="J300" s="39"/>
      <c r="K300" s="39"/>
      <c r="L300" s="42"/>
      <c r="M300" s="199"/>
      <c r="N300" s="200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9" t="s">
        <v>189</v>
      </c>
      <c r="AU300" s="19" t="s">
        <v>92</v>
      </c>
    </row>
    <row r="301" spans="2:51" s="13" customFormat="1" ht="11.25">
      <c r="B301" s="201"/>
      <c r="C301" s="202"/>
      <c r="D301" s="196" t="s">
        <v>173</v>
      </c>
      <c r="E301" s="203" t="s">
        <v>36</v>
      </c>
      <c r="F301" s="204" t="s">
        <v>1148</v>
      </c>
      <c r="G301" s="202"/>
      <c r="H301" s="203" t="s">
        <v>36</v>
      </c>
      <c r="I301" s="205"/>
      <c r="J301" s="202"/>
      <c r="K301" s="202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173</v>
      </c>
      <c r="AU301" s="210" t="s">
        <v>92</v>
      </c>
      <c r="AV301" s="13" t="s">
        <v>23</v>
      </c>
      <c r="AW301" s="13" t="s">
        <v>45</v>
      </c>
      <c r="AX301" s="13" t="s">
        <v>82</v>
      </c>
      <c r="AY301" s="210" t="s">
        <v>164</v>
      </c>
    </row>
    <row r="302" spans="2:51" s="13" customFormat="1" ht="11.25">
      <c r="B302" s="201"/>
      <c r="C302" s="202"/>
      <c r="D302" s="196" t="s">
        <v>173</v>
      </c>
      <c r="E302" s="203" t="s">
        <v>36</v>
      </c>
      <c r="F302" s="204" t="s">
        <v>402</v>
      </c>
      <c r="G302" s="202"/>
      <c r="H302" s="203" t="s">
        <v>36</v>
      </c>
      <c r="I302" s="205"/>
      <c r="J302" s="202"/>
      <c r="K302" s="202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173</v>
      </c>
      <c r="AU302" s="210" t="s">
        <v>92</v>
      </c>
      <c r="AV302" s="13" t="s">
        <v>23</v>
      </c>
      <c r="AW302" s="13" t="s">
        <v>45</v>
      </c>
      <c r="AX302" s="13" t="s">
        <v>82</v>
      </c>
      <c r="AY302" s="210" t="s">
        <v>164</v>
      </c>
    </row>
    <row r="303" spans="2:51" s="14" customFormat="1" ht="11.25">
      <c r="B303" s="211"/>
      <c r="C303" s="212"/>
      <c r="D303" s="196" t="s">
        <v>173</v>
      </c>
      <c r="E303" s="213" t="s">
        <v>36</v>
      </c>
      <c r="F303" s="214" t="s">
        <v>1153</v>
      </c>
      <c r="G303" s="212"/>
      <c r="H303" s="215">
        <v>0.675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173</v>
      </c>
      <c r="AU303" s="221" t="s">
        <v>92</v>
      </c>
      <c r="AV303" s="14" t="s">
        <v>92</v>
      </c>
      <c r="AW303" s="14" t="s">
        <v>45</v>
      </c>
      <c r="AX303" s="14" t="s">
        <v>82</v>
      </c>
      <c r="AY303" s="221" t="s">
        <v>164</v>
      </c>
    </row>
    <row r="304" spans="2:51" s="15" customFormat="1" ht="11.25">
      <c r="B304" s="222"/>
      <c r="C304" s="223"/>
      <c r="D304" s="196" t="s">
        <v>173</v>
      </c>
      <c r="E304" s="224" t="s">
        <v>36</v>
      </c>
      <c r="F304" s="225" t="s">
        <v>181</v>
      </c>
      <c r="G304" s="223"/>
      <c r="H304" s="226">
        <v>0.675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173</v>
      </c>
      <c r="AU304" s="232" t="s">
        <v>92</v>
      </c>
      <c r="AV304" s="15" t="s">
        <v>170</v>
      </c>
      <c r="AW304" s="15" t="s">
        <v>45</v>
      </c>
      <c r="AX304" s="15" t="s">
        <v>23</v>
      </c>
      <c r="AY304" s="232" t="s">
        <v>164</v>
      </c>
    </row>
    <row r="305" spans="2:63" s="12" customFormat="1" ht="22.9" customHeight="1">
      <c r="B305" s="167"/>
      <c r="C305" s="168"/>
      <c r="D305" s="169" t="s">
        <v>81</v>
      </c>
      <c r="E305" s="181" t="s">
        <v>204</v>
      </c>
      <c r="F305" s="181" t="s">
        <v>427</v>
      </c>
      <c r="G305" s="168"/>
      <c r="H305" s="168"/>
      <c r="I305" s="171"/>
      <c r="J305" s="182">
        <f>BK305</f>
        <v>0</v>
      </c>
      <c r="K305" s="168"/>
      <c r="L305" s="173"/>
      <c r="M305" s="174"/>
      <c r="N305" s="175"/>
      <c r="O305" s="175"/>
      <c r="P305" s="176">
        <f>SUM(P306:P404)</f>
        <v>0</v>
      </c>
      <c r="Q305" s="175"/>
      <c r="R305" s="176">
        <f>SUM(R306:R404)</f>
        <v>3116.3446320000003</v>
      </c>
      <c r="S305" s="175"/>
      <c r="T305" s="177">
        <f>SUM(T306:T404)</f>
        <v>0</v>
      </c>
      <c r="AR305" s="178" t="s">
        <v>23</v>
      </c>
      <c r="AT305" s="179" t="s">
        <v>81</v>
      </c>
      <c r="AU305" s="179" t="s">
        <v>23</v>
      </c>
      <c r="AY305" s="178" t="s">
        <v>164</v>
      </c>
      <c r="BK305" s="180">
        <f>SUM(BK306:BK404)</f>
        <v>0</v>
      </c>
    </row>
    <row r="306" spans="1:65" s="2" customFormat="1" ht="16.5" customHeight="1">
      <c r="A306" s="37"/>
      <c r="B306" s="38"/>
      <c r="C306" s="183" t="s">
        <v>404</v>
      </c>
      <c r="D306" s="183" t="s">
        <v>166</v>
      </c>
      <c r="E306" s="184" t="s">
        <v>429</v>
      </c>
      <c r="F306" s="185" t="s">
        <v>430</v>
      </c>
      <c r="G306" s="186" t="s">
        <v>169</v>
      </c>
      <c r="H306" s="187">
        <v>2623</v>
      </c>
      <c r="I306" s="188"/>
      <c r="J306" s="189">
        <f>ROUND(I306*H306,2)</f>
        <v>0</v>
      </c>
      <c r="K306" s="185" t="s">
        <v>186</v>
      </c>
      <c r="L306" s="42"/>
      <c r="M306" s="190" t="s">
        <v>36</v>
      </c>
      <c r="N306" s="191" t="s">
        <v>53</v>
      </c>
      <c r="O306" s="67"/>
      <c r="P306" s="192">
        <f>O306*H306</f>
        <v>0</v>
      </c>
      <c r="Q306" s="192">
        <v>0</v>
      </c>
      <c r="R306" s="192">
        <f>Q306*H306</f>
        <v>0</v>
      </c>
      <c r="S306" s="192">
        <v>0</v>
      </c>
      <c r="T306" s="193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4" t="s">
        <v>170</v>
      </c>
      <c r="AT306" s="194" t="s">
        <v>166</v>
      </c>
      <c r="AU306" s="194" t="s">
        <v>92</v>
      </c>
      <c r="AY306" s="19" t="s">
        <v>164</v>
      </c>
      <c r="BE306" s="195">
        <f>IF(N306="základní",J306,0)</f>
        <v>0</v>
      </c>
      <c r="BF306" s="195">
        <f>IF(N306="snížená",J306,0)</f>
        <v>0</v>
      </c>
      <c r="BG306" s="195">
        <f>IF(N306="zákl. přenesená",J306,0)</f>
        <v>0</v>
      </c>
      <c r="BH306" s="195">
        <f>IF(N306="sníž. přenesená",J306,0)</f>
        <v>0</v>
      </c>
      <c r="BI306" s="195">
        <f>IF(N306="nulová",J306,0)</f>
        <v>0</v>
      </c>
      <c r="BJ306" s="19" t="s">
        <v>23</v>
      </c>
      <c r="BK306" s="195">
        <f>ROUND(I306*H306,2)</f>
        <v>0</v>
      </c>
      <c r="BL306" s="19" t="s">
        <v>170</v>
      </c>
      <c r="BM306" s="194" t="s">
        <v>1154</v>
      </c>
    </row>
    <row r="307" spans="1:47" s="2" customFormat="1" ht="19.5">
      <c r="A307" s="37"/>
      <c r="B307" s="38"/>
      <c r="C307" s="39"/>
      <c r="D307" s="196" t="s">
        <v>172</v>
      </c>
      <c r="E307" s="39"/>
      <c r="F307" s="197" t="s">
        <v>432</v>
      </c>
      <c r="G307" s="39"/>
      <c r="H307" s="39"/>
      <c r="I307" s="198"/>
      <c r="J307" s="39"/>
      <c r="K307" s="39"/>
      <c r="L307" s="42"/>
      <c r="M307" s="199"/>
      <c r="N307" s="200"/>
      <c r="O307" s="67"/>
      <c r="P307" s="67"/>
      <c r="Q307" s="67"/>
      <c r="R307" s="67"/>
      <c r="S307" s="67"/>
      <c r="T307" s="68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9" t="s">
        <v>172</v>
      </c>
      <c r="AU307" s="19" t="s">
        <v>92</v>
      </c>
    </row>
    <row r="308" spans="1:47" s="2" customFormat="1" ht="11.25">
      <c r="A308" s="37"/>
      <c r="B308" s="38"/>
      <c r="C308" s="39"/>
      <c r="D308" s="233" t="s">
        <v>189</v>
      </c>
      <c r="E308" s="39"/>
      <c r="F308" s="234" t="s">
        <v>433</v>
      </c>
      <c r="G308" s="39"/>
      <c r="H308" s="39"/>
      <c r="I308" s="198"/>
      <c r="J308" s="39"/>
      <c r="K308" s="39"/>
      <c r="L308" s="42"/>
      <c r="M308" s="199"/>
      <c r="N308" s="200"/>
      <c r="O308" s="67"/>
      <c r="P308" s="67"/>
      <c r="Q308" s="67"/>
      <c r="R308" s="67"/>
      <c r="S308" s="67"/>
      <c r="T308" s="68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9" t="s">
        <v>189</v>
      </c>
      <c r="AU308" s="19" t="s">
        <v>92</v>
      </c>
    </row>
    <row r="309" spans="2:51" s="13" customFormat="1" ht="11.25">
      <c r="B309" s="201"/>
      <c r="C309" s="202"/>
      <c r="D309" s="196" t="s">
        <v>173</v>
      </c>
      <c r="E309" s="203" t="s">
        <v>36</v>
      </c>
      <c r="F309" s="204" t="s">
        <v>1046</v>
      </c>
      <c r="G309" s="202"/>
      <c r="H309" s="203" t="s">
        <v>36</v>
      </c>
      <c r="I309" s="205"/>
      <c r="J309" s="202"/>
      <c r="K309" s="202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173</v>
      </c>
      <c r="AU309" s="210" t="s">
        <v>92</v>
      </c>
      <c r="AV309" s="13" t="s">
        <v>23</v>
      </c>
      <c r="AW309" s="13" t="s">
        <v>45</v>
      </c>
      <c r="AX309" s="13" t="s">
        <v>82</v>
      </c>
      <c r="AY309" s="210" t="s">
        <v>164</v>
      </c>
    </row>
    <row r="310" spans="2:51" s="13" customFormat="1" ht="11.25">
      <c r="B310" s="201"/>
      <c r="C310" s="202"/>
      <c r="D310" s="196" t="s">
        <v>173</v>
      </c>
      <c r="E310" s="203" t="s">
        <v>36</v>
      </c>
      <c r="F310" s="204" t="s">
        <v>1155</v>
      </c>
      <c r="G310" s="202"/>
      <c r="H310" s="203" t="s">
        <v>36</v>
      </c>
      <c r="I310" s="205"/>
      <c r="J310" s="202"/>
      <c r="K310" s="202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173</v>
      </c>
      <c r="AU310" s="210" t="s">
        <v>92</v>
      </c>
      <c r="AV310" s="13" t="s">
        <v>23</v>
      </c>
      <c r="AW310" s="13" t="s">
        <v>45</v>
      </c>
      <c r="AX310" s="13" t="s">
        <v>82</v>
      </c>
      <c r="AY310" s="210" t="s">
        <v>164</v>
      </c>
    </row>
    <row r="311" spans="2:51" s="14" customFormat="1" ht="11.25">
      <c r="B311" s="211"/>
      <c r="C311" s="212"/>
      <c r="D311" s="196" t="s">
        <v>173</v>
      </c>
      <c r="E311" s="213" t="s">
        <v>36</v>
      </c>
      <c r="F311" s="214" t="s">
        <v>1156</v>
      </c>
      <c r="G311" s="212"/>
      <c r="H311" s="215">
        <v>588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173</v>
      </c>
      <c r="AU311" s="221" t="s">
        <v>92</v>
      </c>
      <c r="AV311" s="14" t="s">
        <v>92</v>
      </c>
      <c r="AW311" s="14" t="s">
        <v>45</v>
      </c>
      <c r="AX311" s="14" t="s">
        <v>82</v>
      </c>
      <c r="AY311" s="221" t="s">
        <v>164</v>
      </c>
    </row>
    <row r="312" spans="2:51" s="13" customFormat="1" ht="11.25">
      <c r="B312" s="201"/>
      <c r="C312" s="202"/>
      <c r="D312" s="196" t="s">
        <v>173</v>
      </c>
      <c r="E312" s="203" t="s">
        <v>36</v>
      </c>
      <c r="F312" s="204" t="s">
        <v>1157</v>
      </c>
      <c r="G312" s="202"/>
      <c r="H312" s="203" t="s">
        <v>36</v>
      </c>
      <c r="I312" s="205"/>
      <c r="J312" s="202"/>
      <c r="K312" s="202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173</v>
      </c>
      <c r="AU312" s="210" t="s">
        <v>92</v>
      </c>
      <c r="AV312" s="13" t="s">
        <v>23</v>
      </c>
      <c r="AW312" s="13" t="s">
        <v>45</v>
      </c>
      <c r="AX312" s="13" t="s">
        <v>82</v>
      </c>
      <c r="AY312" s="210" t="s">
        <v>164</v>
      </c>
    </row>
    <row r="313" spans="2:51" s="14" customFormat="1" ht="11.25">
      <c r="B313" s="211"/>
      <c r="C313" s="212"/>
      <c r="D313" s="196" t="s">
        <v>173</v>
      </c>
      <c r="E313" s="213" t="s">
        <v>36</v>
      </c>
      <c r="F313" s="214" t="s">
        <v>1158</v>
      </c>
      <c r="G313" s="212"/>
      <c r="H313" s="215">
        <v>1677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173</v>
      </c>
      <c r="AU313" s="221" t="s">
        <v>92</v>
      </c>
      <c r="AV313" s="14" t="s">
        <v>92</v>
      </c>
      <c r="AW313" s="14" t="s">
        <v>45</v>
      </c>
      <c r="AX313" s="14" t="s">
        <v>82</v>
      </c>
      <c r="AY313" s="221" t="s">
        <v>164</v>
      </c>
    </row>
    <row r="314" spans="2:51" s="13" customFormat="1" ht="11.25">
      <c r="B314" s="201"/>
      <c r="C314" s="202"/>
      <c r="D314" s="196" t="s">
        <v>173</v>
      </c>
      <c r="E314" s="203" t="s">
        <v>36</v>
      </c>
      <c r="F314" s="204" t="s">
        <v>200</v>
      </c>
      <c r="G314" s="202"/>
      <c r="H314" s="203" t="s">
        <v>36</v>
      </c>
      <c r="I314" s="205"/>
      <c r="J314" s="202"/>
      <c r="K314" s="202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173</v>
      </c>
      <c r="AU314" s="210" t="s">
        <v>92</v>
      </c>
      <c r="AV314" s="13" t="s">
        <v>23</v>
      </c>
      <c r="AW314" s="13" t="s">
        <v>45</v>
      </c>
      <c r="AX314" s="13" t="s">
        <v>82</v>
      </c>
      <c r="AY314" s="210" t="s">
        <v>164</v>
      </c>
    </row>
    <row r="315" spans="2:51" s="14" customFormat="1" ht="11.25">
      <c r="B315" s="211"/>
      <c r="C315" s="212"/>
      <c r="D315" s="196" t="s">
        <v>173</v>
      </c>
      <c r="E315" s="213" t="s">
        <v>36</v>
      </c>
      <c r="F315" s="214" t="s">
        <v>1159</v>
      </c>
      <c r="G315" s="212"/>
      <c r="H315" s="215">
        <v>223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173</v>
      </c>
      <c r="AU315" s="221" t="s">
        <v>92</v>
      </c>
      <c r="AV315" s="14" t="s">
        <v>92</v>
      </c>
      <c r="AW315" s="14" t="s">
        <v>45</v>
      </c>
      <c r="AX315" s="14" t="s">
        <v>82</v>
      </c>
      <c r="AY315" s="221" t="s">
        <v>164</v>
      </c>
    </row>
    <row r="316" spans="2:51" s="13" customFormat="1" ht="11.25">
      <c r="B316" s="201"/>
      <c r="C316" s="202"/>
      <c r="D316" s="196" t="s">
        <v>173</v>
      </c>
      <c r="E316" s="203" t="s">
        <v>36</v>
      </c>
      <c r="F316" s="204" t="s">
        <v>1075</v>
      </c>
      <c r="G316" s="202"/>
      <c r="H316" s="203" t="s">
        <v>36</v>
      </c>
      <c r="I316" s="205"/>
      <c r="J316" s="202"/>
      <c r="K316" s="202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173</v>
      </c>
      <c r="AU316" s="210" t="s">
        <v>92</v>
      </c>
      <c r="AV316" s="13" t="s">
        <v>23</v>
      </c>
      <c r="AW316" s="13" t="s">
        <v>45</v>
      </c>
      <c r="AX316" s="13" t="s">
        <v>82</v>
      </c>
      <c r="AY316" s="210" t="s">
        <v>164</v>
      </c>
    </row>
    <row r="317" spans="2:51" s="14" customFormat="1" ht="11.25">
      <c r="B317" s="211"/>
      <c r="C317" s="212"/>
      <c r="D317" s="196" t="s">
        <v>173</v>
      </c>
      <c r="E317" s="213" t="s">
        <v>36</v>
      </c>
      <c r="F317" s="214" t="s">
        <v>1160</v>
      </c>
      <c r="G317" s="212"/>
      <c r="H317" s="215">
        <v>65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173</v>
      </c>
      <c r="AU317" s="221" t="s">
        <v>92</v>
      </c>
      <c r="AV317" s="14" t="s">
        <v>92</v>
      </c>
      <c r="AW317" s="14" t="s">
        <v>45</v>
      </c>
      <c r="AX317" s="14" t="s">
        <v>82</v>
      </c>
      <c r="AY317" s="221" t="s">
        <v>164</v>
      </c>
    </row>
    <row r="318" spans="2:51" s="13" customFormat="1" ht="11.25">
      <c r="B318" s="201"/>
      <c r="C318" s="202"/>
      <c r="D318" s="196" t="s">
        <v>173</v>
      </c>
      <c r="E318" s="203" t="s">
        <v>36</v>
      </c>
      <c r="F318" s="204" t="s">
        <v>1077</v>
      </c>
      <c r="G318" s="202"/>
      <c r="H318" s="203" t="s">
        <v>36</v>
      </c>
      <c r="I318" s="205"/>
      <c r="J318" s="202"/>
      <c r="K318" s="202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173</v>
      </c>
      <c r="AU318" s="210" t="s">
        <v>92</v>
      </c>
      <c r="AV318" s="13" t="s">
        <v>23</v>
      </c>
      <c r="AW318" s="13" t="s">
        <v>45</v>
      </c>
      <c r="AX318" s="13" t="s">
        <v>82</v>
      </c>
      <c r="AY318" s="210" t="s">
        <v>164</v>
      </c>
    </row>
    <row r="319" spans="2:51" s="14" customFormat="1" ht="11.25">
      <c r="B319" s="211"/>
      <c r="C319" s="212"/>
      <c r="D319" s="196" t="s">
        <v>173</v>
      </c>
      <c r="E319" s="213" t="s">
        <v>36</v>
      </c>
      <c r="F319" s="214" t="s">
        <v>310</v>
      </c>
      <c r="G319" s="212"/>
      <c r="H319" s="215">
        <v>17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173</v>
      </c>
      <c r="AU319" s="221" t="s">
        <v>92</v>
      </c>
      <c r="AV319" s="14" t="s">
        <v>92</v>
      </c>
      <c r="AW319" s="14" t="s">
        <v>45</v>
      </c>
      <c r="AX319" s="14" t="s">
        <v>82</v>
      </c>
      <c r="AY319" s="221" t="s">
        <v>164</v>
      </c>
    </row>
    <row r="320" spans="2:51" s="13" customFormat="1" ht="11.25">
      <c r="B320" s="201"/>
      <c r="C320" s="202"/>
      <c r="D320" s="196" t="s">
        <v>173</v>
      </c>
      <c r="E320" s="203" t="s">
        <v>36</v>
      </c>
      <c r="F320" s="204" t="s">
        <v>202</v>
      </c>
      <c r="G320" s="202"/>
      <c r="H320" s="203" t="s">
        <v>36</v>
      </c>
      <c r="I320" s="205"/>
      <c r="J320" s="202"/>
      <c r="K320" s="202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173</v>
      </c>
      <c r="AU320" s="210" t="s">
        <v>92</v>
      </c>
      <c r="AV320" s="13" t="s">
        <v>23</v>
      </c>
      <c r="AW320" s="13" t="s">
        <v>45</v>
      </c>
      <c r="AX320" s="13" t="s">
        <v>82</v>
      </c>
      <c r="AY320" s="210" t="s">
        <v>164</v>
      </c>
    </row>
    <row r="321" spans="2:51" s="14" customFormat="1" ht="11.25">
      <c r="B321" s="211"/>
      <c r="C321" s="212"/>
      <c r="D321" s="196" t="s">
        <v>173</v>
      </c>
      <c r="E321" s="213" t="s">
        <v>36</v>
      </c>
      <c r="F321" s="214" t="s">
        <v>436</v>
      </c>
      <c r="G321" s="212"/>
      <c r="H321" s="215">
        <v>53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173</v>
      </c>
      <c r="AU321" s="221" t="s">
        <v>92</v>
      </c>
      <c r="AV321" s="14" t="s">
        <v>92</v>
      </c>
      <c r="AW321" s="14" t="s">
        <v>45</v>
      </c>
      <c r="AX321" s="14" t="s">
        <v>82</v>
      </c>
      <c r="AY321" s="221" t="s">
        <v>164</v>
      </c>
    </row>
    <row r="322" spans="2:51" s="15" customFormat="1" ht="11.25">
      <c r="B322" s="222"/>
      <c r="C322" s="223"/>
      <c r="D322" s="196" t="s">
        <v>173</v>
      </c>
      <c r="E322" s="224" t="s">
        <v>36</v>
      </c>
      <c r="F322" s="225" t="s">
        <v>181</v>
      </c>
      <c r="G322" s="223"/>
      <c r="H322" s="226">
        <v>2623</v>
      </c>
      <c r="I322" s="227"/>
      <c r="J322" s="223"/>
      <c r="K322" s="223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173</v>
      </c>
      <c r="AU322" s="232" t="s">
        <v>92</v>
      </c>
      <c r="AV322" s="15" t="s">
        <v>170</v>
      </c>
      <c r="AW322" s="15" t="s">
        <v>45</v>
      </c>
      <c r="AX322" s="15" t="s">
        <v>23</v>
      </c>
      <c r="AY322" s="232" t="s">
        <v>164</v>
      </c>
    </row>
    <row r="323" spans="1:65" s="2" customFormat="1" ht="16.5" customHeight="1">
      <c r="A323" s="37"/>
      <c r="B323" s="38"/>
      <c r="C323" s="183" t="s">
        <v>412</v>
      </c>
      <c r="D323" s="183" t="s">
        <v>166</v>
      </c>
      <c r="E323" s="184" t="s">
        <v>1161</v>
      </c>
      <c r="F323" s="185" t="s">
        <v>1162</v>
      </c>
      <c r="G323" s="186" t="s">
        <v>185</v>
      </c>
      <c r="H323" s="187">
        <v>23.25</v>
      </c>
      <c r="I323" s="188"/>
      <c r="J323" s="189">
        <f>ROUND(I323*H323,2)</f>
        <v>0</v>
      </c>
      <c r="K323" s="185" t="s">
        <v>36</v>
      </c>
      <c r="L323" s="42"/>
      <c r="M323" s="190" t="s">
        <v>36</v>
      </c>
      <c r="N323" s="191" t="s">
        <v>53</v>
      </c>
      <c r="O323" s="67"/>
      <c r="P323" s="192">
        <f>O323*H323</f>
        <v>0</v>
      </c>
      <c r="Q323" s="192">
        <v>0</v>
      </c>
      <c r="R323" s="192">
        <f>Q323*H323</f>
        <v>0</v>
      </c>
      <c r="S323" s="192">
        <v>0</v>
      </c>
      <c r="T323" s="193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4" t="s">
        <v>170</v>
      </c>
      <c r="AT323" s="194" t="s">
        <v>166</v>
      </c>
      <c r="AU323" s="194" t="s">
        <v>92</v>
      </c>
      <c r="AY323" s="19" t="s">
        <v>164</v>
      </c>
      <c r="BE323" s="195">
        <f>IF(N323="základní",J323,0)</f>
        <v>0</v>
      </c>
      <c r="BF323" s="195">
        <f>IF(N323="snížená",J323,0)</f>
        <v>0</v>
      </c>
      <c r="BG323" s="195">
        <f>IF(N323="zákl. přenesená",J323,0)</f>
        <v>0</v>
      </c>
      <c r="BH323" s="195">
        <f>IF(N323="sníž. přenesená",J323,0)</f>
        <v>0</v>
      </c>
      <c r="BI323" s="195">
        <f>IF(N323="nulová",J323,0)</f>
        <v>0</v>
      </c>
      <c r="BJ323" s="19" t="s">
        <v>23</v>
      </c>
      <c r="BK323" s="195">
        <f>ROUND(I323*H323,2)</f>
        <v>0</v>
      </c>
      <c r="BL323" s="19" t="s">
        <v>170</v>
      </c>
      <c r="BM323" s="194" t="s">
        <v>1163</v>
      </c>
    </row>
    <row r="324" spans="1:47" s="2" customFormat="1" ht="11.25">
      <c r="A324" s="37"/>
      <c r="B324" s="38"/>
      <c r="C324" s="39"/>
      <c r="D324" s="196" t="s">
        <v>172</v>
      </c>
      <c r="E324" s="39"/>
      <c r="F324" s="197" t="s">
        <v>1162</v>
      </c>
      <c r="G324" s="39"/>
      <c r="H324" s="39"/>
      <c r="I324" s="198"/>
      <c r="J324" s="39"/>
      <c r="K324" s="39"/>
      <c r="L324" s="42"/>
      <c r="M324" s="199"/>
      <c r="N324" s="200"/>
      <c r="O324" s="67"/>
      <c r="P324" s="67"/>
      <c r="Q324" s="67"/>
      <c r="R324" s="67"/>
      <c r="S324" s="67"/>
      <c r="T324" s="68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9" t="s">
        <v>172</v>
      </c>
      <c r="AU324" s="19" t="s">
        <v>92</v>
      </c>
    </row>
    <row r="325" spans="2:51" s="13" customFormat="1" ht="11.25">
      <c r="B325" s="201"/>
      <c r="C325" s="202"/>
      <c r="D325" s="196" t="s">
        <v>173</v>
      </c>
      <c r="E325" s="203" t="s">
        <v>36</v>
      </c>
      <c r="F325" s="204" t="s">
        <v>1164</v>
      </c>
      <c r="G325" s="202"/>
      <c r="H325" s="203" t="s">
        <v>36</v>
      </c>
      <c r="I325" s="205"/>
      <c r="J325" s="202"/>
      <c r="K325" s="202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173</v>
      </c>
      <c r="AU325" s="210" t="s">
        <v>92</v>
      </c>
      <c r="AV325" s="13" t="s">
        <v>23</v>
      </c>
      <c r="AW325" s="13" t="s">
        <v>45</v>
      </c>
      <c r="AX325" s="13" t="s">
        <v>82</v>
      </c>
      <c r="AY325" s="210" t="s">
        <v>164</v>
      </c>
    </row>
    <row r="326" spans="2:51" s="13" customFormat="1" ht="11.25">
      <c r="B326" s="201"/>
      <c r="C326" s="202"/>
      <c r="D326" s="196" t="s">
        <v>173</v>
      </c>
      <c r="E326" s="203" t="s">
        <v>36</v>
      </c>
      <c r="F326" s="204" t="s">
        <v>1079</v>
      </c>
      <c r="G326" s="202"/>
      <c r="H326" s="203" t="s">
        <v>36</v>
      </c>
      <c r="I326" s="205"/>
      <c r="J326" s="202"/>
      <c r="K326" s="202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173</v>
      </c>
      <c r="AU326" s="210" t="s">
        <v>92</v>
      </c>
      <c r="AV326" s="13" t="s">
        <v>23</v>
      </c>
      <c r="AW326" s="13" t="s">
        <v>45</v>
      </c>
      <c r="AX326" s="13" t="s">
        <v>82</v>
      </c>
      <c r="AY326" s="210" t="s">
        <v>164</v>
      </c>
    </row>
    <row r="327" spans="2:51" s="14" customFormat="1" ht="11.25">
      <c r="B327" s="211"/>
      <c r="C327" s="212"/>
      <c r="D327" s="196" t="s">
        <v>173</v>
      </c>
      <c r="E327" s="213" t="s">
        <v>36</v>
      </c>
      <c r="F327" s="214" t="s">
        <v>1080</v>
      </c>
      <c r="G327" s="212"/>
      <c r="H327" s="215">
        <v>23.25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173</v>
      </c>
      <c r="AU327" s="221" t="s">
        <v>92</v>
      </c>
      <c r="AV327" s="14" t="s">
        <v>92</v>
      </c>
      <c r="AW327" s="14" t="s">
        <v>45</v>
      </c>
      <c r="AX327" s="14" t="s">
        <v>82</v>
      </c>
      <c r="AY327" s="221" t="s">
        <v>164</v>
      </c>
    </row>
    <row r="328" spans="2:51" s="15" customFormat="1" ht="11.25">
      <c r="B328" s="222"/>
      <c r="C328" s="223"/>
      <c r="D328" s="196" t="s">
        <v>173</v>
      </c>
      <c r="E328" s="224" t="s">
        <v>36</v>
      </c>
      <c r="F328" s="225" t="s">
        <v>181</v>
      </c>
      <c r="G328" s="223"/>
      <c r="H328" s="226">
        <v>23.25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173</v>
      </c>
      <c r="AU328" s="232" t="s">
        <v>92</v>
      </c>
      <c r="AV328" s="15" t="s">
        <v>170</v>
      </c>
      <c r="AW328" s="15" t="s">
        <v>45</v>
      </c>
      <c r="AX328" s="15" t="s">
        <v>23</v>
      </c>
      <c r="AY328" s="232" t="s">
        <v>164</v>
      </c>
    </row>
    <row r="329" spans="1:65" s="2" customFormat="1" ht="16.5" customHeight="1">
      <c r="A329" s="37"/>
      <c r="B329" s="38"/>
      <c r="C329" s="183" t="s">
        <v>420</v>
      </c>
      <c r="D329" s="183" t="s">
        <v>166</v>
      </c>
      <c r="E329" s="184" t="s">
        <v>438</v>
      </c>
      <c r="F329" s="185" t="s">
        <v>439</v>
      </c>
      <c r="G329" s="186" t="s">
        <v>169</v>
      </c>
      <c r="H329" s="187">
        <v>2623</v>
      </c>
      <c r="I329" s="188"/>
      <c r="J329" s="189">
        <f>ROUND(I329*H329,2)</f>
        <v>0</v>
      </c>
      <c r="K329" s="185" t="s">
        <v>186</v>
      </c>
      <c r="L329" s="42"/>
      <c r="M329" s="190" t="s">
        <v>36</v>
      </c>
      <c r="N329" s="191" t="s">
        <v>53</v>
      </c>
      <c r="O329" s="67"/>
      <c r="P329" s="192">
        <f>O329*H329</f>
        <v>0</v>
      </c>
      <c r="Q329" s="192">
        <v>0.00071</v>
      </c>
      <c r="R329" s="192">
        <f>Q329*H329</f>
        <v>1.86233</v>
      </c>
      <c r="S329" s="192">
        <v>0</v>
      </c>
      <c r="T329" s="193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4" t="s">
        <v>170</v>
      </c>
      <c r="AT329" s="194" t="s">
        <v>166</v>
      </c>
      <c r="AU329" s="194" t="s">
        <v>92</v>
      </c>
      <c r="AY329" s="19" t="s">
        <v>164</v>
      </c>
      <c r="BE329" s="195">
        <f>IF(N329="základní",J329,0)</f>
        <v>0</v>
      </c>
      <c r="BF329" s="195">
        <f>IF(N329="snížená",J329,0)</f>
        <v>0</v>
      </c>
      <c r="BG329" s="195">
        <f>IF(N329="zákl. přenesená",J329,0)</f>
        <v>0</v>
      </c>
      <c r="BH329" s="195">
        <f>IF(N329="sníž. přenesená",J329,0)</f>
        <v>0</v>
      </c>
      <c r="BI329" s="195">
        <f>IF(N329="nulová",J329,0)</f>
        <v>0</v>
      </c>
      <c r="BJ329" s="19" t="s">
        <v>23</v>
      </c>
      <c r="BK329" s="195">
        <f>ROUND(I329*H329,2)</f>
        <v>0</v>
      </c>
      <c r="BL329" s="19" t="s">
        <v>170</v>
      </c>
      <c r="BM329" s="194" t="s">
        <v>1165</v>
      </c>
    </row>
    <row r="330" spans="1:47" s="2" customFormat="1" ht="11.25">
      <c r="A330" s="37"/>
      <c r="B330" s="38"/>
      <c r="C330" s="39"/>
      <c r="D330" s="196" t="s">
        <v>172</v>
      </c>
      <c r="E330" s="39"/>
      <c r="F330" s="197" t="s">
        <v>441</v>
      </c>
      <c r="G330" s="39"/>
      <c r="H330" s="39"/>
      <c r="I330" s="198"/>
      <c r="J330" s="39"/>
      <c r="K330" s="39"/>
      <c r="L330" s="42"/>
      <c r="M330" s="199"/>
      <c r="N330" s="200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9" t="s">
        <v>172</v>
      </c>
      <c r="AU330" s="19" t="s">
        <v>92</v>
      </c>
    </row>
    <row r="331" spans="1:47" s="2" customFormat="1" ht="11.25">
      <c r="A331" s="37"/>
      <c r="B331" s="38"/>
      <c r="C331" s="39"/>
      <c r="D331" s="233" t="s">
        <v>189</v>
      </c>
      <c r="E331" s="39"/>
      <c r="F331" s="234" t="s">
        <v>442</v>
      </c>
      <c r="G331" s="39"/>
      <c r="H331" s="39"/>
      <c r="I331" s="198"/>
      <c r="J331" s="39"/>
      <c r="K331" s="39"/>
      <c r="L331" s="42"/>
      <c r="M331" s="199"/>
      <c r="N331" s="200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9" t="s">
        <v>189</v>
      </c>
      <c r="AU331" s="19" t="s">
        <v>92</v>
      </c>
    </row>
    <row r="332" spans="2:51" s="13" customFormat="1" ht="11.25">
      <c r="B332" s="201"/>
      <c r="C332" s="202"/>
      <c r="D332" s="196" t="s">
        <v>173</v>
      </c>
      <c r="E332" s="203" t="s">
        <v>36</v>
      </c>
      <c r="F332" s="204" t="s">
        <v>1148</v>
      </c>
      <c r="G332" s="202"/>
      <c r="H332" s="203" t="s">
        <v>36</v>
      </c>
      <c r="I332" s="205"/>
      <c r="J332" s="202"/>
      <c r="K332" s="202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173</v>
      </c>
      <c r="AU332" s="210" t="s">
        <v>92</v>
      </c>
      <c r="AV332" s="13" t="s">
        <v>23</v>
      </c>
      <c r="AW332" s="13" t="s">
        <v>45</v>
      </c>
      <c r="AX332" s="13" t="s">
        <v>82</v>
      </c>
      <c r="AY332" s="210" t="s">
        <v>164</v>
      </c>
    </row>
    <row r="333" spans="2:51" s="14" customFormat="1" ht="11.25">
      <c r="B333" s="211"/>
      <c r="C333" s="212"/>
      <c r="D333" s="196" t="s">
        <v>173</v>
      </c>
      <c r="E333" s="213" t="s">
        <v>36</v>
      </c>
      <c r="F333" s="214" t="s">
        <v>1166</v>
      </c>
      <c r="G333" s="212"/>
      <c r="H333" s="215">
        <v>2623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173</v>
      </c>
      <c r="AU333" s="221" t="s">
        <v>92</v>
      </c>
      <c r="AV333" s="14" t="s">
        <v>92</v>
      </c>
      <c r="AW333" s="14" t="s">
        <v>45</v>
      </c>
      <c r="AX333" s="14" t="s">
        <v>82</v>
      </c>
      <c r="AY333" s="221" t="s">
        <v>164</v>
      </c>
    </row>
    <row r="334" spans="2:51" s="15" customFormat="1" ht="11.25">
      <c r="B334" s="222"/>
      <c r="C334" s="223"/>
      <c r="D334" s="196" t="s">
        <v>173</v>
      </c>
      <c r="E334" s="224" t="s">
        <v>36</v>
      </c>
      <c r="F334" s="225" t="s">
        <v>181</v>
      </c>
      <c r="G334" s="223"/>
      <c r="H334" s="226">
        <v>2623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173</v>
      </c>
      <c r="AU334" s="232" t="s">
        <v>92</v>
      </c>
      <c r="AV334" s="15" t="s">
        <v>170</v>
      </c>
      <c r="AW334" s="15" t="s">
        <v>45</v>
      </c>
      <c r="AX334" s="15" t="s">
        <v>23</v>
      </c>
      <c r="AY334" s="232" t="s">
        <v>164</v>
      </c>
    </row>
    <row r="335" spans="1:65" s="2" customFormat="1" ht="21.75" customHeight="1">
      <c r="A335" s="37"/>
      <c r="B335" s="38"/>
      <c r="C335" s="183" t="s">
        <v>428</v>
      </c>
      <c r="D335" s="183" t="s">
        <v>166</v>
      </c>
      <c r="E335" s="184" t="s">
        <v>444</v>
      </c>
      <c r="F335" s="185" t="s">
        <v>445</v>
      </c>
      <c r="G335" s="186" t="s">
        <v>169</v>
      </c>
      <c r="H335" s="187">
        <v>2623</v>
      </c>
      <c r="I335" s="188"/>
      <c r="J335" s="189">
        <f>ROUND(I335*H335,2)</f>
        <v>0</v>
      </c>
      <c r="K335" s="185" t="s">
        <v>186</v>
      </c>
      <c r="L335" s="42"/>
      <c r="M335" s="190" t="s">
        <v>36</v>
      </c>
      <c r="N335" s="191" t="s">
        <v>53</v>
      </c>
      <c r="O335" s="67"/>
      <c r="P335" s="192">
        <f>O335*H335</f>
        <v>0</v>
      </c>
      <c r="Q335" s="192">
        <v>0.10373</v>
      </c>
      <c r="R335" s="192">
        <f>Q335*H335</f>
        <v>272.08379</v>
      </c>
      <c r="S335" s="192">
        <v>0</v>
      </c>
      <c r="T335" s="193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4" t="s">
        <v>170</v>
      </c>
      <c r="AT335" s="194" t="s">
        <v>166</v>
      </c>
      <c r="AU335" s="194" t="s">
        <v>92</v>
      </c>
      <c r="AY335" s="19" t="s">
        <v>164</v>
      </c>
      <c r="BE335" s="195">
        <f>IF(N335="základní",J335,0)</f>
        <v>0</v>
      </c>
      <c r="BF335" s="195">
        <f>IF(N335="snížená",J335,0)</f>
        <v>0</v>
      </c>
      <c r="BG335" s="195">
        <f>IF(N335="zákl. přenesená",J335,0)</f>
        <v>0</v>
      </c>
      <c r="BH335" s="195">
        <f>IF(N335="sníž. přenesená",J335,0)</f>
        <v>0</v>
      </c>
      <c r="BI335" s="195">
        <f>IF(N335="nulová",J335,0)</f>
        <v>0</v>
      </c>
      <c r="BJ335" s="19" t="s">
        <v>23</v>
      </c>
      <c r="BK335" s="195">
        <f>ROUND(I335*H335,2)</f>
        <v>0</v>
      </c>
      <c r="BL335" s="19" t="s">
        <v>170</v>
      </c>
      <c r="BM335" s="194" t="s">
        <v>1167</v>
      </c>
    </row>
    <row r="336" spans="1:47" s="2" customFormat="1" ht="19.5">
      <c r="A336" s="37"/>
      <c r="B336" s="38"/>
      <c r="C336" s="39"/>
      <c r="D336" s="196" t="s">
        <v>172</v>
      </c>
      <c r="E336" s="39"/>
      <c r="F336" s="197" t="s">
        <v>447</v>
      </c>
      <c r="G336" s="39"/>
      <c r="H336" s="39"/>
      <c r="I336" s="198"/>
      <c r="J336" s="39"/>
      <c r="K336" s="39"/>
      <c r="L336" s="42"/>
      <c r="M336" s="199"/>
      <c r="N336" s="200"/>
      <c r="O336" s="67"/>
      <c r="P336" s="67"/>
      <c r="Q336" s="67"/>
      <c r="R336" s="67"/>
      <c r="S336" s="67"/>
      <c r="T336" s="68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9" t="s">
        <v>172</v>
      </c>
      <c r="AU336" s="19" t="s">
        <v>92</v>
      </c>
    </row>
    <row r="337" spans="1:47" s="2" customFormat="1" ht="11.25">
      <c r="A337" s="37"/>
      <c r="B337" s="38"/>
      <c r="C337" s="39"/>
      <c r="D337" s="233" t="s">
        <v>189</v>
      </c>
      <c r="E337" s="39"/>
      <c r="F337" s="234" t="s">
        <v>448</v>
      </c>
      <c r="G337" s="39"/>
      <c r="H337" s="39"/>
      <c r="I337" s="198"/>
      <c r="J337" s="39"/>
      <c r="K337" s="39"/>
      <c r="L337" s="42"/>
      <c r="M337" s="199"/>
      <c r="N337" s="200"/>
      <c r="O337" s="67"/>
      <c r="P337" s="67"/>
      <c r="Q337" s="67"/>
      <c r="R337" s="67"/>
      <c r="S337" s="67"/>
      <c r="T337" s="68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9" t="s">
        <v>189</v>
      </c>
      <c r="AU337" s="19" t="s">
        <v>92</v>
      </c>
    </row>
    <row r="338" spans="2:51" s="13" customFormat="1" ht="11.25">
      <c r="B338" s="201"/>
      <c r="C338" s="202"/>
      <c r="D338" s="196" t="s">
        <v>173</v>
      </c>
      <c r="E338" s="203" t="s">
        <v>36</v>
      </c>
      <c r="F338" s="204" t="s">
        <v>1148</v>
      </c>
      <c r="G338" s="202"/>
      <c r="H338" s="203" t="s">
        <v>36</v>
      </c>
      <c r="I338" s="205"/>
      <c r="J338" s="202"/>
      <c r="K338" s="202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173</v>
      </c>
      <c r="AU338" s="210" t="s">
        <v>92</v>
      </c>
      <c r="AV338" s="13" t="s">
        <v>23</v>
      </c>
      <c r="AW338" s="13" t="s">
        <v>45</v>
      </c>
      <c r="AX338" s="13" t="s">
        <v>82</v>
      </c>
      <c r="AY338" s="210" t="s">
        <v>164</v>
      </c>
    </row>
    <row r="339" spans="2:51" s="14" customFormat="1" ht="11.25">
      <c r="B339" s="211"/>
      <c r="C339" s="212"/>
      <c r="D339" s="196" t="s">
        <v>173</v>
      </c>
      <c r="E339" s="213" t="s">
        <v>36</v>
      </c>
      <c r="F339" s="214" t="s">
        <v>1166</v>
      </c>
      <c r="G339" s="212"/>
      <c r="H339" s="215">
        <v>2623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173</v>
      </c>
      <c r="AU339" s="221" t="s">
        <v>92</v>
      </c>
      <c r="AV339" s="14" t="s">
        <v>92</v>
      </c>
      <c r="AW339" s="14" t="s">
        <v>45</v>
      </c>
      <c r="AX339" s="14" t="s">
        <v>82</v>
      </c>
      <c r="AY339" s="221" t="s">
        <v>164</v>
      </c>
    </row>
    <row r="340" spans="2:51" s="15" customFormat="1" ht="11.25">
      <c r="B340" s="222"/>
      <c r="C340" s="223"/>
      <c r="D340" s="196" t="s">
        <v>173</v>
      </c>
      <c r="E340" s="224" t="s">
        <v>36</v>
      </c>
      <c r="F340" s="225" t="s">
        <v>181</v>
      </c>
      <c r="G340" s="223"/>
      <c r="H340" s="226">
        <v>2623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173</v>
      </c>
      <c r="AU340" s="232" t="s">
        <v>92</v>
      </c>
      <c r="AV340" s="15" t="s">
        <v>170</v>
      </c>
      <c r="AW340" s="15" t="s">
        <v>45</v>
      </c>
      <c r="AX340" s="15" t="s">
        <v>23</v>
      </c>
      <c r="AY340" s="232" t="s">
        <v>164</v>
      </c>
    </row>
    <row r="341" spans="1:65" s="2" customFormat="1" ht="24.2" customHeight="1">
      <c r="A341" s="37"/>
      <c r="B341" s="38"/>
      <c r="C341" s="183" t="s">
        <v>437</v>
      </c>
      <c r="D341" s="183" t="s">
        <v>166</v>
      </c>
      <c r="E341" s="184" t="s">
        <v>450</v>
      </c>
      <c r="F341" s="185" t="s">
        <v>451</v>
      </c>
      <c r="G341" s="186" t="s">
        <v>169</v>
      </c>
      <c r="H341" s="187">
        <v>3334.6</v>
      </c>
      <c r="I341" s="188"/>
      <c r="J341" s="189">
        <f>ROUND(I341*H341,2)</f>
        <v>0</v>
      </c>
      <c r="K341" s="185" t="s">
        <v>186</v>
      </c>
      <c r="L341" s="42"/>
      <c r="M341" s="190" t="s">
        <v>36</v>
      </c>
      <c r="N341" s="191" t="s">
        <v>53</v>
      </c>
      <c r="O341" s="67"/>
      <c r="P341" s="192">
        <f>O341*H341</f>
        <v>0</v>
      </c>
      <c r="Q341" s="192">
        <v>0</v>
      </c>
      <c r="R341" s="192">
        <f>Q341*H341</f>
        <v>0</v>
      </c>
      <c r="S341" s="192">
        <v>0</v>
      </c>
      <c r="T341" s="193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4" t="s">
        <v>170</v>
      </c>
      <c r="AT341" s="194" t="s">
        <v>166</v>
      </c>
      <c r="AU341" s="194" t="s">
        <v>92</v>
      </c>
      <c r="AY341" s="19" t="s">
        <v>164</v>
      </c>
      <c r="BE341" s="195">
        <f>IF(N341="základní",J341,0)</f>
        <v>0</v>
      </c>
      <c r="BF341" s="195">
        <f>IF(N341="snížená",J341,0)</f>
        <v>0</v>
      </c>
      <c r="BG341" s="195">
        <f>IF(N341="zákl. přenesená",J341,0)</f>
        <v>0</v>
      </c>
      <c r="BH341" s="195">
        <f>IF(N341="sníž. přenesená",J341,0)</f>
        <v>0</v>
      </c>
      <c r="BI341" s="195">
        <f>IF(N341="nulová",J341,0)</f>
        <v>0</v>
      </c>
      <c r="BJ341" s="19" t="s">
        <v>23</v>
      </c>
      <c r="BK341" s="195">
        <f>ROUND(I341*H341,2)</f>
        <v>0</v>
      </c>
      <c r="BL341" s="19" t="s">
        <v>170</v>
      </c>
      <c r="BM341" s="194" t="s">
        <v>1168</v>
      </c>
    </row>
    <row r="342" spans="1:47" s="2" customFormat="1" ht="29.25">
      <c r="A342" s="37"/>
      <c r="B342" s="38"/>
      <c r="C342" s="39"/>
      <c r="D342" s="196" t="s">
        <v>172</v>
      </c>
      <c r="E342" s="39"/>
      <c r="F342" s="197" t="s">
        <v>453</v>
      </c>
      <c r="G342" s="39"/>
      <c r="H342" s="39"/>
      <c r="I342" s="198"/>
      <c r="J342" s="39"/>
      <c r="K342" s="39"/>
      <c r="L342" s="42"/>
      <c r="M342" s="199"/>
      <c r="N342" s="200"/>
      <c r="O342" s="67"/>
      <c r="P342" s="67"/>
      <c r="Q342" s="67"/>
      <c r="R342" s="67"/>
      <c r="S342" s="67"/>
      <c r="T342" s="68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9" t="s">
        <v>172</v>
      </c>
      <c r="AU342" s="19" t="s">
        <v>92</v>
      </c>
    </row>
    <row r="343" spans="1:47" s="2" customFormat="1" ht="11.25">
      <c r="A343" s="37"/>
      <c r="B343" s="38"/>
      <c r="C343" s="39"/>
      <c r="D343" s="233" t="s">
        <v>189</v>
      </c>
      <c r="E343" s="39"/>
      <c r="F343" s="234" t="s">
        <v>454</v>
      </c>
      <c r="G343" s="39"/>
      <c r="H343" s="39"/>
      <c r="I343" s="198"/>
      <c r="J343" s="39"/>
      <c r="K343" s="39"/>
      <c r="L343" s="42"/>
      <c r="M343" s="199"/>
      <c r="N343" s="200"/>
      <c r="O343" s="67"/>
      <c r="P343" s="67"/>
      <c r="Q343" s="67"/>
      <c r="R343" s="67"/>
      <c r="S343" s="67"/>
      <c r="T343" s="68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9" t="s">
        <v>189</v>
      </c>
      <c r="AU343" s="19" t="s">
        <v>92</v>
      </c>
    </row>
    <row r="344" spans="2:51" s="13" customFormat="1" ht="11.25">
      <c r="B344" s="201"/>
      <c r="C344" s="202"/>
      <c r="D344" s="196" t="s">
        <v>173</v>
      </c>
      <c r="E344" s="203" t="s">
        <v>36</v>
      </c>
      <c r="F344" s="204" t="s">
        <v>1046</v>
      </c>
      <c r="G344" s="202"/>
      <c r="H344" s="203" t="s">
        <v>36</v>
      </c>
      <c r="I344" s="205"/>
      <c r="J344" s="202"/>
      <c r="K344" s="202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173</v>
      </c>
      <c r="AU344" s="210" t="s">
        <v>92</v>
      </c>
      <c r="AV344" s="13" t="s">
        <v>23</v>
      </c>
      <c r="AW344" s="13" t="s">
        <v>45</v>
      </c>
      <c r="AX344" s="13" t="s">
        <v>82</v>
      </c>
      <c r="AY344" s="210" t="s">
        <v>164</v>
      </c>
    </row>
    <row r="345" spans="2:51" s="13" customFormat="1" ht="11.25">
      <c r="B345" s="201"/>
      <c r="C345" s="202"/>
      <c r="D345" s="196" t="s">
        <v>173</v>
      </c>
      <c r="E345" s="203" t="s">
        <v>36</v>
      </c>
      <c r="F345" s="204" t="s">
        <v>1094</v>
      </c>
      <c r="G345" s="202"/>
      <c r="H345" s="203" t="s">
        <v>36</v>
      </c>
      <c r="I345" s="205"/>
      <c r="J345" s="202"/>
      <c r="K345" s="202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173</v>
      </c>
      <c r="AU345" s="210" t="s">
        <v>92</v>
      </c>
      <c r="AV345" s="13" t="s">
        <v>23</v>
      </c>
      <c r="AW345" s="13" t="s">
        <v>45</v>
      </c>
      <c r="AX345" s="13" t="s">
        <v>82</v>
      </c>
      <c r="AY345" s="210" t="s">
        <v>164</v>
      </c>
    </row>
    <row r="346" spans="2:51" s="14" customFormat="1" ht="11.25">
      <c r="B346" s="211"/>
      <c r="C346" s="212"/>
      <c r="D346" s="196" t="s">
        <v>173</v>
      </c>
      <c r="E346" s="213" t="s">
        <v>36</v>
      </c>
      <c r="F346" s="214" t="s">
        <v>1095</v>
      </c>
      <c r="G346" s="212"/>
      <c r="H346" s="215">
        <v>856.8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173</v>
      </c>
      <c r="AU346" s="221" t="s">
        <v>92</v>
      </c>
      <c r="AV346" s="14" t="s">
        <v>92</v>
      </c>
      <c r="AW346" s="14" t="s">
        <v>45</v>
      </c>
      <c r="AX346" s="14" t="s">
        <v>82</v>
      </c>
      <c r="AY346" s="221" t="s">
        <v>164</v>
      </c>
    </row>
    <row r="347" spans="2:51" s="13" customFormat="1" ht="11.25">
      <c r="B347" s="201"/>
      <c r="C347" s="202"/>
      <c r="D347" s="196" t="s">
        <v>173</v>
      </c>
      <c r="E347" s="203" t="s">
        <v>36</v>
      </c>
      <c r="F347" s="204" t="s">
        <v>1096</v>
      </c>
      <c r="G347" s="202"/>
      <c r="H347" s="203" t="s">
        <v>36</v>
      </c>
      <c r="I347" s="205"/>
      <c r="J347" s="202"/>
      <c r="K347" s="202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173</v>
      </c>
      <c r="AU347" s="210" t="s">
        <v>92</v>
      </c>
      <c r="AV347" s="13" t="s">
        <v>23</v>
      </c>
      <c r="AW347" s="13" t="s">
        <v>45</v>
      </c>
      <c r="AX347" s="13" t="s">
        <v>82</v>
      </c>
      <c r="AY347" s="210" t="s">
        <v>164</v>
      </c>
    </row>
    <row r="348" spans="2:51" s="14" customFormat="1" ht="11.25">
      <c r="B348" s="211"/>
      <c r="C348" s="212"/>
      <c r="D348" s="196" t="s">
        <v>173</v>
      </c>
      <c r="E348" s="213" t="s">
        <v>36</v>
      </c>
      <c r="F348" s="214" t="s">
        <v>1097</v>
      </c>
      <c r="G348" s="212"/>
      <c r="H348" s="215">
        <v>2012.4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173</v>
      </c>
      <c r="AU348" s="221" t="s">
        <v>92</v>
      </c>
      <c r="AV348" s="14" t="s">
        <v>92</v>
      </c>
      <c r="AW348" s="14" t="s">
        <v>45</v>
      </c>
      <c r="AX348" s="14" t="s">
        <v>82</v>
      </c>
      <c r="AY348" s="221" t="s">
        <v>164</v>
      </c>
    </row>
    <row r="349" spans="2:51" s="13" customFormat="1" ht="11.25">
      <c r="B349" s="201"/>
      <c r="C349" s="202"/>
      <c r="D349" s="196" t="s">
        <v>173</v>
      </c>
      <c r="E349" s="203" t="s">
        <v>36</v>
      </c>
      <c r="F349" s="204" t="s">
        <v>200</v>
      </c>
      <c r="G349" s="202"/>
      <c r="H349" s="203" t="s">
        <v>36</v>
      </c>
      <c r="I349" s="205"/>
      <c r="J349" s="202"/>
      <c r="K349" s="202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173</v>
      </c>
      <c r="AU349" s="210" t="s">
        <v>92</v>
      </c>
      <c r="AV349" s="13" t="s">
        <v>23</v>
      </c>
      <c r="AW349" s="13" t="s">
        <v>45</v>
      </c>
      <c r="AX349" s="13" t="s">
        <v>82</v>
      </c>
      <c r="AY349" s="210" t="s">
        <v>164</v>
      </c>
    </row>
    <row r="350" spans="2:51" s="14" customFormat="1" ht="11.25">
      <c r="B350" s="211"/>
      <c r="C350" s="212"/>
      <c r="D350" s="196" t="s">
        <v>173</v>
      </c>
      <c r="E350" s="213" t="s">
        <v>36</v>
      </c>
      <c r="F350" s="214" t="s">
        <v>1098</v>
      </c>
      <c r="G350" s="212"/>
      <c r="H350" s="215">
        <v>289.9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173</v>
      </c>
      <c r="AU350" s="221" t="s">
        <v>92</v>
      </c>
      <c r="AV350" s="14" t="s">
        <v>92</v>
      </c>
      <c r="AW350" s="14" t="s">
        <v>45</v>
      </c>
      <c r="AX350" s="14" t="s">
        <v>82</v>
      </c>
      <c r="AY350" s="221" t="s">
        <v>164</v>
      </c>
    </row>
    <row r="351" spans="2:51" s="13" customFormat="1" ht="11.25">
      <c r="B351" s="201"/>
      <c r="C351" s="202"/>
      <c r="D351" s="196" t="s">
        <v>173</v>
      </c>
      <c r="E351" s="203" t="s">
        <v>36</v>
      </c>
      <c r="F351" s="204" t="s">
        <v>1075</v>
      </c>
      <c r="G351" s="202"/>
      <c r="H351" s="203" t="s">
        <v>36</v>
      </c>
      <c r="I351" s="205"/>
      <c r="J351" s="202"/>
      <c r="K351" s="202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173</v>
      </c>
      <c r="AU351" s="210" t="s">
        <v>92</v>
      </c>
      <c r="AV351" s="13" t="s">
        <v>23</v>
      </c>
      <c r="AW351" s="13" t="s">
        <v>45</v>
      </c>
      <c r="AX351" s="13" t="s">
        <v>82</v>
      </c>
      <c r="AY351" s="210" t="s">
        <v>164</v>
      </c>
    </row>
    <row r="352" spans="2:51" s="14" customFormat="1" ht="11.25">
      <c r="B352" s="211"/>
      <c r="C352" s="212"/>
      <c r="D352" s="196" t="s">
        <v>173</v>
      </c>
      <c r="E352" s="213" t="s">
        <v>36</v>
      </c>
      <c r="F352" s="214" t="s">
        <v>1099</v>
      </c>
      <c r="G352" s="212"/>
      <c r="H352" s="215">
        <v>84.5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173</v>
      </c>
      <c r="AU352" s="221" t="s">
        <v>92</v>
      </c>
      <c r="AV352" s="14" t="s">
        <v>92</v>
      </c>
      <c r="AW352" s="14" t="s">
        <v>45</v>
      </c>
      <c r="AX352" s="14" t="s">
        <v>82</v>
      </c>
      <c r="AY352" s="221" t="s">
        <v>164</v>
      </c>
    </row>
    <row r="353" spans="2:51" s="13" customFormat="1" ht="11.25">
      <c r="B353" s="201"/>
      <c r="C353" s="202"/>
      <c r="D353" s="196" t="s">
        <v>173</v>
      </c>
      <c r="E353" s="203" t="s">
        <v>36</v>
      </c>
      <c r="F353" s="204" t="s">
        <v>1077</v>
      </c>
      <c r="G353" s="202"/>
      <c r="H353" s="203" t="s">
        <v>36</v>
      </c>
      <c r="I353" s="205"/>
      <c r="J353" s="202"/>
      <c r="K353" s="202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173</v>
      </c>
      <c r="AU353" s="210" t="s">
        <v>92</v>
      </c>
      <c r="AV353" s="13" t="s">
        <v>23</v>
      </c>
      <c r="AW353" s="13" t="s">
        <v>45</v>
      </c>
      <c r="AX353" s="13" t="s">
        <v>82</v>
      </c>
      <c r="AY353" s="210" t="s">
        <v>164</v>
      </c>
    </row>
    <row r="354" spans="2:51" s="14" customFormat="1" ht="11.25">
      <c r="B354" s="211"/>
      <c r="C354" s="212"/>
      <c r="D354" s="196" t="s">
        <v>173</v>
      </c>
      <c r="E354" s="213" t="s">
        <v>36</v>
      </c>
      <c r="F354" s="214" t="s">
        <v>1100</v>
      </c>
      <c r="G354" s="212"/>
      <c r="H354" s="215">
        <v>22.1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173</v>
      </c>
      <c r="AU354" s="221" t="s">
        <v>92</v>
      </c>
      <c r="AV354" s="14" t="s">
        <v>92</v>
      </c>
      <c r="AW354" s="14" t="s">
        <v>45</v>
      </c>
      <c r="AX354" s="14" t="s">
        <v>82</v>
      </c>
      <c r="AY354" s="221" t="s">
        <v>164</v>
      </c>
    </row>
    <row r="355" spans="2:51" s="13" customFormat="1" ht="11.25">
      <c r="B355" s="201"/>
      <c r="C355" s="202"/>
      <c r="D355" s="196" t="s">
        <v>173</v>
      </c>
      <c r="E355" s="203" t="s">
        <v>36</v>
      </c>
      <c r="F355" s="204" t="s">
        <v>202</v>
      </c>
      <c r="G355" s="202"/>
      <c r="H355" s="203" t="s">
        <v>36</v>
      </c>
      <c r="I355" s="205"/>
      <c r="J355" s="202"/>
      <c r="K355" s="202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173</v>
      </c>
      <c r="AU355" s="210" t="s">
        <v>92</v>
      </c>
      <c r="AV355" s="13" t="s">
        <v>23</v>
      </c>
      <c r="AW355" s="13" t="s">
        <v>45</v>
      </c>
      <c r="AX355" s="13" t="s">
        <v>82</v>
      </c>
      <c r="AY355" s="210" t="s">
        <v>164</v>
      </c>
    </row>
    <row r="356" spans="2:51" s="14" customFormat="1" ht="11.25">
      <c r="B356" s="211"/>
      <c r="C356" s="212"/>
      <c r="D356" s="196" t="s">
        <v>173</v>
      </c>
      <c r="E356" s="213" t="s">
        <v>36</v>
      </c>
      <c r="F356" s="214" t="s">
        <v>272</v>
      </c>
      <c r="G356" s="212"/>
      <c r="H356" s="215">
        <v>68.9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173</v>
      </c>
      <c r="AU356" s="221" t="s">
        <v>92</v>
      </c>
      <c r="AV356" s="14" t="s">
        <v>92</v>
      </c>
      <c r="AW356" s="14" t="s">
        <v>45</v>
      </c>
      <c r="AX356" s="14" t="s">
        <v>82</v>
      </c>
      <c r="AY356" s="221" t="s">
        <v>164</v>
      </c>
    </row>
    <row r="357" spans="2:51" s="15" customFormat="1" ht="11.25">
      <c r="B357" s="222"/>
      <c r="C357" s="223"/>
      <c r="D357" s="196" t="s">
        <v>173</v>
      </c>
      <c r="E357" s="224" t="s">
        <v>36</v>
      </c>
      <c r="F357" s="225" t="s">
        <v>181</v>
      </c>
      <c r="G357" s="223"/>
      <c r="H357" s="226">
        <v>3334.6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173</v>
      </c>
      <c r="AU357" s="232" t="s">
        <v>92</v>
      </c>
      <c r="AV357" s="15" t="s">
        <v>170</v>
      </c>
      <c r="AW357" s="15" t="s">
        <v>45</v>
      </c>
      <c r="AX357" s="15" t="s">
        <v>23</v>
      </c>
      <c r="AY357" s="232" t="s">
        <v>164</v>
      </c>
    </row>
    <row r="358" spans="1:65" s="2" customFormat="1" ht="16.5" customHeight="1">
      <c r="A358" s="37"/>
      <c r="B358" s="38"/>
      <c r="C358" s="246" t="s">
        <v>435</v>
      </c>
      <c r="D358" s="246" t="s">
        <v>303</v>
      </c>
      <c r="E358" s="247" t="s">
        <v>1169</v>
      </c>
      <c r="F358" s="248" t="s">
        <v>1170</v>
      </c>
      <c r="G358" s="249" t="s">
        <v>335</v>
      </c>
      <c r="H358" s="250">
        <v>53.02</v>
      </c>
      <c r="I358" s="251"/>
      <c r="J358" s="252">
        <f>ROUND(I358*H358,2)</f>
        <v>0</v>
      </c>
      <c r="K358" s="248" t="s">
        <v>186</v>
      </c>
      <c r="L358" s="253"/>
      <c r="M358" s="254" t="s">
        <v>36</v>
      </c>
      <c r="N358" s="255" t="s">
        <v>53</v>
      </c>
      <c r="O358" s="67"/>
      <c r="P358" s="192">
        <f>O358*H358</f>
        <v>0</v>
      </c>
      <c r="Q358" s="192">
        <v>1</v>
      </c>
      <c r="R358" s="192">
        <f>Q358*H358</f>
        <v>53.02</v>
      </c>
      <c r="S358" s="192">
        <v>0</v>
      </c>
      <c r="T358" s="193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4" t="s">
        <v>238</v>
      </c>
      <c r="AT358" s="194" t="s">
        <v>303</v>
      </c>
      <c r="AU358" s="194" t="s">
        <v>92</v>
      </c>
      <c r="AY358" s="19" t="s">
        <v>164</v>
      </c>
      <c r="BE358" s="195">
        <f>IF(N358="základní",J358,0)</f>
        <v>0</v>
      </c>
      <c r="BF358" s="195">
        <f>IF(N358="snížená",J358,0)</f>
        <v>0</v>
      </c>
      <c r="BG358" s="195">
        <f>IF(N358="zákl. přenesená",J358,0)</f>
        <v>0</v>
      </c>
      <c r="BH358" s="195">
        <f>IF(N358="sníž. přenesená",J358,0)</f>
        <v>0</v>
      </c>
      <c r="BI358" s="195">
        <f>IF(N358="nulová",J358,0)</f>
        <v>0</v>
      </c>
      <c r="BJ358" s="19" t="s">
        <v>23</v>
      </c>
      <c r="BK358" s="195">
        <f>ROUND(I358*H358,2)</f>
        <v>0</v>
      </c>
      <c r="BL358" s="19" t="s">
        <v>170</v>
      </c>
      <c r="BM358" s="194" t="s">
        <v>1171</v>
      </c>
    </row>
    <row r="359" spans="1:47" s="2" customFormat="1" ht="11.25">
      <c r="A359" s="37"/>
      <c r="B359" s="38"/>
      <c r="C359" s="39"/>
      <c r="D359" s="196" t="s">
        <v>172</v>
      </c>
      <c r="E359" s="39"/>
      <c r="F359" s="197" t="s">
        <v>1170</v>
      </c>
      <c r="G359" s="39"/>
      <c r="H359" s="39"/>
      <c r="I359" s="198"/>
      <c r="J359" s="39"/>
      <c r="K359" s="39"/>
      <c r="L359" s="42"/>
      <c r="M359" s="199"/>
      <c r="N359" s="200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9" t="s">
        <v>172</v>
      </c>
      <c r="AU359" s="19" t="s">
        <v>92</v>
      </c>
    </row>
    <row r="360" spans="2:51" s="13" customFormat="1" ht="11.25">
      <c r="B360" s="201"/>
      <c r="C360" s="202"/>
      <c r="D360" s="196" t="s">
        <v>173</v>
      </c>
      <c r="E360" s="203" t="s">
        <v>36</v>
      </c>
      <c r="F360" s="204" t="s">
        <v>459</v>
      </c>
      <c r="G360" s="202"/>
      <c r="H360" s="203" t="s">
        <v>36</v>
      </c>
      <c r="I360" s="205"/>
      <c r="J360" s="202"/>
      <c r="K360" s="202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173</v>
      </c>
      <c r="AU360" s="210" t="s">
        <v>92</v>
      </c>
      <c r="AV360" s="13" t="s">
        <v>23</v>
      </c>
      <c r="AW360" s="13" t="s">
        <v>45</v>
      </c>
      <c r="AX360" s="13" t="s">
        <v>82</v>
      </c>
      <c r="AY360" s="210" t="s">
        <v>164</v>
      </c>
    </row>
    <row r="361" spans="2:51" s="13" customFormat="1" ht="11.25">
      <c r="B361" s="201"/>
      <c r="C361" s="202"/>
      <c r="D361" s="196" t="s">
        <v>173</v>
      </c>
      <c r="E361" s="203" t="s">
        <v>36</v>
      </c>
      <c r="F361" s="204" t="s">
        <v>460</v>
      </c>
      <c r="G361" s="202"/>
      <c r="H361" s="203" t="s">
        <v>36</v>
      </c>
      <c r="I361" s="205"/>
      <c r="J361" s="202"/>
      <c r="K361" s="202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173</v>
      </c>
      <c r="AU361" s="210" t="s">
        <v>92</v>
      </c>
      <c r="AV361" s="13" t="s">
        <v>23</v>
      </c>
      <c r="AW361" s="13" t="s">
        <v>45</v>
      </c>
      <c r="AX361" s="13" t="s">
        <v>82</v>
      </c>
      <c r="AY361" s="210" t="s">
        <v>164</v>
      </c>
    </row>
    <row r="362" spans="2:51" s="14" customFormat="1" ht="11.25">
      <c r="B362" s="211"/>
      <c r="C362" s="212"/>
      <c r="D362" s="196" t="s">
        <v>173</v>
      </c>
      <c r="E362" s="213" t="s">
        <v>36</v>
      </c>
      <c r="F362" s="214" t="s">
        <v>1172</v>
      </c>
      <c r="G362" s="212"/>
      <c r="H362" s="215">
        <v>53.02014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173</v>
      </c>
      <c r="AU362" s="221" t="s">
        <v>92</v>
      </c>
      <c r="AV362" s="14" t="s">
        <v>92</v>
      </c>
      <c r="AW362" s="14" t="s">
        <v>45</v>
      </c>
      <c r="AX362" s="14" t="s">
        <v>82</v>
      </c>
      <c r="AY362" s="221" t="s">
        <v>164</v>
      </c>
    </row>
    <row r="363" spans="2:51" s="15" customFormat="1" ht="11.25">
      <c r="B363" s="222"/>
      <c r="C363" s="223"/>
      <c r="D363" s="196" t="s">
        <v>173</v>
      </c>
      <c r="E363" s="224" t="s">
        <v>36</v>
      </c>
      <c r="F363" s="225" t="s">
        <v>181</v>
      </c>
      <c r="G363" s="223"/>
      <c r="H363" s="226">
        <v>53.02014</v>
      </c>
      <c r="I363" s="227"/>
      <c r="J363" s="223"/>
      <c r="K363" s="223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173</v>
      </c>
      <c r="AU363" s="232" t="s">
        <v>92</v>
      </c>
      <c r="AV363" s="15" t="s">
        <v>170</v>
      </c>
      <c r="AW363" s="15" t="s">
        <v>45</v>
      </c>
      <c r="AX363" s="15" t="s">
        <v>23</v>
      </c>
      <c r="AY363" s="232" t="s">
        <v>164</v>
      </c>
    </row>
    <row r="364" spans="1:65" s="2" customFormat="1" ht="16.5" customHeight="1">
      <c r="A364" s="37"/>
      <c r="B364" s="38"/>
      <c r="C364" s="183" t="s">
        <v>449</v>
      </c>
      <c r="D364" s="183" t="s">
        <v>166</v>
      </c>
      <c r="E364" s="184" t="s">
        <v>463</v>
      </c>
      <c r="F364" s="185" t="s">
        <v>464</v>
      </c>
      <c r="G364" s="186" t="s">
        <v>169</v>
      </c>
      <c r="H364" s="187">
        <v>2876.8</v>
      </c>
      <c r="I364" s="188"/>
      <c r="J364" s="189">
        <f>ROUND(I364*H364,2)</f>
        <v>0</v>
      </c>
      <c r="K364" s="185" t="s">
        <v>186</v>
      </c>
      <c r="L364" s="42"/>
      <c r="M364" s="190" t="s">
        <v>36</v>
      </c>
      <c r="N364" s="191" t="s">
        <v>53</v>
      </c>
      <c r="O364" s="67"/>
      <c r="P364" s="192">
        <f>O364*H364</f>
        <v>0</v>
      </c>
      <c r="Q364" s="192">
        <v>0.36834</v>
      </c>
      <c r="R364" s="192">
        <f>Q364*H364</f>
        <v>1059.6405120000002</v>
      </c>
      <c r="S364" s="192">
        <v>0</v>
      </c>
      <c r="T364" s="193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94" t="s">
        <v>170</v>
      </c>
      <c r="AT364" s="194" t="s">
        <v>166</v>
      </c>
      <c r="AU364" s="194" t="s">
        <v>92</v>
      </c>
      <c r="AY364" s="19" t="s">
        <v>164</v>
      </c>
      <c r="BE364" s="195">
        <f>IF(N364="základní",J364,0)</f>
        <v>0</v>
      </c>
      <c r="BF364" s="195">
        <f>IF(N364="snížená",J364,0)</f>
        <v>0</v>
      </c>
      <c r="BG364" s="195">
        <f>IF(N364="zákl. přenesená",J364,0)</f>
        <v>0</v>
      </c>
      <c r="BH364" s="195">
        <f>IF(N364="sníž. přenesená",J364,0)</f>
        <v>0</v>
      </c>
      <c r="BI364" s="195">
        <f>IF(N364="nulová",J364,0)</f>
        <v>0</v>
      </c>
      <c r="BJ364" s="19" t="s">
        <v>23</v>
      </c>
      <c r="BK364" s="195">
        <f>ROUND(I364*H364,2)</f>
        <v>0</v>
      </c>
      <c r="BL364" s="19" t="s">
        <v>170</v>
      </c>
      <c r="BM364" s="194" t="s">
        <v>1173</v>
      </c>
    </row>
    <row r="365" spans="1:47" s="2" customFormat="1" ht="11.25">
      <c r="A365" s="37"/>
      <c r="B365" s="38"/>
      <c r="C365" s="39"/>
      <c r="D365" s="196" t="s">
        <v>172</v>
      </c>
      <c r="E365" s="39"/>
      <c r="F365" s="197" t="s">
        <v>466</v>
      </c>
      <c r="G365" s="39"/>
      <c r="H365" s="39"/>
      <c r="I365" s="198"/>
      <c r="J365" s="39"/>
      <c r="K365" s="39"/>
      <c r="L365" s="42"/>
      <c r="M365" s="199"/>
      <c r="N365" s="200"/>
      <c r="O365" s="67"/>
      <c r="P365" s="67"/>
      <c r="Q365" s="67"/>
      <c r="R365" s="67"/>
      <c r="S365" s="67"/>
      <c r="T365" s="68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9" t="s">
        <v>172</v>
      </c>
      <c r="AU365" s="19" t="s">
        <v>92</v>
      </c>
    </row>
    <row r="366" spans="1:47" s="2" customFormat="1" ht="11.25">
      <c r="A366" s="37"/>
      <c r="B366" s="38"/>
      <c r="C366" s="39"/>
      <c r="D366" s="233" t="s">
        <v>189</v>
      </c>
      <c r="E366" s="39"/>
      <c r="F366" s="234" t="s">
        <v>467</v>
      </c>
      <c r="G366" s="39"/>
      <c r="H366" s="39"/>
      <c r="I366" s="198"/>
      <c r="J366" s="39"/>
      <c r="K366" s="39"/>
      <c r="L366" s="42"/>
      <c r="M366" s="199"/>
      <c r="N366" s="200"/>
      <c r="O366" s="67"/>
      <c r="P366" s="67"/>
      <c r="Q366" s="67"/>
      <c r="R366" s="67"/>
      <c r="S366" s="67"/>
      <c r="T366" s="68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9" t="s">
        <v>189</v>
      </c>
      <c r="AU366" s="19" t="s">
        <v>92</v>
      </c>
    </row>
    <row r="367" spans="2:51" s="13" customFormat="1" ht="11.25">
      <c r="B367" s="201"/>
      <c r="C367" s="202"/>
      <c r="D367" s="196" t="s">
        <v>173</v>
      </c>
      <c r="E367" s="203" t="s">
        <v>36</v>
      </c>
      <c r="F367" s="204" t="s">
        <v>1046</v>
      </c>
      <c r="G367" s="202"/>
      <c r="H367" s="203" t="s">
        <v>36</v>
      </c>
      <c r="I367" s="205"/>
      <c r="J367" s="202"/>
      <c r="K367" s="202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173</v>
      </c>
      <c r="AU367" s="210" t="s">
        <v>92</v>
      </c>
      <c r="AV367" s="13" t="s">
        <v>23</v>
      </c>
      <c r="AW367" s="13" t="s">
        <v>45</v>
      </c>
      <c r="AX367" s="13" t="s">
        <v>82</v>
      </c>
      <c r="AY367" s="210" t="s">
        <v>164</v>
      </c>
    </row>
    <row r="368" spans="2:51" s="13" customFormat="1" ht="11.25">
      <c r="B368" s="201"/>
      <c r="C368" s="202"/>
      <c r="D368" s="196" t="s">
        <v>173</v>
      </c>
      <c r="E368" s="203" t="s">
        <v>36</v>
      </c>
      <c r="F368" s="204" t="s">
        <v>198</v>
      </c>
      <c r="G368" s="202"/>
      <c r="H368" s="203" t="s">
        <v>36</v>
      </c>
      <c r="I368" s="205"/>
      <c r="J368" s="202"/>
      <c r="K368" s="202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173</v>
      </c>
      <c r="AU368" s="210" t="s">
        <v>92</v>
      </c>
      <c r="AV368" s="13" t="s">
        <v>23</v>
      </c>
      <c r="AW368" s="13" t="s">
        <v>45</v>
      </c>
      <c r="AX368" s="13" t="s">
        <v>82</v>
      </c>
      <c r="AY368" s="210" t="s">
        <v>164</v>
      </c>
    </row>
    <row r="369" spans="2:51" s="14" customFormat="1" ht="11.25">
      <c r="B369" s="211"/>
      <c r="C369" s="212"/>
      <c r="D369" s="196" t="s">
        <v>173</v>
      </c>
      <c r="E369" s="213" t="s">
        <v>36</v>
      </c>
      <c r="F369" s="214" t="s">
        <v>1174</v>
      </c>
      <c r="G369" s="212"/>
      <c r="H369" s="215">
        <v>2483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173</v>
      </c>
      <c r="AU369" s="221" t="s">
        <v>92</v>
      </c>
      <c r="AV369" s="14" t="s">
        <v>92</v>
      </c>
      <c r="AW369" s="14" t="s">
        <v>45</v>
      </c>
      <c r="AX369" s="14" t="s">
        <v>82</v>
      </c>
      <c r="AY369" s="221" t="s">
        <v>164</v>
      </c>
    </row>
    <row r="370" spans="2:51" s="13" customFormat="1" ht="11.25">
      <c r="B370" s="201"/>
      <c r="C370" s="202"/>
      <c r="D370" s="196" t="s">
        <v>173</v>
      </c>
      <c r="E370" s="203" t="s">
        <v>36</v>
      </c>
      <c r="F370" s="204" t="s">
        <v>200</v>
      </c>
      <c r="G370" s="202"/>
      <c r="H370" s="203" t="s">
        <v>36</v>
      </c>
      <c r="I370" s="205"/>
      <c r="J370" s="202"/>
      <c r="K370" s="202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173</v>
      </c>
      <c r="AU370" s="210" t="s">
        <v>92</v>
      </c>
      <c r="AV370" s="13" t="s">
        <v>23</v>
      </c>
      <c r="AW370" s="13" t="s">
        <v>45</v>
      </c>
      <c r="AX370" s="13" t="s">
        <v>82</v>
      </c>
      <c r="AY370" s="210" t="s">
        <v>164</v>
      </c>
    </row>
    <row r="371" spans="2:51" s="14" customFormat="1" ht="11.25">
      <c r="B371" s="211"/>
      <c r="C371" s="212"/>
      <c r="D371" s="196" t="s">
        <v>173</v>
      </c>
      <c r="E371" s="213" t="s">
        <v>36</v>
      </c>
      <c r="F371" s="214" t="s">
        <v>1175</v>
      </c>
      <c r="G371" s="212"/>
      <c r="H371" s="215">
        <v>245.3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173</v>
      </c>
      <c r="AU371" s="221" t="s">
        <v>92</v>
      </c>
      <c r="AV371" s="14" t="s">
        <v>92</v>
      </c>
      <c r="AW371" s="14" t="s">
        <v>45</v>
      </c>
      <c r="AX371" s="14" t="s">
        <v>82</v>
      </c>
      <c r="AY371" s="221" t="s">
        <v>164</v>
      </c>
    </row>
    <row r="372" spans="2:51" s="13" customFormat="1" ht="11.25">
      <c r="B372" s="201"/>
      <c r="C372" s="202"/>
      <c r="D372" s="196" t="s">
        <v>173</v>
      </c>
      <c r="E372" s="203" t="s">
        <v>36</v>
      </c>
      <c r="F372" s="204" t="s">
        <v>1075</v>
      </c>
      <c r="G372" s="202"/>
      <c r="H372" s="203" t="s">
        <v>36</v>
      </c>
      <c r="I372" s="205"/>
      <c r="J372" s="202"/>
      <c r="K372" s="202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173</v>
      </c>
      <c r="AU372" s="210" t="s">
        <v>92</v>
      </c>
      <c r="AV372" s="13" t="s">
        <v>23</v>
      </c>
      <c r="AW372" s="13" t="s">
        <v>45</v>
      </c>
      <c r="AX372" s="13" t="s">
        <v>82</v>
      </c>
      <c r="AY372" s="210" t="s">
        <v>164</v>
      </c>
    </row>
    <row r="373" spans="2:51" s="14" customFormat="1" ht="11.25">
      <c r="B373" s="211"/>
      <c r="C373" s="212"/>
      <c r="D373" s="196" t="s">
        <v>173</v>
      </c>
      <c r="E373" s="213" t="s">
        <v>36</v>
      </c>
      <c r="F373" s="214" t="s">
        <v>1176</v>
      </c>
      <c r="G373" s="212"/>
      <c r="H373" s="215">
        <v>71.5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173</v>
      </c>
      <c r="AU373" s="221" t="s">
        <v>92</v>
      </c>
      <c r="AV373" s="14" t="s">
        <v>92</v>
      </c>
      <c r="AW373" s="14" t="s">
        <v>45</v>
      </c>
      <c r="AX373" s="14" t="s">
        <v>82</v>
      </c>
      <c r="AY373" s="221" t="s">
        <v>164</v>
      </c>
    </row>
    <row r="374" spans="2:51" s="13" customFormat="1" ht="11.25">
      <c r="B374" s="201"/>
      <c r="C374" s="202"/>
      <c r="D374" s="196" t="s">
        <v>173</v>
      </c>
      <c r="E374" s="203" t="s">
        <v>36</v>
      </c>
      <c r="F374" s="204" t="s">
        <v>1077</v>
      </c>
      <c r="G374" s="202"/>
      <c r="H374" s="203" t="s">
        <v>36</v>
      </c>
      <c r="I374" s="205"/>
      <c r="J374" s="202"/>
      <c r="K374" s="202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173</v>
      </c>
      <c r="AU374" s="210" t="s">
        <v>92</v>
      </c>
      <c r="AV374" s="13" t="s">
        <v>23</v>
      </c>
      <c r="AW374" s="13" t="s">
        <v>45</v>
      </c>
      <c r="AX374" s="13" t="s">
        <v>82</v>
      </c>
      <c r="AY374" s="210" t="s">
        <v>164</v>
      </c>
    </row>
    <row r="375" spans="2:51" s="14" customFormat="1" ht="11.25">
      <c r="B375" s="211"/>
      <c r="C375" s="212"/>
      <c r="D375" s="196" t="s">
        <v>173</v>
      </c>
      <c r="E375" s="213" t="s">
        <v>36</v>
      </c>
      <c r="F375" s="214" t="s">
        <v>1177</v>
      </c>
      <c r="G375" s="212"/>
      <c r="H375" s="215">
        <v>18.7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173</v>
      </c>
      <c r="AU375" s="221" t="s">
        <v>92</v>
      </c>
      <c r="AV375" s="14" t="s">
        <v>92</v>
      </c>
      <c r="AW375" s="14" t="s">
        <v>45</v>
      </c>
      <c r="AX375" s="14" t="s">
        <v>82</v>
      </c>
      <c r="AY375" s="221" t="s">
        <v>164</v>
      </c>
    </row>
    <row r="376" spans="2:51" s="13" customFormat="1" ht="11.25">
      <c r="B376" s="201"/>
      <c r="C376" s="202"/>
      <c r="D376" s="196" t="s">
        <v>173</v>
      </c>
      <c r="E376" s="203" t="s">
        <v>36</v>
      </c>
      <c r="F376" s="204" t="s">
        <v>202</v>
      </c>
      <c r="G376" s="202"/>
      <c r="H376" s="203" t="s">
        <v>36</v>
      </c>
      <c r="I376" s="205"/>
      <c r="J376" s="202"/>
      <c r="K376" s="202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173</v>
      </c>
      <c r="AU376" s="210" t="s">
        <v>92</v>
      </c>
      <c r="AV376" s="13" t="s">
        <v>23</v>
      </c>
      <c r="AW376" s="13" t="s">
        <v>45</v>
      </c>
      <c r="AX376" s="13" t="s">
        <v>82</v>
      </c>
      <c r="AY376" s="210" t="s">
        <v>164</v>
      </c>
    </row>
    <row r="377" spans="2:51" s="14" customFormat="1" ht="11.25">
      <c r="B377" s="211"/>
      <c r="C377" s="212"/>
      <c r="D377" s="196" t="s">
        <v>173</v>
      </c>
      <c r="E377" s="213" t="s">
        <v>36</v>
      </c>
      <c r="F377" s="214" t="s">
        <v>470</v>
      </c>
      <c r="G377" s="212"/>
      <c r="H377" s="215">
        <v>58.3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173</v>
      </c>
      <c r="AU377" s="221" t="s">
        <v>92</v>
      </c>
      <c r="AV377" s="14" t="s">
        <v>92</v>
      </c>
      <c r="AW377" s="14" t="s">
        <v>45</v>
      </c>
      <c r="AX377" s="14" t="s">
        <v>82</v>
      </c>
      <c r="AY377" s="221" t="s">
        <v>164</v>
      </c>
    </row>
    <row r="378" spans="2:51" s="15" customFormat="1" ht="11.25">
      <c r="B378" s="222"/>
      <c r="C378" s="223"/>
      <c r="D378" s="196" t="s">
        <v>173</v>
      </c>
      <c r="E378" s="224" t="s">
        <v>36</v>
      </c>
      <c r="F378" s="225" t="s">
        <v>181</v>
      </c>
      <c r="G378" s="223"/>
      <c r="H378" s="226">
        <v>2876.8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173</v>
      </c>
      <c r="AU378" s="232" t="s">
        <v>92</v>
      </c>
      <c r="AV378" s="15" t="s">
        <v>170</v>
      </c>
      <c r="AW378" s="15" t="s">
        <v>45</v>
      </c>
      <c r="AX378" s="15" t="s">
        <v>23</v>
      </c>
      <c r="AY378" s="232" t="s">
        <v>164</v>
      </c>
    </row>
    <row r="379" spans="1:65" s="2" customFormat="1" ht="16.5" customHeight="1">
      <c r="A379" s="37"/>
      <c r="B379" s="38"/>
      <c r="C379" s="183" t="s">
        <v>455</v>
      </c>
      <c r="D379" s="183" t="s">
        <v>166</v>
      </c>
      <c r="E379" s="184" t="s">
        <v>472</v>
      </c>
      <c r="F379" s="185" t="s">
        <v>473</v>
      </c>
      <c r="G379" s="186" t="s">
        <v>169</v>
      </c>
      <c r="H379" s="187">
        <v>3760.3</v>
      </c>
      <c r="I379" s="188"/>
      <c r="J379" s="189">
        <f>ROUND(I379*H379,2)</f>
        <v>0</v>
      </c>
      <c r="K379" s="185" t="s">
        <v>186</v>
      </c>
      <c r="L379" s="42"/>
      <c r="M379" s="190" t="s">
        <v>36</v>
      </c>
      <c r="N379" s="191" t="s">
        <v>53</v>
      </c>
      <c r="O379" s="67"/>
      <c r="P379" s="192">
        <f>O379*H379</f>
        <v>0</v>
      </c>
      <c r="Q379" s="192">
        <v>0.46</v>
      </c>
      <c r="R379" s="192">
        <f>Q379*H379</f>
        <v>1729.738</v>
      </c>
      <c r="S379" s="192">
        <v>0</v>
      </c>
      <c r="T379" s="193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94" t="s">
        <v>170</v>
      </c>
      <c r="AT379" s="194" t="s">
        <v>166</v>
      </c>
      <c r="AU379" s="194" t="s">
        <v>92</v>
      </c>
      <c r="AY379" s="19" t="s">
        <v>164</v>
      </c>
      <c r="BE379" s="195">
        <f>IF(N379="základní",J379,0)</f>
        <v>0</v>
      </c>
      <c r="BF379" s="195">
        <f>IF(N379="snížená",J379,0)</f>
        <v>0</v>
      </c>
      <c r="BG379" s="195">
        <f>IF(N379="zákl. přenesená",J379,0)</f>
        <v>0</v>
      </c>
      <c r="BH379" s="195">
        <f>IF(N379="sníž. přenesená",J379,0)</f>
        <v>0</v>
      </c>
      <c r="BI379" s="195">
        <f>IF(N379="nulová",J379,0)</f>
        <v>0</v>
      </c>
      <c r="BJ379" s="19" t="s">
        <v>23</v>
      </c>
      <c r="BK379" s="195">
        <f>ROUND(I379*H379,2)</f>
        <v>0</v>
      </c>
      <c r="BL379" s="19" t="s">
        <v>170</v>
      </c>
      <c r="BM379" s="194" t="s">
        <v>1178</v>
      </c>
    </row>
    <row r="380" spans="1:47" s="2" customFormat="1" ht="11.25">
      <c r="A380" s="37"/>
      <c r="B380" s="38"/>
      <c r="C380" s="39"/>
      <c r="D380" s="196" t="s">
        <v>172</v>
      </c>
      <c r="E380" s="39"/>
      <c r="F380" s="197" t="s">
        <v>475</v>
      </c>
      <c r="G380" s="39"/>
      <c r="H380" s="39"/>
      <c r="I380" s="198"/>
      <c r="J380" s="39"/>
      <c r="K380" s="39"/>
      <c r="L380" s="42"/>
      <c r="M380" s="199"/>
      <c r="N380" s="200"/>
      <c r="O380" s="67"/>
      <c r="P380" s="67"/>
      <c r="Q380" s="67"/>
      <c r="R380" s="67"/>
      <c r="S380" s="67"/>
      <c r="T380" s="68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9" t="s">
        <v>172</v>
      </c>
      <c r="AU380" s="19" t="s">
        <v>92</v>
      </c>
    </row>
    <row r="381" spans="1:47" s="2" customFormat="1" ht="11.25">
      <c r="A381" s="37"/>
      <c r="B381" s="38"/>
      <c r="C381" s="39"/>
      <c r="D381" s="233" t="s">
        <v>189</v>
      </c>
      <c r="E381" s="39"/>
      <c r="F381" s="234" t="s">
        <v>476</v>
      </c>
      <c r="G381" s="39"/>
      <c r="H381" s="39"/>
      <c r="I381" s="198"/>
      <c r="J381" s="39"/>
      <c r="K381" s="39"/>
      <c r="L381" s="42"/>
      <c r="M381" s="199"/>
      <c r="N381" s="200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9" t="s">
        <v>189</v>
      </c>
      <c r="AU381" s="19" t="s">
        <v>92</v>
      </c>
    </row>
    <row r="382" spans="2:51" s="13" customFormat="1" ht="11.25">
      <c r="B382" s="201"/>
      <c r="C382" s="202"/>
      <c r="D382" s="196" t="s">
        <v>173</v>
      </c>
      <c r="E382" s="203" t="s">
        <v>36</v>
      </c>
      <c r="F382" s="204" t="s">
        <v>1046</v>
      </c>
      <c r="G382" s="202"/>
      <c r="H382" s="203" t="s">
        <v>36</v>
      </c>
      <c r="I382" s="205"/>
      <c r="J382" s="202"/>
      <c r="K382" s="202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173</v>
      </c>
      <c r="AU382" s="210" t="s">
        <v>92</v>
      </c>
      <c r="AV382" s="13" t="s">
        <v>23</v>
      </c>
      <c r="AW382" s="13" t="s">
        <v>45</v>
      </c>
      <c r="AX382" s="13" t="s">
        <v>82</v>
      </c>
      <c r="AY382" s="210" t="s">
        <v>164</v>
      </c>
    </row>
    <row r="383" spans="2:51" s="13" customFormat="1" ht="11.25">
      <c r="B383" s="201"/>
      <c r="C383" s="202"/>
      <c r="D383" s="196" t="s">
        <v>173</v>
      </c>
      <c r="E383" s="203" t="s">
        <v>36</v>
      </c>
      <c r="F383" s="204" t="s">
        <v>198</v>
      </c>
      <c r="G383" s="202"/>
      <c r="H383" s="203" t="s">
        <v>36</v>
      </c>
      <c r="I383" s="205"/>
      <c r="J383" s="202"/>
      <c r="K383" s="202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173</v>
      </c>
      <c r="AU383" s="210" t="s">
        <v>92</v>
      </c>
      <c r="AV383" s="13" t="s">
        <v>23</v>
      </c>
      <c r="AW383" s="13" t="s">
        <v>45</v>
      </c>
      <c r="AX383" s="13" t="s">
        <v>82</v>
      </c>
      <c r="AY383" s="210" t="s">
        <v>164</v>
      </c>
    </row>
    <row r="384" spans="2:51" s="14" customFormat="1" ht="11.25">
      <c r="B384" s="211"/>
      <c r="C384" s="212"/>
      <c r="D384" s="196" t="s">
        <v>173</v>
      </c>
      <c r="E384" s="213" t="s">
        <v>36</v>
      </c>
      <c r="F384" s="214" t="s">
        <v>1179</v>
      </c>
      <c r="G384" s="212"/>
      <c r="H384" s="215">
        <v>3294.9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173</v>
      </c>
      <c r="AU384" s="221" t="s">
        <v>92</v>
      </c>
      <c r="AV384" s="14" t="s">
        <v>92</v>
      </c>
      <c r="AW384" s="14" t="s">
        <v>45</v>
      </c>
      <c r="AX384" s="14" t="s">
        <v>82</v>
      </c>
      <c r="AY384" s="221" t="s">
        <v>164</v>
      </c>
    </row>
    <row r="385" spans="2:51" s="13" customFormat="1" ht="11.25">
      <c r="B385" s="201"/>
      <c r="C385" s="202"/>
      <c r="D385" s="196" t="s">
        <v>173</v>
      </c>
      <c r="E385" s="203" t="s">
        <v>36</v>
      </c>
      <c r="F385" s="204" t="s">
        <v>200</v>
      </c>
      <c r="G385" s="202"/>
      <c r="H385" s="203" t="s">
        <v>36</v>
      </c>
      <c r="I385" s="205"/>
      <c r="J385" s="202"/>
      <c r="K385" s="202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173</v>
      </c>
      <c r="AU385" s="210" t="s">
        <v>92</v>
      </c>
      <c r="AV385" s="13" t="s">
        <v>23</v>
      </c>
      <c r="AW385" s="13" t="s">
        <v>45</v>
      </c>
      <c r="AX385" s="13" t="s">
        <v>82</v>
      </c>
      <c r="AY385" s="210" t="s">
        <v>164</v>
      </c>
    </row>
    <row r="386" spans="2:51" s="14" customFormat="1" ht="11.25">
      <c r="B386" s="211"/>
      <c r="C386" s="212"/>
      <c r="D386" s="196" t="s">
        <v>173</v>
      </c>
      <c r="E386" s="213" t="s">
        <v>36</v>
      </c>
      <c r="F386" s="214" t="s">
        <v>1098</v>
      </c>
      <c r="G386" s="212"/>
      <c r="H386" s="215">
        <v>289.9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173</v>
      </c>
      <c r="AU386" s="221" t="s">
        <v>92</v>
      </c>
      <c r="AV386" s="14" t="s">
        <v>92</v>
      </c>
      <c r="AW386" s="14" t="s">
        <v>45</v>
      </c>
      <c r="AX386" s="14" t="s">
        <v>82</v>
      </c>
      <c r="AY386" s="221" t="s">
        <v>164</v>
      </c>
    </row>
    <row r="387" spans="2:51" s="13" customFormat="1" ht="11.25">
      <c r="B387" s="201"/>
      <c r="C387" s="202"/>
      <c r="D387" s="196" t="s">
        <v>173</v>
      </c>
      <c r="E387" s="203" t="s">
        <v>36</v>
      </c>
      <c r="F387" s="204" t="s">
        <v>1075</v>
      </c>
      <c r="G387" s="202"/>
      <c r="H387" s="203" t="s">
        <v>36</v>
      </c>
      <c r="I387" s="205"/>
      <c r="J387" s="202"/>
      <c r="K387" s="202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173</v>
      </c>
      <c r="AU387" s="210" t="s">
        <v>92</v>
      </c>
      <c r="AV387" s="13" t="s">
        <v>23</v>
      </c>
      <c r="AW387" s="13" t="s">
        <v>45</v>
      </c>
      <c r="AX387" s="13" t="s">
        <v>82</v>
      </c>
      <c r="AY387" s="210" t="s">
        <v>164</v>
      </c>
    </row>
    <row r="388" spans="2:51" s="14" customFormat="1" ht="11.25">
      <c r="B388" s="211"/>
      <c r="C388" s="212"/>
      <c r="D388" s="196" t="s">
        <v>173</v>
      </c>
      <c r="E388" s="213" t="s">
        <v>36</v>
      </c>
      <c r="F388" s="214" t="s">
        <v>1099</v>
      </c>
      <c r="G388" s="212"/>
      <c r="H388" s="215">
        <v>84.5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173</v>
      </c>
      <c r="AU388" s="221" t="s">
        <v>92</v>
      </c>
      <c r="AV388" s="14" t="s">
        <v>92</v>
      </c>
      <c r="AW388" s="14" t="s">
        <v>45</v>
      </c>
      <c r="AX388" s="14" t="s">
        <v>82</v>
      </c>
      <c r="AY388" s="221" t="s">
        <v>164</v>
      </c>
    </row>
    <row r="389" spans="2:51" s="13" customFormat="1" ht="11.25">
      <c r="B389" s="201"/>
      <c r="C389" s="202"/>
      <c r="D389" s="196" t="s">
        <v>173</v>
      </c>
      <c r="E389" s="203" t="s">
        <v>36</v>
      </c>
      <c r="F389" s="204" t="s">
        <v>1077</v>
      </c>
      <c r="G389" s="202"/>
      <c r="H389" s="203" t="s">
        <v>36</v>
      </c>
      <c r="I389" s="205"/>
      <c r="J389" s="202"/>
      <c r="K389" s="202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173</v>
      </c>
      <c r="AU389" s="210" t="s">
        <v>92</v>
      </c>
      <c r="AV389" s="13" t="s">
        <v>23</v>
      </c>
      <c r="AW389" s="13" t="s">
        <v>45</v>
      </c>
      <c r="AX389" s="13" t="s">
        <v>82</v>
      </c>
      <c r="AY389" s="210" t="s">
        <v>164</v>
      </c>
    </row>
    <row r="390" spans="2:51" s="14" customFormat="1" ht="11.25">
      <c r="B390" s="211"/>
      <c r="C390" s="212"/>
      <c r="D390" s="196" t="s">
        <v>173</v>
      </c>
      <c r="E390" s="213" t="s">
        <v>36</v>
      </c>
      <c r="F390" s="214" t="s">
        <v>1100</v>
      </c>
      <c r="G390" s="212"/>
      <c r="H390" s="215">
        <v>22.1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173</v>
      </c>
      <c r="AU390" s="221" t="s">
        <v>92</v>
      </c>
      <c r="AV390" s="14" t="s">
        <v>92</v>
      </c>
      <c r="AW390" s="14" t="s">
        <v>45</v>
      </c>
      <c r="AX390" s="14" t="s">
        <v>82</v>
      </c>
      <c r="AY390" s="221" t="s">
        <v>164</v>
      </c>
    </row>
    <row r="391" spans="2:51" s="13" customFormat="1" ht="11.25">
      <c r="B391" s="201"/>
      <c r="C391" s="202"/>
      <c r="D391" s="196" t="s">
        <v>173</v>
      </c>
      <c r="E391" s="203" t="s">
        <v>36</v>
      </c>
      <c r="F391" s="204" t="s">
        <v>202</v>
      </c>
      <c r="G391" s="202"/>
      <c r="H391" s="203" t="s">
        <v>36</v>
      </c>
      <c r="I391" s="205"/>
      <c r="J391" s="202"/>
      <c r="K391" s="202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173</v>
      </c>
      <c r="AU391" s="210" t="s">
        <v>92</v>
      </c>
      <c r="AV391" s="13" t="s">
        <v>23</v>
      </c>
      <c r="AW391" s="13" t="s">
        <v>45</v>
      </c>
      <c r="AX391" s="13" t="s">
        <v>82</v>
      </c>
      <c r="AY391" s="210" t="s">
        <v>164</v>
      </c>
    </row>
    <row r="392" spans="2:51" s="14" customFormat="1" ht="11.25">
      <c r="B392" s="211"/>
      <c r="C392" s="212"/>
      <c r="D392" s="196" t="s">
        <v>173</v>
      </c>
      <c r="E392" s="213" t="s">
        <v>36</v>
      </c>
      <c r="F392" s="214" t="s">
        <v>272</v>
      </c>
      <c r="G392" s="212"/>
      <c r="H392" s="215">
        <v>68.9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173</v>
      </c>
      <c r="AU392" s="221" t="s">
        <v>92</v>
      </c>
      <c r="AV392" s="14" t="s">
        <v>92</v>
      </c>
      <c r="AW392" s="14" t="s">
        <v>45</v>
      </c>
      <c r="AX392" s="14" t="s">
        <v>82</v>
      </c>
      <c r="AY392" s="221" t="s">
        <v>164</v>
      </c>
    </row>
    <row r="393" spans="2:51" s="15" customFormat="1" ht="11.25">
      <c r="B393" s="222"/>
      <c r="C393" s="223"/>
      <c r="D393" s="196" t="s">
        <v>173</v>
      </c>
      <c r="E393" s="224" t="s">
        <v>36</v>
      </c>
      <c r="F393" s="225" t="s">
        <v>181</v>
      </c>
      <c r="G393" s="223"/>
      <c r="H393" s="226">
        <v>3760.3</v>
      </c>
      <c r="I393" s="227"/>
      <c r="J393" s="223"/>
      <c r="K393" s="223"/>
      <c r="L393" s="228"/>
      <c r="M393" s="229"/>
      <c r="N393" s="230"/>
      <c r="O393" s="230"/>
      <c r="P393" s="230"/>
      <c r="Q393" s="230"/>
      <c r="R393" s="230"/>
      <c r="S393" s="230"/>
      <c r="T393" s="231"/>
      <c r="AT393" s="232" t="s">
        <v>173</v>
      </c>
      <c r="AU393" s="232" t="s">
        <v>92</v>
      </c>
      <c r="AV393" s="15" t="s">
        <v>170</v>
      </c>
      <c r="AW393" s="15" t="s">
        <v>45</v>
      </c>
      <c r="AX393" s="15" t="s">
        <v>23</v>
      </c>
      <c r="AY393" s="232" t="s">
        <v>164</v>
      </c>
    </row>
    <row r="394" spans="1:65" s="2" customFormat="1" ht="16.5" customHeight="1">
      <c r="A394" s="37"/>
      <c r="B394" s="38"/>
      <c r="C394" s="183" t="s">
        <v>462</v>
      </c>
      <c r="D394" s="183" t="s">
        <v>166</v>
      </c>
      <c r="E394" s="184" t="s">
        <v>479</v>
      </c>
      <c r="F394" s="185" t="s">
        <v>480</v>
      </c>
      <c r="G394" s="186" t="s">
        <v>185</v>
      </c>
      <c r="H394" s="187">
        <v>160.925</v>
      </c>
      <c r="I394" s="188"/>
      <c r="J394" s="189">
        <f>ROUND(I394*H394,2)</f>
        <v>0</v>
      </c>
      <c r="K394" s="185" t="s">
        <v>36</v>
      </c>
      <c r="L394" s="42"/>
      <c r="M394" s="190" t="s">
        <v>36</v>
      </c>
      <c r="N394" s="191" t="s">
        <v>53</v>
      </c>
      <c r="O394" s="67"/>
      <c r="P394" s="192">
        <f>O394*H394</f>
        <v>0</v>
      </c>
      <c r="Q394" s="192">
        <v>0</v>
      </c>
      <c r="R394" s="192">
        <f>Q394*H394</f>
        <v>0</v>
      </c>
      <c r="S394" s="192">
        <v>0</v>
      </c>
      <c r="T394" s="193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94" t="s">
        <v>170</v>
      </c>
      <c r="AT394" s="194" t="s">
        <v>166</v>
      </c>
      <c r="AU394" s="194" t="s">
        <v>92</v>
      </c>
      <c r="AY394" s="19" t="s">
        <v>164</v>
      </c>
      <c r="BE394" s="195">
        <f>IF(N394="základní",J394,0)</f>
        <v>0</v>
      </c>
      <c r="BF394" s="195">
        <f>IF(N394="snížená",J394,0)</f>
        <v>0</v>
      </c>
      <c r="BG394" s="195">
        <f>IF(N394="zákl. přenesená",J394,0)</f>
        <v>0</v>
      </c>
      <c r="BH394" s="195">
        <f>IF(N394="sníž. přenesená",J394,0)</f>
        <v>0</v>
      </c>
      <c r="BI394" s="195">
        <f>IF(N394="nulová",J394,0)</f>
        <v>0</v>
      </c>
      <c r="BJ394" s="19" t="s">
        <v>23</v>
      </c>
      <c r="BK394" s="195">
        <f>ROUND(I394*H394,2)</f>
        <v>0</v>
      </c>
      <c r="BL394" s="19" t="s">
        <v>170</v>
      </c>
      <c r="BM394" s="194" t="s">
        <v>1180</v>
      </c>
    </row>
    <row r="395" spans="1:47" s="2" customFormat="1" ht="11.25">
      <c r="A395" s="37"/>
      <c r="B395" s="38"/>
      <c r="C395" s="39"/>
      <c r="D395" s="196" t="s">
        <v>172</v>
      </c>
      <c r="E395" s="39"/>
      <c r="F395" s="197" t="s">
        <v>480</v>
      </c>
      <c r="G395" s="39"/>
      <c r="H395" s="39"/>
      <c r="I395" s="198"/>
      <c r="J395" s="39"/>
      <c r="K395" s="39"/>
      <c r="L395" s="42"/>
      <c r="M395" s="199"/>
      <c r="N395" s="200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9" t="s">
        <v>172</v>
      </c>
      <c r="AU395" s="19" t="s">
        <v>92</v>
      </c>
    </row>
    <row r="396" spans="2:51" s="13" customFormat="1" ht="11.25">
      <c r="B396" s="201"/>
      <c r="C396" s="202"/>
      <c r="D396" s="196" t="s">
        <v>173</v>
      </c>
      <c r="E396" s="203" t="s">
        <v>36</v>
      </c>
      <c r="F396" s="204" t="s">
        <v>1046</v>
      </c>
      <c r="G396" s="202"/>
      <c r="H396" s="203" t="s">
        <v>36</v>
      </c>
      <c r="I396" s="205"/>
      <c r="J396" s="202"/>
      <c r="K396" s="202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173</v>
      </c>
      <c r="AU396" s="210" t="s">
        <v>92</v>
      </c>
      <c r="AV396" s="13" t="s">
        <v>23</v>
      </c>
      <c r="AW396" s="13" t="s">
        <v>45</v>
      </c>
      <c r="AX396" s="13" t="s">
        <v>82</v>
      </c>
      <c r="AY396" s="210" t="s">
        <v>164</v>
      </c>
    </row>
    <row r="397" spans="2:51" s="13" customFormat="1" ht="11.25">
      <c r="B397" s="201"/>
      <c r="C397" s="202"/>
      <c r="D397" s="196" t="s">
        <v>173</v>
      </c>
      <c r="E397" s="203" t="s">
        <v>36</v>
      </c>
      <c r="F397" s="204" t="s">
        <v>175</v>
      </c>
      <c r="G397" s="202"/>
      <c r="H397" s="203" t="s">
        <v>36</v>
      </c>
      <c r="I397" s="205"/>
      <c r="J397" s="202"/>
      <c r="K397" s="202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173</v>
      </c>
      <c r="AU397" s="210" t="s">
        <v>92</v>
      </c>
      <c r="AV397" s="13" t="s">
        <v>23</v>
      </c>
      <c r="AW397" s="13" t="s">
        <v>45</v>
      </c>
      <c r="AX397" s="13" t="s">
        <v>82</v>
      </c>
      <c r="AY397" s="210" t="s">
        <v>164</v>
      </c>
    </row>
    <row r="398" spans="2:51" s="14" customFormat="1" ht="11.25">
      <c r="B398" s="211"/>
      <c r="C398" s="212"/>
      <c r="D398" s="196" t="s">
        <v>173</v>
      </c>
      <c r="E398" s="213" t="s">
        <v>36</v>
      </c>
      <c r="F398" s="214" t="s">
        <v>1181</v>
      </c>
      <c r="G398" s="212"/>
      <c r="H398" s="215">
        <v>160.925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173</v>
      </c>
      <c r="AU398" s="221" t="s">
        <v>92</v>
      </c>
      <c r="AV398" s="14" t="s">
        <v>92</v>
      </c>
      <c r="AW398" s="14" t="s">
        <v>45</v>
      </c>
      <c r="AX398" s="14" t="s">
        <v>23</v>
      </c>
      <c r="AY398" s="221" t="s">
        <v>164</v>
      </c>
    </row>
    <row r="399" spans="1:65" s="2" customFormat="1" ht="16.5" customHeight="1">
      <c r="A399" s="37"/>
      <c r="B399" s="38"/>
      <c r="C399" s="183" t="s">
        <v>471</v>
      </c>
      <c r="D399" s="183" t="s">
        <v>166</v>
      </c>
      <c r="E399" s="184" t="s">
        <v>484</v>
      </c>
      <c r="F399" s="185" t="s">
        <v>485</v>
      </c>
      <c r="G399" s="186" t="s">
        <v>185</v>
      </c>
      <c r="H399" s="187">
        <v>29.385</v>
      </c>
      <c r="I399" s="188"/>
      <c r="J399" s="189">
        <f>ROUND(I399*H399,2)</f>
        <v>0</v>
      </c>
      <c r="K399" s="185" t="s">
        <v>36</v>
      </c>
      <c r="L399" s="42"/>
      <c r="M399" s="190" t="s">
        <v>36</v>
      </c>
      <c r="N399" s="191" t="s">
        <v>53</v>
      </c>
      <c r="O399" s="67"/>
      <c r="P399" s="192">
        <f>O399*H399</f>
        <v>0</v>
      </c>
      <c r="Q399" s="192">
        <v>0</v>
      </c>
      <c r="R399" s="192">
        <f>Q399*H399</f>
        <v>0</v>
      </c>
      <c r="S399" s="192">
        <v>0</v>
      </c>
      <c r="T399" s="193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94" t="s">
        <v>170</v>
      </c>
      <c r="AT399" s="194" t="s">
        <v>166</v>
      </c>
      <c r="AU399" s="194" t="s">
        <v>92</v>
      </c>
      <c r="AY399" s="19" t="s">
        <v>164</v>
      </c>
      <c r="BE399" s="195">
        <f>IF(N399="základní",J399,0)</f>
        <v>0</v>
      </c>
      <c r="BF399" s="195">
        <f>IF(N399="snížená",J399,0)</f>
        <v>0</v>
      </c>
      <c r="BG399" s="195">
        <f>IF(N399="zákl. přenesená",J399,0)</f>
        <v>0</v>
      </c>
      <c r="BH399" s="195">
        <f>IF(N399="sníž. přenesená",J399,0)</f>
        <v>0</v>
      </c>
      <c r="BI399" s="195">
        <f>IF(N399="nulová",J399,0)</f>
        <v>0</v>
      </c>
      <c r="BJ399" s="19" t="s">
        <v>23</v>
      </c>
      <c r="BK399" s="195">
        <f>ROUND(I399*H399,2)</f>
        <v>0</v>
      </c>
      <c r="BL399" s="19" t="s">
        <v>170</v>
      </c>
      <c r="BM399" s="194" t="s">
        <v>1182</v>
      </c>
    </row>
    <row r="400" spans="1:47" s="2" customFormat="1" ht="11.25">
      <c r="A400" s="37"/>
      <c r="B400" s="38"/>
      <c r="C400" s="39"/>
      <c r="D400" s="196" t="s">
        <v>172</v>
      </c>
      <c r="E400" s="39"/>
      <c r="F400" s="197" t="s">
        <v>485</v>
      </c>
      <c r="G400" s="39"/>
      <c r="H400" s="39"/>
      <c r="I400" s="198"/>
      <c r="J400" s="39"/>
      <c r="K400" s="39"/>
      <c r="L400" s="42"/>
      <c r="M400" s="199"/>
      <c r="N400" s="200"/>
      <c r="O400" s="67"/>
      <c r="P400" s="67"/>
      <c r="Q400" s="67"/>
      <c r="R400" s="67"/>
      <c r="S400" s="67"/>
      <c r="T400" s="68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9" t="s">
        <v>172</v>
      </c>
      <c r="AU400" s="19" t="s">
        <v>92</v>
      </c>
    </row>
    <row r="401" spans="2:51" s="13" customFormat="1" ht="11.25">
      <c r="B401" s="201"/>
      <c r="C401" s="202"/>
      <c r="D401" s="196" t="s">
        <v>173</v>
      </c>
      <c r="E401" s="203" t="s">
        <v>36</v>
      </c>
      <c r="F401" s="204" t="s">
        <v>1183</v>
      </c>
      <c r="G401" s="202"/>
      <c r="H401" s="203" t="s">
        <v>36</v>
      </c>
      <c r="I401" s="205"/>
      <c r="J401" s="202"/>
      <c r="K401" s="202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173</v>
      </c>
      <c r="AU401" s="210" t="s">
        <v>92</v>
      </c>
      <c r="AV401" s="13" t="s">
        <v>23</v>
      </c>
      <c r="AW401" s="13" t="s">
        <v>45</v>
      </c>
      <c r="AX401" s="13" t="s">
        <v>82</v>
      </c>
      <c r="AY401" s="210" t="s">
        <v>164</v>
      </c>
    </row>
    <row r="402" spans="2:51" s="13" customFormat="1" ht="11.25">
      <c r="B402" s="201"/>
      <c r="C402" s="202"/>
      <c r="D402" s="196" t="s">
        <v>173</v>
      </c>
      <c r="E402" s="203" t="s">
        <v>36</v>
      </c>
      <c r="F402" s="204" t="s">
        <v>175</v>
      </c>
      <c r="G402" s="202"/>
      <c r="H402" s="203" t="s">
        <v>36</v>
      </c>
      <c r="I402" s="205"/>
      <c r="J402" s="202"/>
      <c r="K402" s="202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173</v>
      </c>
      <c r="AU402" s="210" t="s">
        <v>92</v>
      </c>
      <c r="AV402" s="13" t="s">
        <v>23</v>
      </c>
      <c r="AW402" s="13" t="s">
        <v>45</v>
      </c>
      <c r="AX402" s="13" t="s">
        <v>82</v>
      </c>
      <c r="AY402" s="210" t="s">
        <v>164</v>
      </c>
    </row>
    <row r="403" spans="2:51" s="14" customFormat="1" ht="11.25">
      <c r="B403" s="211"/>
      <c r="C403" s="212"/>
      <c r="D403" s="196" t="s">
        <v>173</v>
      </c>
      <c r="E403" s="213" t="s">
        <v>36</v>
      </c>
      <c r="F403" s="214" t="s">
        <v>1184</v>
      </c>
      <c r="G403" s="212"/>
      <c r="H403" s="215">
        <v>29.385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173</v>
      </c>
      <c r="AU403" s="221" t="s">
        <v>92</v>
      </c>
      <c r="AV403" s="14" t="s">
        <v>92</v>
      </c>
      <c r="AW403" s="14" t="s">
        <v>45</v>
      </c>
      <c r="AX403" s="14" t="s">
        <v>82</v>
      </c>
      <c r="AY403" s="221" t="s">
        <v>164</v>
      </c>
    </row>
    <row r="404" spans="2:51" s="15" customFormat="1" ht="11.25">
      <c r="B404" s="222"/>
      <c r="C404" s="223"/>
      <c r="D404" s="196" t="s">
        <v>173</v>
      </c>
      <c r="E404" s="224" t="s">
        <v>36</v>
      </c>
      <c r="F404" s="225" t="s">
        <v>181</v>
      </c>
      <c r="G404" s="223"/>
      <c r="H404" s="226">
        <v>29.385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173</v>
      </c>
      <c r="AU404" s="232" t="s">
        <v>92</v>
      </c>
      <c r="AV404" s="15" t="s">
        <v>170</v>
      </c>
      <c r="AW404" s="15" t="s">
        <v>45</v>
      </c>
      <c r="AX404" s="15" t="s">
        <v>23</v>
      </c>
      <c r="AY404" s="232" t="s">
        <v>164</v>
      </c>
    </row>
    <row r="405" spans="2:63" s="12" customFormat="1" ht="22.9" customHeight="1">
      <c r="B405" s="167"/>
      <c r="C405" s="168"/>
      <c r="D405" s="169" t="s">
        <v>81</v>
      </c>
      <c r="E405" s="181" t="s">
        <v>520</v>
      </c>
      <c r="F405" s="181" t="s">
        <v>521</v>
      </c>
      <c r="G405" s="168"/>
      <c r="H405" s="168"/>
      <c r="I405" s="171"/>
      <c r="J405" s="182">
        <f>BK405</f>
        <v>0</v>
      </c>
      <c r="K405" s="168"/>
      <c r="L405" s="173"/>
      <c r="M405" s="174"/>
      <c r="N405" s="175"/>
      <c r="O405" s="175"/>
      <c r="P405" s="176">
        <f>SUM(P406:P415)</f>
        <v>0</v>
      </c>
      <c r="Q405" s="175"/>
      <c r="R405" s="176">
        <f>SUM(R406:R415)</f>
        <v>0</v>
      </c>
      <c r="S405" s="175"/>
      <c r="T405" s="177">
        <f>SUM(T406:T415)</f>
        <v>0</v>
      </c>
      <c r="AR405" s="178" t="s">
        <v>23</v>
      </c>
      <c r="AT405" s="179" t="s">
        <v>81</v>
      </c>
      <c r="AU405" s="179" t="s">
        <v>23</v>
      </c>
      <c r="AY405" s="178" t="s">
        <v>164</v>
      </c>
      <c r="BK405" s="180">
        <f>SUM(BK406:BK415)</f>
        <v>0</v>
      </c>
    </row>
    <row r="406" spans="1:65" s="2" customFormat="1" ht="16.5" customHeight="1">
      <c r="A406" s="37"/>
      <c r="B406" s="38"/>
      <c r="C406" s="183" t="s">
        <v>478</v>
      </c>
      <c r="D406" s="183" t="s">
        <v>166</v>
      </c>
      <c r="E406" s="184" t="s">
        <v>523</v>
      </c>
      <c r="F406" s="185" t="s">
        <v>524</v>
      </c>
      <c r="G406" s="186" t="s">
        <v>525</v>
      </c>
      <c r="H406" s="187">
        <v>6</v>
      </c>
      <c r="I406" s="188"/>
      <c r="J406" s="189">
        <f>ROUND(I406*H406,2)</f>
        <v>0</v>
      </c>
      <c r="K406" s="185" t="s">
        <v>36</v>
      </c>
      <c r="L406" s="42"/>
      <c r="M406" s="190" t="s">
        <v>36</v>
      </c>
      <c r="N406" s="191" t="s">
        <v>53</v>
      </c>
      <c r="O406" s="67"/>
      <c r="P406" s="192">
        <f>O406*H406</f>
        <v>0</v>
      </c>
      <c r="Q406" s="192">
        <v>0</v>
      </c>
      <c r="R406" s="192">
        <f>Q406*H406</f>
        <v>0</v>
      </c>
      <c r="S406" s="192">
        <v>0</v>
      </c>
      <c r="T406" s="193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4" t="s">
        <v>170</v>
      </c>
      <c r="AT406" s="194" t="s">
        <v>166</v>
      </c>
      <c r="AU406" s="194" t="s">
        <v>92</v>
      </c>
      <c r="AY406" s="19" t="s">
        <v>164</v>
      </c>
      <c r="BE406" s="195">
        <f>IF(N406="základní",J406,0)</f>
        <v>0</v>
      </c>
      <c r="BF406" s="195">
        <f>IF(N406="snížená",J406,0)</f>
        <v>0</v>
      </c>
      <c r="BG406" s="195">
        <f>IF(N406="zákl. přenesená",J406,0)</f>
        <v>0</v>
      </c>
      <c r="BH406" s="195">
        <f>IF(N406="sníž. přenesená",J406,0)</f>
        <v>0</v>
      </c>
      <c r="BI406" s="195">
        <f>IF(N406="nulová",J406,0)</f>
        <v>0</v>
      </c>
      <c r="BJ406" s="19" t="s">
        <v>23</v>
      </c>
      <c r="BK406" s="195">
        <f>ROUND(I406*H406,2)</f>
        <v>0</v>
      </c>
      <c r="BL406" s="19" t="s">
        <v>170</v>
      </c>
      <c r="BM406" s="194" t="s">
        <v>1185</v>
      </c>
    </row>
    <row r="407" spans="1:47" s="2" customFormat="1" ht="11.25">
      <c r="A407" s="37"/>
      <c r="B407" s="38"/>
      <c r="C407" s="39"/>
      <c r="D407" s="196" t="s">
        <v>172</v>
      </c>
      <c r="E407" s="39"/>
      <c r="F407" s="197" t="s">
        <v>524</v>
      </c>
      <c r="G407" s="39"/>
      <c r="H407" s="39"/>
      <c r="I407" s="198"/>
      <c r="J407" s="39"/>
      <c r="K407" s="39"/>
      <c r="L407" s="42"/>
      <c r="M407" s="199"/>
      <c r="N407" s="200"/>
      <c r="O407" s="67"/>
      <c r="P407" s="67"/>
      <c r="Q407" s="67"/>
      <c r="R407" s="67"/>
      <c r="S407" s="67"/>
      <c r="T407" s="68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9" t="s">
        <v>172</v>
      </c>
      <c r="AU407" s="19" t="s">
        <v>92</v>
      </c>
    </row>
    <row r="408" spans="2:51" s="13" customFormat="1" ht="11.25">
      <c r="B408" s="201"/>
      <c r="C408" s="202"/>
      <c r="D408" s="196" t="s">
        <v>173</v>
      </c>
      <c r="E408" s="203" t="s">
        <v>36</v>
      </c>
      <c r="F408" s="204" t="s">
        <v>1148</v>
      </c>
      <c r="G408" s="202"/>
      <c r="H408" s="203" t="s">
        <v>36</v>
      </c>
      <c r="I408" s="205"/>
      <c r="J408" s="202"/>
      <c r="K408" s="202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173</v>
      </c>
      <c r="AU408" s="210" t="s">
        <v>92</v>
      </c>
      <c r="AV408" s="13" t="s">
        <v>23</v>
      </c>
      <c r="AW408" s="13" t="s">
        <v>45</v>
      </c>
      <c r="AX408" s="13" t="s">
        <v>82</v>
      </c>
      <c r="AY408" s="210" t="s">
        <v>164</v>
      </c>
    </row>
    <row r="409" spans="2:51" s="13" customFormat="1" ht="11.25">
      <c r="B409" s="201"/>
      <c r="C409" s="202"/>
      <c r="D409" s="196" t="s">
        <v>173</v>
      </c>
      <c r="E409" s="203" t="s">
        <v>36</v>
      </c>
      <c r="F409" s="204" t="s">
        <v>528</v>
      </c>
      <c r="G409" s="202"/>
      <c r="H409" s="203" t="s">
        <v>36</v>
      </c>
      <c r="I409" s="205"/>
      <c r="J409" s="202"/>
      <c r="K409" s="202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173</v>
      </c>
      <c r="AU409" s="210" t="s">
        <v>92</v>
      </c>
      <c r="AV409" s="13" t="s">
        <v>23</v>
      </c>
      <c r="AW409" s="13" t="s">
        <v>45</v>
      </c>
      <c r="AX409" s="13" t="s">
        <v>82</v>
      </c>
      <c r="AY409" s="210" t="s">
        <v>164</v>
      </c>
    </row>
    <row r="410" spans="2:51" s="14" customFormat="1" ht="11.25">
      <c r="B410" s="211"/>
      <c r="C410" s="212"/>
      <c r="D410" s="196" t="s">
        <v>173</v>
      </c>
      <c r="E410" s="213" t="s">
        <v>36</v>
      </c>
      <c r="F410" s="214" t="s">
        <v>217</v>
      </c>
      <c r="G410" s="212"/>
      <c r="H410" s="215">
        <v>6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173</v>
      </c>
      <c r="AU410" s="221" t="s">
        <v>92</v>
      </c>
      <c r="AV410" s="14" t="s">
        <v>92</v>
      </c>
      <c r="AW410" s="14" t="s">
        <v>45</v>
      </c>
      <c r="AX410" s="14" t="s">
        <v>23</v>
      </c>
      <c r="AY410" s="221" t="s">
        <v>164</v>
      </c>
    </row>
    <row r="411" spans="1:65" s="2" customFormat="1" ht="16.5" customHeight="1">
      <c r="A411" s="37"/>
      <c r="B411" s="38"/>
      <c r="C411" s="246" t="s">
        <v>483</v>
      </c>
      <c r="D411" s="246" t="s">
        <v>303</v>
      </c>
      <c r="E411" s="247" t="s">
        <v>530</v>
      </c>
      <c r="F411" s="248" t="s">
        <v>531</v>
      </c>
      <c r="G411" s="249" t="s">
        <v>499</v>
      </c>
      <c r="H411" s="250">
        <v>5</v>
      </c>
      <c r="I411" s="251"/>
      <c r="J411" s="252">
        <f>ROUND(I411*H411,2)</f>
        <v>0</v>
      </c>
      <c r="K411" s="248" t="s">
        <v>36</v>
      </c>
      <c r="L411" s="253"/>
      <c r="M411" s="254" t="s">
        <v>36</v>
      </c>
      <c r="N411" s="255" t="s">
        <v>53</v>
      </c>
      <c r="O411" s="67"/>
      <c r="P411" s="192">
        <f>O411*H411</f>
        <v>0</v>
      </c>
      <c r="Q411" s="192">
        <v>0</v>
      </c>
      <c r="R411" s="192">
        <f>Q411*H411</f>
        <v>0</v>
      </c>
      <c r="S411" s="192">
        <v>0</v>
      </c>
      <c r="T411" s="193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194" t="s">
        <v>238</v>
      </c>
      <c r="AT411" s="194" t="s">
        <v>303</v>
      </c>
      <c r="AU411" s="194" t="s">
        <v>92</v>
      </c>
      <c r="AY411" s="19" t="s">
        <v>164</v>
      </c>
      <c r="BE411" s="195">
        <f>IF(N411="základní",J411,0)</f>
        <v>0</v>
      </c>
      <c r="BF411" s="195">
        <f>IF(N411="snížená",J411,0)</f>
        <v>0</v>
      </c>
      <c r="BG411" s="195">
        <f>IF(N411="zákl. přenesená",J411,0)</f>
        <v>0</v>
      </c>
      <c r="BH411" s="195">
        <f>IF(N411="sníž. přenesená",J411,0)</f>
        <v>0</v>
      </c>
      <c r="BI411" s="195">
        <f>IF(N411="nulová",J411,0)</f>
        <v>0</v>
      </c>
      <c r="BJ411" s="19" t="s">
        <v>23</v>
      </c>
      <c r="BK411" s="195">
        <f>ROUND(I411*H411,2)</f>
        <v>0</v>
      </c>
      <c r="BL411" s="19" t="s">
        <v>170</v>
      </c>
      <c r="BM411" s="194" t="s">
        <v>1186</v>
      </c>
    </row>
    <row r="412" spans="1:47" s="2" customFormat="1" ht="11.25">
      <c r="A412" s="37"/>
      <c r="B412" s="38"/>
      <c r="C412" s="39"/>
      <c r="D412" s="196" t="s">
        <v>172</v>
      </c>
      <c r="E412" s="39"/>
      <c r="F412" s="197" t="s">
        <v>531</v>
      </c>
      <c r="G412" s="39"/>
      <c r="H412" s="39"/>
      <c r="I412" s="198"/>
      <c r="J412" s="39"/>
      <c r="K412" s="39"/>
      <c r="L412" s="42"/>
      <c r="M412" s="199"/>
      <c r="N412" s="200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9" t="s">
        <v>172</v>
      </c>
      <c r="AU412" s="19" t="s">
        <v>92</v>
      </c>
    </row>
    <row r="413" spans="2:51" s="13" customFormat="1" ht="11.25">
      <c r="B413" s="201"/>
      <c r="C413" s="202"/>
      <c r="D413" s="196" t="s">
        <v>173</v>
      </c>
      <c r="E413" s="203" t="s">
        <v>36</v>
      </c>
      <c r="F413" s="204" t="s">
        <v>1187</v>
      </c>
      <c r="G413" s="202"/>
      <c r="H413" s="203" t="s">
        <v>36</v>
      </c>
      <c r="I413" s="205"/>
      <c r="J413" s="202"/>
      <c r="K413" s="202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173</v>
      </c>
      <c r="AU413" s="210" t="s">
        <v>92</v>
      </c>
      <c r="AV413" s="13" t="s">
        <v>23</v>
      </c>
      <c r="AW413" s="13" t="s">
        <v>45</v>
      </c>
      <c r="AX413" s="13" t="s">
        <v>82</v>
      </c>
      <c r="AY413" s="210" t="s">
        <v>164</v>
      </c>
    </row>
    <row r="414" spans="2:51" s="14" customFormat="1" ht="11.25">
      <c r="B414" s="211"/>
      <c r="C414" s="212"/>
      <c r="D414" s="196" t="s">
        <v>173</v>
      </c>
      <c r="E414" s="213" t="s">
        <v>36</v>
      </c>
      <c r="F414" s="214" t="s">
        <v>204</v>
      </c>
      <c r="G414" s="212"/>
      <c r="H414" s="215">
        <v>5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173</v>
      </c>
      <c r="AU414" s="221" t="s">
        <v>92</v>
      </c>
      <c r="AV414" s="14" t="s">
        <v>92</v>
      </c>
      <c r="AW414" s="14" t="s">
        <v>45</v>
      </c>
      <c r="AX414" s="14" t="s">
        <v>82</v>
      </c>
      <c r="AY414" s="221" t="s">
        <v>164</v>
      </c>
    </row>
    <row r="415" spans="2:51" s="15" customFormat="1" ht="11.25">
      <c r="B415" s="222"/>
      <c r="C415" s="223"/>
      <c r="D415" s="196" t="s">
        <v>173</v>
      </c>
      <c r="E415" s="224" t="s">
        <v>36</v>
      </c>
      <c r="F415" s="225" t="s">
        <v>181</v>
      </c>
      <c r="G415" s="223"/>
      <c r="H415" s="226">
        <v>5</v>
      </c>
      <c r="I415" s="227"/>
      <c r="J415" s="223"/>
      <c r="K415" s="223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173</v>
      </c>
      <c r="AU415" s="232" t="s">
        <v>92</v>
      </c>
      <c r="AV415" s="15" t="s">
        <v>170</v>
      </c>
      <c r="AW415" s="15" t="s">
        <v>45</v>
      </c>
      <c r="AX415" s="15" t="s">
        <v>23</v>
      </c>
      <c r="AY415" s="232" t="s">
        <v>164</v>
      </c>
    </row>
    <row r="416" spans="2:63" s="12" customFormat="1" ht="22.9" customHeight="1">
      <c r="B416" s="167"/>
      <c r="C416" s="168"/>
      <c r="D416" s="169" t="s">
        <v>81</v>
      </c>
      <c r="E416" s="181" t="s">
        <v>571</v>
      </c>
      <c r="F416" s="181" t="s">
        <v>572</v>
      </c>
      <c r="G416" s="168"/>
      <c r="H416" s="168"/>
      <c r="I416" s="171"/>
      <c r="J416" s="182">
        <f>BK416</f>
        <v>0</v>
      </c>
      <c r="K416" s="168"/>
      <c r="L416" s="173"/>
      <c r="M416" s="174"/>
      <c r="N416" s="175"/>
      <c r="O416" s="175"/>
      <c r="P416" s="176">
        <f>SUM(P417:P429)</f>
        <v>0</v>
      </c>
      <c r="Q416" s="175"/>
      <c r="R416" s="176">
        <f>SUM(R417:R429)</f>
        <v>0</v>
      </c>
      <c r="S416" s="175"/>
      <c r="T416" s="177">
        <f>SUM(T417:T429)</f>
        <v>0</v>
      </c>
      <c r="AR416" s="178" t="s">
        <v>23</v>
      </c>
      <c r="AT416" s="179" t="s">
        <v>81</v>
      </c>
      <c r="AU416" s="179" t="s">
        <v>23</v>
      </c>
      <c r="AY416" s="178" t="s">
        <v>164</v>
      </c>
      <c r="BK416" s="180">
        <f>SUM(BK417:BK429)</f>
        <v>0</v>
      </c>
    </row>
    <row r="417" spans="1:65" s="2" customFormat="1" ht="16.5" customHeight="1">
      <c r="A417" s="37"/>
      <c r="B417" s="38"/>
      <c r="C417" s="183" t="s">
        <v>489</v>
      </c>
      <c r="D417" s="183" t="s">
        <v>166</v>
      </c>
      <c r="E417" s="184" t="s">
        <v>574</v>
      </c>
      <c r="F417" s="185" t="s">
        <v>575</v>
      </c>
      <c r="G417" s="186" t="s">
        <v>335</v>
      </c>
      <c r="H417" s="187">
        <v>362.535</v>
      </c>
      <c r="I417" s="188"/>
      <c r="J417" s="189">
        <f>ROUND(I417*H417,2)</f>
        <v>0</v>
      </c>
      <c r="K417" s="185" t="s">
        <v>186</v>
      </c>
      <c r="L417" s="42"/>
      <c r="M417" s="190" t="s">
        <v>36</v>
      </c>
      <c r="N417" s="191" t="s">
        <v>53</v>
      </c>
      <c r="O417" s="67"/>
      <c r="P417" s="192">
        <f>O417*H417</f>
        <v>0</v>
      </c>
      <c r="Q417" s="192">
        <v>0</v>
      </c>
      <c r="R417" s="192">
        <f>Q417*H417</f>
        <v>0</v>
      </c>
      <c r="S417" s="192">
        <v>0</v>
      </c>
      <c r="T417" s="193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94" t="s">
        <v>170</v>
      </c>
      <c r="AT417" s="194" t="s">
        <v>166</v>
      </c>
      <c r="AU417" s="194" t="s">
        <v>92</v>
      </c>
      <c r="AY417" s="19" t="s">
        <v>164</v>
      </c>
      <c r="BE417" s="195">
        <f>IF(N417="základní",J417,0)</f>
        <v>0</v>
      </c>
      <c r="BF417" s="195">
        <f>IF(N417="snížená",J417,0)</f>
        <v>0</v>
      </c>
      <c r="BG417" s="195">
        <f>IF(N417="zákl. přenesená",J417,0)</f>
        <v>0</v>
      </c>
      <c r="BH417" s="195">
        <f>IF(N417="sníž. přenesená",J417,0)</f>
        <v>0</v>
      </c>
      <c r="BI417" s="195">
        <f>IF(N417="nulová",J417,0)</f>
        <v>0</v>
      </c>
      <c r="BJ417" s="19" t="s">
        <v>23</v>
      </c>
      <c r="BK417" s="195">
        <f>ROUND(I417*H417,2)</f>
        <v>0</v>
      </c>
      <c r="BL417" s="19" t="s">
        <v>170</v>
      </c>
      <c r="BM417" s="194" t="s">
        <v>1188</v>
      </c>
    </row>
    <row r="418" spans="1:47" s="2" customFormat="1" ht="11.25">
      <c r="A418" s="37"/>
      <c r="B418" s="38"/>
      <c r="C418" s="39"/>
      <c r="D418" s="196" t="s">
        <v>172</v>
      </c>
      <c r="E418" s="39"/>
      <c r="F418" s="197" t="s">
        <v>577</v>
      </c>
      <c r="G418" s="39"/>
      <c r="H418" s="39"/>
      <c r="I418" s="198"/>
      <c r="J418" s="39"/>
      <c r="K418" s="39"/>
      <c r="L418" s="42"/>
      <c r="M418" s="199"/>
      <c r="N418" s="200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9" t="s">
        <v>172</v>
      </c>
      <c r="AU418" s="19" t="s">
        <v>92</v>
      </c>
    </row>
    <row r="419" spans="1:47" s="2" customFormat="1" ht="11.25">
      <c r="A419" s="37"/>
      <c r="B419" s="38"/>
      <c r="C419" s="39"/>
      <c r="D419" s="233" t="s">
        <v>189</v>
      </c>
      <c r="E419" s="39"/>
      <c r="F419" s="234" t="s">
        <v>578</v>
      </c>
      <c r="G419" s="39"/>
      <c r="H419" s="39"/>
      <c r="I419" s="198"/>
      <c r="J419" s="39"/>
      <c r="K419" s="39"/>
      <c r="L419" s="42"/>
      <c r="M419" s="199"/>
      <c r="N419" s="200"/>
      <c r="O419" s="67"/>
      <c r="P419" s="67"/>
      <c r="Q419" s="67"/>
      <c r="R419" s="67"/>
      <c r="S419" s="67"/>
      <c r="T419" s="68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9" t="s">
        <v>189</v>
      </c>
      <c r="AU419" s="19" t="s">
        <v>92</v>
      </c>
    </row>
    <row r="420" spans="1:65" s="2" customFormat="1" ht="16.5" customHeight="1">
      <c r="A420" s="37"/>
      <c r="B420" s="38"/>
      <c r="C420" s="183" t="s">
        <v>496</v>
      </c>
      <c r="D420" s="183" t="s">
        <v>166</v>
      </c>
      <c r="E420" s="184" t="s">
        <v>581</v>
      </c>
      <c r="F420" s="185" t="s">
        <v>582</v>
      </c>
      <c r="G420" s="186" t="s">
        <v>335</v>
      </c>
      <c r="H420" s="187">
        <v>6888.165</v>
      </c>
      <c r="I420" s="188"/>
      <c r="J420" s="189">
        <f>ROUND(I420*H420,2)</f>
        <v>0</v>
      </c>
      <c r="K420" s="185" t="s">
        <v>186</v>
      </c>
      <c r="L420" s="42"/>
      <c r="M420" s="190" t="s">
        <v>36</v>
      </c>
      <c r="N420" s="191" t="s">
        <v>53</v>
      </c>
      <c r="O420" s="67"/>
      <c r="P420" s="192">
        <f>O420*H420</f>
        <v>0</v>
      </c>
      <c r="Q420" s="192">
        <v>0</v>
      </c>
      <c r="R420" s="192">
        <f>Q420*H420</f>
        <v>0</v>
      </c>
      <c r="S420" s="192">
        <v>0</v>
      </c>
      <c r="T420" s="193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94" t="s">
        <v>170</v>
      </c>
      <c r="AT420" s="194" t="s">
        <v>166</v>
      </c>
      <c r="AU420" s="194" t="s">
        <v>92</v>
      </c>
      <c r="AY420" s="19" t="s">
        <v>164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19" t="s">
        <v>23</v>
      </c>
      <c r="BK420" s="195">
        <f>ROUND(I420*H420,2)</f>
        <v>0</v>
      </c>
      <c r="BL420" s="19" t="s">
        <v>170</v>
      </c>
      <c r="BM420" s="194" t="s">
        <v>1189</v>
      </c>
    </row>
    <row r="421" spans="1:47" s="2" customFormat="1" ht="11.25">
      <c r="A421" s="37"/>
      <c r="B421" s="38"/>
      <c r="C421" s="39"/>
      <c r="D421" s="196" t="s">
        <v>172</v>
      </c>
      <c r="E421" s="39"/>
      <c r="F421" s="197" t="s">
        <v>584</v>
      </c>
      <c r="G421" s="39"/>
      <c r="H421" s="39"/>
      <c r="I421" s="198"/>
      <c r="J421" s="39"/>
      <c r="K421" s="39"/>
      <c r="L421" s="42"/>
      <c r="M421" s="199"/>
      <c r="N421" s="200"/>
      <c r="O421" s="67"/>
      <c r="P421" s="67"/>
      <c r="Q421" s="67"/>
      <c r="R421" s="67"/>
      <c r="S421" s="67"/>
      <c r="T421" s="68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9" t="s">
        <v>172</v>
      </c>
      <c r="AU421" s="19" t="s">
        <v>92</v>
      </c>
    </row>
    <row r="422" spans="1:47" s="2" customFormat="1" ht="11.25">
      <c r="A422" s="37"/>
      <c r="B422" s="38"/>
      <c r="C422" s="39"/>
      <c r="D422" s="233" t="s">
        <v>189</v>
      </c>
      <c r="E422" s="39"/>
      <c r="F422" s="234" t="s">
        <v>585</v>
      </c>
      <c r="G422" s="39"/>
      <c r="H422" s="39"/>
      <c r="I422" s="198"/>
      <c r="J422" s="39"/>
      <c r="K422" s="39"/>
      <c r="L422" s="42"/>
      <c r="M422" s="199"/>
      <c r="N422" s="200"/>
      <c r="O422" s="67"/>
      <c r="P422" s="67"/>
      <c r="Q422" s="67"/>
      <c r="R422" s="67"/>
      <c r="S422" s="67"/>
      <c r="T422" s="68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9" t="s">
        <v>189</v>
      </c>
      <c r="AU422" s="19" t="s">
        <v>92</v>
      </c>
    </row>
    <row r="423" spans="2:51" s="14" customFormat="1" ht="11.25">
      <c r="B423" s="211"/>
      <c r="C423" s="212"/>
      <c r="D423" s="196" t="s">
        <v>173</v>
      </c>
      <c r="E423" s="213" t="s">
        <v>36</v>
      </c>
      <c r="F423" s="214" t="s">
        <v>1190</v>
      </c>
      <c r="G423" s="212"/>
      <c r="H423" s="215">
        <v>6888.165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173</v>
      </c>
      <c r="AU423" s="221" t="s">
        <v>92</v>
      </c>
      <c r="AV423" s="14" t="s">
        <v>92</v>
      </c>
      <c r="AW423" s="14" t="s">
        <v>45</v>
      </c>
      <c r="AX423" s="14" t="s">
        <v>23</v>
      </c>
      <c r="AY423" s="221" t="s">
        <v>164</v>
      </c>
    </row>
    <row r="424" spans="1:65" s="2" customFormat="1" ht="16.5" customHeight="1">
      <c r="A424" s="37"/>
      <c r="B424" s="38"/>
      <c r="C424" s="183" t="s">
        <v>504</v>
      </c>
      <c r="D424" s="183" t="s">
        <v>166</v>
      </c>
      <c r="E424" s="184" t="s">
        <v>605</v>
      </c>
      <c r="F424" s="185" t="s">
        <v>606</v>
      </c>
      <c r="G424" s="186" t="s">
        <v>335</v>
      </c>
      <c r="H424" s="187">
        <v>362.535</v>
      </c>
      <c r="I424" s="188"/>
      <c r="J424" s="189">
        <f>ROUND(I424*H424,2)</f>
        <v>0</v>
      </c>
      <c r="K424" s="185" t="s">
        <v>186</v>
      </c>
      <c r="L424" s="42"/>
      <c r="M424" s="190" t="s">
        <v>36</v>
      </c>
      <c r="N424" s="191" t="s">
        <v>53</v>
      </c>
      <c r="O424" s="67"/>
      <c r="P424" s="192">
        <f>O424*H424</f>
        <v>0</v>
      </c>
      <c r="Q424" s="192">
        <v>0</v>
      </c>
      <c r="R424" s="192">
        <f>Q424*H424</f>
        <v>0</v>
      </c>
      <c r="S424" s="192">
        <v>0</v>
      </c>
      <c r="T424" s="193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94" t="s">
        <v>170</v>
      </c>
      <c r="AT424" s="194" t="s">
        <v>166</v>
      </c>
      <c r="AU424" s="194" t="s">
        <v>92</v>
      </c>
      <c r="AY424" s="19" t="s">
        <v>164</v>
      </c>
      <c r="BE424" s="195">
        <f>IF(N424="základní",J424,0)</f>
        <v>0</v>
      </c>
      <c r="BF424" s="195">
        <f>IF(N424="snížená",J424,0)</f>
        <v>0</v>
      </c>
      <c r="BG424" s="195">
        <f>IF(N424="zákl. přenesená",J424,0)</f>
        <v>0</v>
      </c>
      <c r="BH424" s="195">
        <f>IF(N424="sníž. přenesená",J424,0)</f>
        <v>0</v>
      </c>
      <c r="BI424" s="195">
        <f>IF(N424="nulová",J424,0)</f>
        <v>0</v>
      </c>
      <c r="BJ424" s="19" t="s">
        <v>23</v>
      </c>
      <c r="BK424" s="195">
        <f>ROUND(I424*H424,2)</f>
        <v>0</v>
      </c>
      <c r="BL424" s="19" t="s">
        <v>170</v>
      </c>
      <c r="BM424" s="194" t="s">
        <v>1191</v>
      </c>
    </row>
    <row r="425" spans="1:47" s="2" customFormat="1" ht="11.25">
      <c r="A425" s="37"/>
      <c r="B425" s="38"/>
      <c r="C425" s="39"/>
      <c r="D425" s="196" t="s">
        <v>172</v>
      </c>
      <c r="E425" s="39"/>
      <c r="F425" s="197" t="s">
        <v>608</v>
      </c>
      <c r="G425" s="39"/>
      <c r="H425" s="39"/>
      <c r="I425" s="198"/>
      <c r="J425" s="39"/>
      <c r="K425" s="39"/>
      <c r="L425" s="42"/>
      <c r="M425" s="199"/>
      <c r="N425" s="200"/>
      <c r="O425" s="67"/>
      <c r="P425" s="67"/>
      <c r="Q425" s="67"/>
      <c r="R425" s="67"/>
      <c r="S425" s="67"/>
      <c r="T425" s="68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9" t="s">
        <v>172</v>
      </c>
      <c r="AU425" s="19" t="s">
        <v>92</v>
      </c>
    </row>
    <row r="426" spans="1:47" s="2" customFormat="1" ht="11.25">
      <c r="A426" s="37"/>
      <c r="B426" s="38"/>
      <c r="C426" s="39"/>
      <c r="D426" s="233" t="s">
        <v>189</v>
      </c>
      <c r="E426" s="39"/>
      <c r="F426" s="234" t="s">
        <v>609</v>
      </c>
      <c r="G426" s="39"/>
      <c r="H426" s="39"/>
      <c r="I426" s="198"/>
      <c r="J426" s="39"/>
      <c r="K426" s="39"/>
      <c r="L426" s="42"/>
      <c r="M426" s="199"/>
      <c r="N426" s="200"/>
      <c r="O426" s="67"/>
      <c r="P426" s="67"/>
      <c r="Q426" s="67"/>
      <c r="R426" s="67"/>
      <c r="S426" s="67"/>
      <c r="T426" s="68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9" t="s">
        <v>189</v>
      </c>
      <c r="AU426" s="19" t="s">
        <v>92</v>
      </c>
    </row>
    <row r="427" spans="1:65" s="2" customFormat="1" ht="24.2" customHeight="1">
      <c r="A427" s="37"/>
      <c r="B427" s="38"/>
      <c r="C427" s="183" t="s">
        <v>261</v>
      </c>
      <c r="D427" s="183" t="s">
        <v>166</v>
      </c>
      <c r="E427" s="184" t="s">
        <v>621</v>
      </c>
      <c r="F427" s="185" t="s">
        <v>337</v>
      </c>
      <c r="G427" s="186" t="s">
        <v>335</v>
      </c>
      <c r="H427" s="187">
        <v>362.535</v>
      </c>
      <c r="I427" s="188"/>
      <c r="J427" s="189">
        <f>ROUND(I427*H427,2)</f>
        <v>0</v>
      </c>
      <c r="K427" s="185" t="s">
        <v>186</v>
      </c>
      <c r="L427" s="42"/>
      <c r="M427" s="190" t="s">
        <v>36</v>
      </c>
      <c r="N427" s="191" t="s">
        <v>53</v>
      </c>
      <c r="O427" s="67"/>
      <c r="P427" s="192">
        <f>O427*H427</f>
        <v>0</v>
      </c>
      <c r="Q427" s="192">
        <v>0</v>
      </c>
      <c r="R427" s="192">
        <f>Q427*H427</f>
        <v>0</v>
      </c>
      <c r="S427" s="192">
        <v>0</v>
      </c>
      <c r="T427" s="193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94" t="s">
        <v>170</v>
      </c>
      <c r="AT427" s="194" t="s">
        <v>166</v>
      </c>
      <c r="AU427" s="194" t="s">
        <v>92</v>
      </c>
      <c r="AY427" s="19" t="s">
        <v>164</v>
      </c>
      <c r="BE427" s="195">
        <f>IF(N427="základní",J427,0)</f>
        <v>0</v>
      </c>
      <c r="BF427" s="195">
        <f>IF(N427="snížená",J427,0)</f>
        <v>0</v>
      </c>
      <c r="BG427" s="195">
        <f>IF(N427="zákl. přenesená",J427,0)</f>
        <v>0</v>
      </c>
      <c r="BH427" s="195">
        <f>IF(N427="sníž. přenesená",J427,0)</f>
        <v>0</v>
      </c>
      <c r="BI427" s="195">
        <f>IF(N427="nulová",J427,0)</f>
        <v>0</v>
      </c>
      <c r="BJ427" s="19" t="s">
        <v>23</v>
      </c>
      <c r="BK427" s="195">
        <f>ROUND(I427*H427,2)</f>
        <v>0</v>
      </c>
      <c r="BL427" s="19" t="s">
        <v>170</v>
      </c>
      <c r="BM427" s="194" t="s">
        <v>1192</v>
      </c>
    </row>
    <row r="428" spans="1:47" s="2" customFormat="1" ht="19.5">
      <c r="A428" s="37"/>
      <c r="B428" s="38"/>
      <c r="C428" s="39"/>
      <c r="D428" s="196" t="s">
        <v>172</v>
      </c>
      <c r="E428" s="39"/>
      <c r="F428" s="197" t="s">
        <v>337</v>
      </c>
      <c r="G428" s="39"/>
      <c r="H428" s="39"/>
      <c r="I428" s="198"/>
      <c r="J428" s="39"/>
      <c r="K428" s="39"/>
      <c r="L428" s="42"/>
      <c r="M428" s="199"/>
      <c r="N428" s="200"/>
      <c r="O428" s="67"/>
      <c r="P428" s="67"/>
      <c r="Q428" s="67"/>
      <c r="R428" s="67"/>
      <c r="S428" s="67"/>
      <c r="T428" s="68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9" t="s">
        <v>172</v>
      </c>
      <c r="AU428" s="19" t="s">
        <v>92</v>
      </c>
    </row>
    <row r="429" spans="1:47" s="2" customFormat="1" ht="11.25">
      <c r="A429" s="37"/>
      <c r="B429" s="38"/>
      <c r="C429" s="39"/>
      <c r="D429" s="233" t="s">
        <v>189</v>
      </c>
      <c r="E429" s="39"/>
      <c r="F429" s="234" t="s">
        <v>623</v>
      </c>
      <c r="G429" s="39"/>
      <c r="H429" s="39"/>
      <c r="I429" s="198"/>
      <c r="J429" s="39"/>
      <c r="K429" s="39"/>
      <c r="L429" s="42"/>
      <c r="M429" s="199"/>
      <c r="N429" s="200"/>
      <c r="O429" s="67"/>
      <c r="P429" s="67"/>
      <c r="Q429" s="67"/>
      <c r="R429" s="67"/>
      <c r="S429" s="67"/>
      <c r="T429" s="68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9" t="s">
        <v>189</v>
      </c>
      <c r="AU429" s="19" t="s">
        <v>92</v>
      </c>
    </row>
    <row r="430" spans="2:63" s="12" customFormat="1" ht="22.9" customHeight="1">
      <c r="B430" s="167"/>
      <c r="C430" s="168"/>
      <c r="D430" s="169" t="s">
        <v>81</v>
      </c>
      <c r="E430" s="181" t="s">
        <v>624</v>
      </c>
      <c r="F430" s="181" t="s">
        <v>625</v>
      </c>
      <c r="G430" s="168"/>
      <c r="H430" s="168"/>
      <c r="I430" s="171"/>
      <c r="J430" s="182">
        <f>BK430</f>
        <v>0</v>
      </c>
      <c r="K430" s="168"/>
      <c r="L430" s="173"/>
      <c r="M430" s="174"/>
      <c r="N430" s="175"/>
      <c r="O430" s="175"/>
      <c r="P430" s="176">
        <f>SUM(P431:P436)</f>
        <v>0</v>
      </c>
      <c r="Q430" s="175"/>
      <c r="R430" s="176">
        <f>SUM(R431:R436)</f>
        <v>0</v>
      </c>
      <c r="S430" s="175"/>
      <c r="T430" s="177">
        <f>SUM(T431:T436)</f>
        <v>0</v>
      </c>
      <c r="AR430" s="178" t="s">
        <v>23</v>
      </c>
      <c r="AT430" s="179" t="s">
        <v>81</v>
      </c>
      <c r="AU430" s="179" t="s">
        <v>23</v>
      </c>
      <c r="AY430" s="178" t="s">
        <v>164</v>
      </c>
      <c r="BK430" s="180">
        <f>SUM(BK431:BK436)</f>
        <v>0</v>
      </c>
    </row>
    <row r="431" spans="1:65" s="2" customFormat="1" ht="21.75" customHeight="1">
      <c r="A431" s="37"/>
      <c r="B431" s="38"/>
      <c r="C431" s="183" t="s">
        <v>522</v>
      </c>
      <c r="D431" s="183" t="s">
        <v>166</v>
      </c>
      <c r="E431" s="184" t="s">
        <v>627</v>
      </c>
      <c r="F431" s="185" t="s">
        <v>628</v>
      </c>
      <c r="G431" s="186" t="s">
        <v>335</v>
      </c>
      <c r="H431" s="187">
        <v>409.371</v>
      </c>
      <c r="I431" s="188"/>
      <c r="J431" s="189">
        <f>ROUND(I431*H431,2)</f>
        <v>0</v>
      </c>
      <c r="K431" s="185" t="s">
        <v>186</v>
      </c>
      <c r="L431" s="42"/>
      <c r="M431" s="190" t="s">
        <v>36</v>
      </c>
      <c r="N431" s="191" t="s">
        <v>53</v>
      </c>
      <c r="O431" s="67"/>
      <c r="P431" s="192">
        <f>O431*H431</f>
        <v>0</v>
      </c>
      <c r="Q431" s="192">
        <v>0</v>
      </c>
      <c r="R431" s="192">
        <f>Q431*H431</f>
        <v>0</v>
      </c>
      <c r="S431" s="192">
        <v>0</v>
      </c>
      <c r="T431" s="193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194" t="s">
        <v>170</v>
      </c>
      <c r="AT431" s="194" t="s">
        <v>166</v>
      </c>
      <c r="AU431" s="194" t="s">
        <v>92</v>
      </c>
      <c r="AY431" s="19" t="s">
        <v>164</v>
      </c>
      <c r="BE431" s="195">
        <f>IF(N431="základní",J431,0)</f>
        <v>0</v>
      </c>
      <c r="BF431" s="195">
        <f>IF(N431="snížená",J431,0)</f>
        <v>0</v>
      </c>
      <c r="BG431" s="195">
        <f>IF(N431="zákl. přenesená",J431,0)</f>
        <v>0</v>
      </c>
      <c r="BH431" s="195">
        <f>IF(N431="sníž. přenesená",J431,0)</f>
        <v>0</v>
      </c>
      <c r="BI431" s="195">
        <f>IF(N431="nulová",J431,0)</f>
        <v>0</v>
      </c>
      <c r="BJ431" s="19" t="s">
        <v>23</v>
      </c>
      <c r="BK431" s="195">
        <f>ROUND(I431*H431,2)</f>
        <v>0</v>
      </c>
      <c r="BL431" s="19" t="s">
        <v>170</v>
      </c>
      <c r="BM431" s="194" t="s">
        <v>1193</v>
      </c>
    </row>
    <row r="432" spans="1:47" s="2" customFormat="1" ht="19.5">
      <c r="A432" s="37"/>
      <c r="B432" s="38"/>
      <c r="C432" s="39"/>
      <c r="D432" s="196" t="s">
        <v>172</v>
      </c>
      <c r="E432" s="39"/>
      <c r="F432" s="197" t="s">
        <v>630</v>
      </c>
      <c r="G432" s="39"/>
      <c r="H432" s="39"/>
      <c r="I432" s="198"/>
      <c r="J432" s="39"/>
      <c r="K432" s="39"/>
      <c r="L432" s="42"/>
      <c r="M432" s="199"/>
      <c r="N432" s="200"/>
      <c r="O432" s="67"/>
      <c r="P432" s="67"/>
      <c r="Q432" s="67"/>
      <c r="R432" s="67"/>
      <c r="S432" s="67"/>
      <c r="T432" s="68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9" t="s">
        <v>172</v>
      </c>
      <c r="AU432" s="19" t="s">
        <v>92</v>
      </c>
    </row>
    <row r="433" spans="1:47" s="2" customFormat="1" ht="11.25">
      <c r="A433" s="37"/>
      <c r="B433" s="38"/>
      <c r="C433" s="39"/>
      <c r="D433" s="233" t="s">
        <v>189</v>
      </c>
      <c r="E433" s="39"/>
      <c r="F433" s="234" t="s">
        <v>631</v>
      </c>
      <c r="G433" s="39"/>
      <c r="H433" s="39"/>
      <c r="I433" s="198"/>
      <c r="J433" s="39"/>
      <c r="K433" s="39"/>
      <c r="L433" s="42"/>
      <c r="M433" s="199"/>
      <c r="N433" s="200"/>
      <c r="O433" s="67"/>
      <c r="P433" s="67"/>
      <c r="Q433" s="67"/>
      <c r="R433" s="67"/>
      <c r="S433" s="67"/>
      <c r="T433" s="68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9" t="s">
        <v>189</v>
      </c>
      <c r="AU433" s="19" t="s">
        <v>92</v>
      </c>
    </row>
    <row r="434" spans="1:65" s="2" customFormat="1" ht="21.75" customHeight="1">
      <c r="A434" s="37"/>
      <c r="B434" s="38"/>
      <c r="C434" s="183" t="s">
        <v>529</v>
      </c>
      <c r="D434" s="183" t="s">
        <v>166</v>
      </c>
      <c r="E434" s="184" t="s">
        <v>633</v>
      </c>
      <c r="F434" s="185" t="s">
        <v>634</v>
      </c>
      <c r="G434" s="186" t="s">
        <v>335</v>
      </c>
      <c r="H434" s="187">
        <v>409.371</v>
      </c>
      <c r="I434" s="188"/>
      <c r="J434" s="189">
        <f>ROUND(I434*H434,2)</f>
        <v>0</v>
      </c>
      <c r="K434" s="185" t="s">
        <v>186</v>
      </c>
      <c r="L434" s="42"/>
      <c r="M434" s="190" t="s">
        <v>36</v>
      </c>
      <c r="N434" s="191" t="s">
        <v>53</v>
      </c>
      <c r="O434" s="67"/>
      <c r="P434" s="192">
        <f>O434*H434</f>
        <v>0</v>
      </c>
      <c r="Q434" s="192">
        <v>0</v>
      </c>
      <c r="R434" s="192">
        <f>Q434*H434</f>
        <v>0</v>
      </c>
      <c r="S434" s="192">
        <v>0</v>
      </c>
      <c r="T434" s="193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94" t="s">
        <v>170</v>
      </c>
      <c r="AT434" s="194" t="s">
        <v>166</v>
      </c>
      <c r="AU434" s="194" t="s">
        <v>92</v>
      </c>
      <c r="AY434" s="19" t="s">
        <v>164</v>
      </c>
      <c r="BE434" s="195">
        <f>IF(N434="základní",J434,0)</f>
        <v>0</v>
      </c>
      <c r="BF434" s="195">
        <f>IF(N434="snížená",J434,0)</f>
        <v>0</v>
      </c>
      <c r="BG434" s="195">
        <f>IF(N434="zákl. přenesená",J434,0)</f>
        <v>0</v>
      </c>
      <c r="BH434" s="195">
        <f>IF(N434="sníž. přenesená",J434,0)</f>
        <v>0</v>
      </c>
      <c r="BI434" s="195">
        <f>IF(N434="nulová",J434,0)</f>
        <v>0</v>
      </c>
      <c r="BJ434" s="19" t="s">
        <v>23</v>
      </c>
      <c r="BK434" s="195">
        <f>ROUND(I434*H434,2)</f>
        <v>0</v>
      </c>
      <c r="BL434" s="19" t="s">
        <v>170</v>
      </c>
      <c r="BM434" s="194" t="s">
        <v>1194</v>
      </c>
    </row>
    <row r="435" spans="1:47" s="2" customFormat="1" ht="19.5">
      <c r="A435" s="37"/>
      <c r="B435" s="38"/>
      <c r="C435" s="39"/>
      <c r="D435" s="196" t="s">
        <v>172</v>
      </c>
      <c r="E435" s="39"/>
      <c r="F435" s="197" t="s">
        <v>636</v>
      </c>
      <c r="G435" s="39"/>
      <c r="H435" s="39"/>
      <c r="I435" s="198"/>
      <c r="J435" s="39"/>
      <c r="K435" s="39"/>
      <c r="L435" s="42"/>
      <c r="M435" s="199"/>
      <c r="N435" s="200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9" t="s">
        <v>172</v>
      </c>
      <c r="AU435" s="19" t="s">
        <v>92</v>
      </c>
    </row>
    <row r="436" spans="1:47" s="2" customFormat="1" ht="11.25">
      <c r="A436" s="37"/>
      <c r="B436" s="38"/>
      <c r="C436" s="39"/>
      <c r="D436" s="233" t="s">
        <v>189</v>
      </c>
      <c r="E436" s="39"/>
      <c r="F436" s="234" t="s">
        <v>637</v>
      </c>
      <c r="G436" s="39"/>
      <c r="H436" s="39"/>
      <c r="I436" s="198"/>
      <c r="J436" s="39"/>
      <c r="K436" s="39"/>
      <c r="L436" s="42"/>
      <c r="M436" s="256"/>
      <c r="N436" s="257"/>
      <c r="O436" s="258"/>
      <c r="P436" s="258"/>
      <c r="Q436" s="258"/>
      <c r="R436" s="258"/>
      <c r="S436" s="258"/>
      <c r="T436" s="259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9" t="s">
        <v>189</v>
      </c>
      <c r="AU436" s="19" t="s">
        <v>92</v>
      </c>
    </row>
    <row r="437" spans="1:31" s="2" customFormat="1" ht="6.95" customHeight="1">
      <c r="A437" s="37"/>
      <c r="B437" s="50"/>
      <c r="C437" s="51"/>
      <c r="D437" s="51"/>
      <c r="E437" s="51"/>
      <c r="F437" s="51"/>
      <c r="G437" s="51"/>
      <c r="H437" s="51"/>
      <c r="I437" s="51"/>
      <c r="J437" s="51"/>
      <c r="K437" s="51"/>
      <c r="L437" s="42"/>
      <c r="M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</sheetData>
  <sheetProtection algorithmName="SHA-512" hashValue="XPZBgxQ00mg5L21PhaCbPfKX6J6yoKC7UUq8yrxnyNSgRBp2rdz5GqBTzOXx2op6VrkbRp9GB2aryqoNsHs+hg==" saltValue="VJi1Pbw3sxGrpvFGTeBhRNAROPI9iUdUzc7G+KpE72k9zQMYnU39z5Zx6PEyEjGGV8akponxpJbi6Lt4WzLsiw==" spinCount="100000" sheet="1" objects="1" scenarios="1" formatColumns="0" formatRows="0" autoFilter="0"/>
  <autoFilter ref="C87:K43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2_01/121151123"/>
    <hyperlink ref="F110" r:id="rId2" display="https://podminky.urs.cz/item/CS_URS_2022_01/122251103"/>
    <hyperlink ref="F117" r:id="rId3" display="https://podminky.urs.cz/item/CS_URS_2022_01/122251104"/>
    <hyperlink ref="F127" r:id="rId4" display="https://podminky.urs.cz/item/CS_URS_2022_01/122252205"/>
    <hyperlink ref="F144" r:id="rId5" display="https://podminky.urs.cz/item/CS_URS_2022_01/132251104"/>
    <hyperlink ref="F153" r:id="rId6" display="https://podminky.urs.cz/item/CS_URS_2022_01/162651112"/>
    <hyperlink ref="F164" r:id="rId7" display="https://podminky.urs.cz/item/CS_URS_2022_01/174151101"/>
    <hyperlink ref="F171" r:id="rId8" display="https://podminky.urs.cz/item/CS_URS_2022_01/181951112"/>
    <hyperlink ref="F190" r:id="rId9" display="https://podminky.urs.cz/item/CS_URS_2022_01/162751117"/>
    <hyperlink ref="F196" r:id="rId10" display="https://podminky.urs.cz/item/CS_URS_2022_01/162751119"/>
    <hyperlink ref="F202" r:id="rId11" display="https://podminky.urs.cz/item/CS_URS_2022_01/167151111"/>
    <hyperlink ref="F209" r:id="rId12" display="https://podminky.urs.cz/item/CS_URS_2022_01/182251101"/>
    <hyperlink ref="F215" r:id="rId13" display="https://podminky.urs.cz/item/CS_URS_2022_01/182351133"/>
    <hyperlink ref="F221" r:id="rId14" display="https://podminky.urs.cz/item/CS_URS_2022_01/181411122"/>
    <hyperlink ref="F232" r:id="rId15" display="https://podminky.urs.cz/item/CS_URS_2022_01/182351135"/>
    <hyperlink ref="F239" r:id="rId16" display="https://podminky.urs.cz/item/CS_URS_2022_01/185803112"/>
    <hyperlink ref="F244" r:id="rId17" display="https://podminky.urs.cz/item/CS_URS_2022_01/171251201"/>
    <hyperlink ref="F252" r:id="rId18" display="https://podminky.urs.cz/item/CS_URS_2022_01/171201231"/>
    <hyperlink ref="F259" r:id="rId19" display="https://podminky.urs.cz/item/CS_URS_2022_01/113107222"/>
    <hyperlink ref="F266" r:id="rId20" display="https://podminky.urs.cz/item/CS_URS_2022_01/211571112"/>
    <hyperlink ref="F273" r:id="rId21" display="https://podminky.urs.cz/item/CS_URS_2022_01/212572111"/>
    <hyperlink ref="F280" r:id="rId22" display="https://podminky.urs.cz/item/CS_URS_2022_01/212755216"/>
    <hyperlink ref="F287" r:id="rId23" display="https://podminky.urs.cz/item/CS_URS_2022_01/463212121"/>
    <hyperlink ref="F294" r:id="rId24" display="https://podminky.urs.cz/item/CS_URS_2022_01/463212191"/>
    <hyperlink ref="F300" r:id="rId25" display="https://podminky.urs.cz/item/CS_URS_2022_01/451571311"/>
    <hyperlink ref="F308" r:id="rId26" display="https://podminky.urs.cz/item/CS_URS_2022_01/565135121"/>
    <hyperlink ref="F331" r:id="rId27" display="https://podminky.urs.cz/item/CS_URS_2022_01/573231111"/>
    <hyperlink ref="F337" r:id="rId28" display="https://podminky.urs.cz/item/CS_URS_2022_01/577134211"/>
    <hyperlink ref="F343" r:id="rId29" display="https://podminky.urs.cz/item/CS_URS_2022_01/561041121"/>
    <hyperlink ref="F366" r:id="rId30" display="https://podminky.urs.cz/item/CS_URS_2022_01/564752111"/>
    <hyperlink ref="F381" r:id="rId31" display="https://podminky.urs.cz/item/CS_URS_2022_01/564861111"/>
    <hyperlink ref="F419" r:id="rId32" display="https://podminky.urs.cz/item/CS_URS_2022_01/997221551"/>
    <hyperlink ref="F422" r:id="rId33" display="https://podminky.urs.cz/item/CS_URS_2022_01/997221559"/>
    <hyperlink ref="F426" r:id="rId34" display="https://podminky.urs.cz/item/CS_URS_2022_01/997221611"/>
    <hyperlink ref="F429" r:id="rId35" display="https://podminky.urs.cz/item/CS_URS_2022_01/997221873"/>
    <hyperlink ref="F433" r:id="rId36" display="https://podminky.urs.cz/item/CS_URS_2022_01/998225111"/>
    <hyperlink ref="F436" r:id="rId37" display="https://podminky.urs.cz/item/CS_URS_2022_01/9982251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116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2:12" s="1" customFormat="1" ht="12" customHeight="1">
      <c r="B8" s="22"/>
      <c r="D8" s="115" t="s">
        <v>131</v>
      </c>
      <c r="L8" s="22"/>
    </row>
    <row r="9" spans="1:31" s="2" customFormat="1" ht="16.5" customHeight="1">
      <c r="A9" s="37"/>
      <c r="B9" s="42"/>
      <c r="C9" s="37"/>
      <c r="D9" s="37"/>
      <c r="E9" s="390" t="s">
        <v>1195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883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2" t="s">
        <v>1196</v>
      </c>
      <c r="F11" s="393"/>
      <c r="G11" s="393"/>
      <c r="H11" s="393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19</v>
      </c>
      <c r="E13" s="37"/>
      <c r="F13" s="106" t="s">
        <v>113</v>
      </c>
      <c r="G13" s="37"/>
      <c r="H13" s="37"/>
      <c r="I13" s="115" t="s">
        <v>21</v>
      </c>
      <c r="J13" s="106" t="s">
        <v>36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24</v>
      </c>
      <c r="E14" s="37"/>
      <c r="F14" s="106" t="s">
        <v>25</v>
      </c>
      <c r="G14" s="37"/>
      <c r="H14" s="37"/>
      <c r="I14" s="115" t="s">
        <v>26</v>
      </c>
      <c r="J14" s="117" t="str">
        <f>'Rekapitulace stavby'!AN8</f>
        <v>17. 5. 2022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34</v>
      </c>
      <c r="E16" s="37"/>
      <c r="F16" s="37"/>
      <c r="G16" s="37"/>
      <c r="H16" s="37"/>
      <c r="I16" s="115" t="s">
        <v>35</v>
      </c>
      <c r="J16" s="106" t="s">
        <v>36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37</v>
      </c>
      <c r="F17" s="37"/>
      <c r="G17" s="37"/>
      <c r="H17" s="37"/>
      <c r="I17" s="115" t="s">
        <v>38</v>
      </c>
      <c r="J17" s="106" t="s">
        <v>36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39</v>
      </c>
      <c r="E19" s="37"/>
      <c r="F19" s="37"/>
      <c r="G19" s="37"/>
      <c r="H19" s="37"/>
      <c r="I19" s="115" t="s">
        <v>35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4" t="str">
        <f>'Rekapitulace stavby'!E14</f>
        <v>Vyplň údaj</v>
      </c>
      <c r="F20" s="395"/>
      <c r="G20" s="395"/>
      <c r="H20" s="395"/>
      <c r="I20" s="115" t="s">
        <v>38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41</v>
      </c>
      <c r="E22" s="37"/>
      <c r="F22" s="37"/>
      <c r="G22" s="37"/>
      <c r="H22" s="37"/>
      <c r="I22" s="115" t="s">
        <v>35</v>
      </c>
      <c r="J22" s="106" t="s">
        <v>36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42</v>
      </c>
      <c r="F23" s="37"/>
      <c r="G23" s="37"/>
      <c r="H23" s="37"/>
      <c r="I23" s="115" t="s">
        <v>38</v>
      </c>
      <c r="J23" s="106" t="s">
        <v>36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43</v>
      </c>
      <c r="E25" s="37"/>
      <c r="F25" s="37"/>
      <c r="G25" s="37"/>
      <c r="H25" s="37"/>
      <c r="I25" s="115" t="s">
        <v>35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38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20"/>
      <c r="B29" s="121"/>
      <c r="C29" s="120"/>
      <c r="D29" s="120"/>
      <c r="E29" s="396" t="s">
        <v>134</v>
      </c>
      <c r="F29" s="396"/>
      <c r="G29" s="396"/>
      <c r="H29" s="396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4" t="s">
        <v>48</v>
      </c>
      <c r="E32" s="37"/>
      <c r="F32" s="37"/>
      <c r="G32" s="37"/>
      <c r="H32" s="37"/>
      <c r="I32" s="37"/>
      <c r="J32" s="125">
        <f>ROUND(J98,2)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3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6" t="s">
        <v>50</v>
      </c>
      <c r="G34" s="37"/>
      <c r="H34" s="37"/>
      <c r="I34" s="126" t="s">
        <v>49</v>
      </c>
      <c r="J34" s="126" t="s">
        <v>51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7" t="s">
        <v>52</v>
      </c>
      <c r="E35" s="115" t="s">
        <v>53</v>
      </c>
      <c r="F35" s="128">
        <f>ROUND((SUM(BE98:BE372)),2)</f>
        <v>0</v>
      </c>
      <c r="G35" s="37"/>
      <c r="H35" s="37"/>
      <c r="I35" s="129">
        <v>0.21</v>
      </c>
      <c r="J35" s="128">
        <f>ROUND(((SUM(BE98:BE372))*I35),2)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54</v>
      </c>
      <c r="F36" s="128">
        <f>ROUND((SUM(BF98:BF372)),2)</f>
        <v>0</v>
      </c>
      <c r="G36" s="37"/>
      <c r="H36" s="37"/>
      <c r="I36" s="129">
        <v>0.15</v>
      </c>
      <c r="J36" s="128">
        <f>ROUND(((SUM(BF98:BF372))*I36),2)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8">
        <f>ROUND((SUM(BG98:BG372)),2)</f>
        <v>0</v>
      </c>
      <c r="G37" s="37"/>
      <c r="H37" s="37"/>
      <c r="I37" s="129">
        <v>0.21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56</v>
      </c>
      <c r="F38" s="128">
        <f>ROUND((SUM(BH98:BH372)),2)</f>
        <v>0</v>
      </c>
      <c r="G38" s="37"/>
      <c r="H38" s="37"/>
      <c r="I38" s="129">
        <v>0.15</v>
      </c>
      <c r="J38" s="128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57</v>
      </c>
      <c r="F39" s="128">
        <f>ROUND((SUM(BI98:BI372)),2)</f>
        <v>0</v>
      </c>
      <c r="G39" s="37"/>
      <c r="H39" s="37"/>
      <c r="I39" s="129">
        <v>0</v>
      </c>
      <c r="J39" s="128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0"/>
      <c r="D41" s="131" t="s">
        <v>58</v>
      </c>
      <c r="E41" s="132"/>
      <c r="F41" s="132"/>
      <c r="G41" s="133" t="s">
        <v>59</v>
      </c>
      <c r="H41" s="134" t="s">
        <v>60</v>
      </c>
      <c r="I41" s="132"/>
      <c r="J41" s="135">
        <f>SUM(J32:J39)</f>
        <v>0</v>
      </c>
      <c r="K41" s="136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135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7" t="str">
        <f>E7</f>
        <v>Realizace opatření KoPÚ k.ú. Měrovice nad Hanou</v>
      </c>
      <c r="F50" s="398"/>
      <c r="G50" s="398"/>
      <c r="H50" s="398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131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7" t="s">
        <v>1195</v>
      </c>
      <c r="F52" s="399"/>
      <c r="G52" s="399"/>
      <c r="H52" s="399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883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1" t="str">
        <f>E11</f>
        <v>11 - Oprava mostu č.11</v>
      </c>
      <c r="F54" s="399"/>
      <c r="G54" s="399"/>
      <c r="H54" s="399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24</v>
      </c>
      <c r="D56" s="39"/>
      <c r="E56" s="39"/>
      <c r="F56" s="29" t="str">
        <f>F14</f>
        <v>Měrovice nad Hanou</v>
      </c>
      <c r="G56" s="39"/>
      <c r="H56" s="39"/>
      <c r="I56" s="31" t="s">
        <v>26</v>
      </c>
      <c r="J56" s="62" t="str">
        <f>IF(J14="","",J14)</f>
        <v>17. 5. 2022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1" t="s">
        <v>34</v>
      </c>
      <c r="D58" s="39"/>
      <c r="E58" s="39"/>
      <c r="F58" s="29" t="str">
        <f>E17</f>
        <v>ČR-Státní pozemkový úřad,Krajský poz.úřad</v>
      </c>
      <c r="G58" s="39"/>
      <c r="H58" s="39"/>
      <c r="I58" s="31" t="s">
        <v>41</v>
      </c>
      <c r="J58" s="35" t="str">
        <f>E23</f>
        <v>AGPOL  s.r.o.,Jungmanova 153/12,Olomouc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1" t="s">
        <v>39</v>
      </c>
      <c r="D59" s="39"/>
      <c r="E59" s="39"/>
      <c r="F59" s="29" t="str">
        <f>IF(E20="","",E20)</f>
        <v>Vyplň údaj</v>
      </c>
      <c r="G59" s="39"/>
      <c r="H59" s="39"/>
      <c r="I59" s="31" t="s">
        <v>43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1" t="s">
        <v>136</v>
      </c>
      <c r="D61" s="142"/>
      <c r="E61" s="142"/>
      <c r="F61" s="142"/>
      <c r="G61" s="142"/>
      <c r="H61" s="142"/>
      <c r="I61" s="142"/>
      <c r="J61" s="143" t="s">
        <v>137</v>
      </c>
      <c r="K61" s="142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4" t="s">
        <v>80</v>
      </c>
      <c r="D63" s="39"/>
      <c r="E63" s="39"/>
      <c r="F63" s="39"/>
      <c r="G63" s="39"/>
      <c r="H63" s="39"/>
      <c r="I63" s="39"/>
      <c r="J63" s="80">
        <f>J98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138</v>
      </c>
    </row>
    <row r="64" spans="2:12" s="9" customFormat="1" ht="24.95" customHeight="1">
      <c r="B64" s="145"/>
      <c r="C64" s="146"/>
      <c r="D64" s="147" t="s">
        <v>139</v>
      </c>
      <c r="E64" s="148"/>
      <c r="F64" s="148"/>
      <c r="G64" s="148"/>
      <c r="H64" s="148"/>
      <c r="I64" s="148"/>
      <c r="J64" s="149">
        <f>J99</f>
        <v>0</v>
      </c>
      <c r="K64" s="146"/>
      <c r="L64" s="150"/>
    </row>
    <row r="65" spans="2:12" s="10" customFormat="1" ht="19.9" customHeight="1">
      <c r="B65" s="151"/>
      <c r="C65" s="100"/>
      <c r="D65" s="152" t="s">
        <v>140</v>
      </c>
      <c r="E65" s="153"/>
      <c r="F65" s="153"/>
      <c r="G65" s="153"/>
      <c r="H65" s="153"/>
      <c r="I65" s="153"/>
      <c r="J65" s="154">
        <f>J100</f>
        <v>0</v>
      </c>
      <c r="K65" s="100"/>
      <c r="L65" s="155"/>
    </row>
    <row r="66" spans="2:12" s="10" customFormat="1" ht="19.9" customHeight="1">
      <c r="B66" s="151"/>
      <c r="C66" s="100"/>
      <c r="D66" s="152" t="s">
        <v>1197</v>
      </c>
      <c r="E66" s="153"/>
      <c r="F66" s="153"/>
      <c r="G66" s="153"/>
      <c r="H66" s="153"/>
      <c r="I66" s="153"/>
      <c r="J66" s="154">
        <f>J170</f>
        <v>0</v>
      </c>
      <c r="K66" s="100"/>
      <c r="L66" s="155"/>
    </row>
    <row r="67" spans="2:12" s="10" customFormat="1" ht="19.9" customHeight="1">
      <c r="B67" s="151"/>
      <c r="C67" s="100"/>
      <c r="D67" s="152" t="s">
        <v>1198</v>
      </c>
      <c r="E67" s="153"/>
      <c r="F67" s="153"/>
      <c r="G67" s="153"/>
      <c r="H67" s="153"/>
      <c r="I67" s="153"/>
      <c r="J67" s="154">
        <f>J176</f>
        <v>0</v>
      </c>
      <c r="K67" s="100"/>
      <c r="L67" s="155"/>
    </row>
    <row r="68" spans="2:12" s="10" customFormat="1" ht="19.9" customHeight="1">
      <c r="B68" s="151"/>
      <c r="C68" s="100"/>
      <c r="D68" s="152" t="s">
        <v>143</v>
      </c>
      <c r="E68" s="153"/>
      <c r="F68" s="153"/>
      <c r="G68" s="153"/>
      <c r="H68" s="153"/>
      <c r="I68" s="153"/>
      <c r="J68" s="154">
        <f>J210</f>
        <v>0</v>
      </c>
      <c r="K68" s="100"/>
      <c r="L68" s="155"/>
    </row>
    <row r="69" spans="2:12" s="10" customFormat="1" ht="19.9" customHeight="1">
      <c r="B69" s="151"/>
      <c r="C69" s="100"/>
      <c r="D69" s="152" t="s">
        <v>1199</v>
      </c>
      <c r="E69" s="153"/>
      <c r="F69" s="153"/>
      <c r="G69" s="153"/>
      <c r="H69" s="153"/>
      <c r="I69" s="153"/>
      <c r="J69" s="154">
        <f>J223</f>
        <v>0</v>
      </c>
      <c r="K69" s="100"/>
      <c r="L69" s="155"/>
    </row>
    <row r="70" spans="2:12" s="10" customFormat="1" ht="19.9" customHeight="1">
      <c r="B70" s="151"/>
      <c r="C70" s="100"/>
      <c r="D70" s="152" t="s">
        <v>1200</v>
      </c>
      <c r="E70" s="153"/>
      <c r="F70" s="153"/>
      <c r="G70" s="153"/>
      <c r="H70" s="153"/>
      <c r="I70" s="153"/>
      <c r="J70" s="154">
        <f>J229</f>
        <v>0</v>
      </c>
      <c r="K70" s="100"/>
      <c r="L70" s="155"/>
    </row>
    <row r="71" spans="2:12" s="10" customFormat="1" ht="19.9" customHeight="1">
      <c r="B71" s="151"/>
      <c r="C71" s="100"/>
      <c r="D71" s="152" t="s">
        <v>1201</v>
      </c>
      <c r="E71" s="153"/>
      <c r="F71" s="153"/>
      <c r="G71" s="153"/>
      <c r="H71" s="153"/>
      <c r="I71" s="153"/>
      <c r="J71" s="154">
        <f>J234</f>
        <v>0</v>
      </c>
      <c r="K71" s="100"/>
      <c r="L71" s="155"/>
    </row>
    <row r="72" spans="2:12" s="10" customFormat="1" ht="19.9" customHeight="1">
      <c r="B72" s="151"/>
      <c r="C72" s="100"/>
      <c r="D72" s="152" t="s">
        <v>147</v>
      </c>
      <c r="E72" s="153"/>
      <c r="F72" s="153"/>
      <c r="G72" s="153"/>
      <c r="H72" s="153"/>
      <c r="I72" s="153"/>
      <c r="J72" s="154">
        <f>J308</f>
        <v>0</v>
      </c>
      <c r="K72" s="100"/>
      <c r="L72" s="155"/>
    </row>
    <row r="73" spans="2:12" s="10" customFormat="1" ht="19.9" customHeight="1">
      <c r="B73" s="151"/>
      <c r="C73" s="100"/>
      <c r="D73" s="152" t="s">
        <v>148</v>
      </c>
      <c r="E73" s="153"/>
      <c r="F73" s="153"/>
      <c r="G73" s="153"/>
      <c r="H73" s="153"/>
      <c r="I73" s="153"/>
      <c r="J73" s="154">
        <f>J323</f>
        <v>0</v>
      </c>
      <c r="K73" s="100"/>
      <c r="L73" s="155"/>
    </row>
    <row r="74" spans="2:12" s="9" customFormat="1" ht="24.95" customHeight="1">
      <c r="B74" s="145"/>
      <c r="C74" s="146"/>
      <c r="D74" s="147" t="s">
        <v>1202</v>
      </c>
      <c r="E74" s="148"/>
      <c r="F74" s="148"/>
      <c r="G74" s="148"/>
      <c r="H74" s="148"/>
      <c r="I74" s="148"/>
      <c r="J74" s="149">
        <f>J327</f>
        <v>0</v>
      </c>
      <c r="K74" s="146"/>
      <c r="L74" s="150"/>
    </row>
    <row r="75" spans="2:12" s="10" customFormat="1" ht="19.9" customHeight="1">
      <c r="B75" s="151"/>
      <c r="C75" s="100"/>
      <c r="D75" s="152" t="s">
        <v>1203</v>
      </c>
      <c r="E75" s="153"/>
      <c r="F75" s="153"/>
      <c r="G75" s="153"/>
      <c r="H75" s="153"/>
      <c r="I75" s="153"/>
      <c r="J75" s="154">
        <f>J328</f>
        <v>0</v>
      </c>
      <c r="K75" s="100"/>
      <c r="L75" s="155"/>
    </row>
    <row r="76" spans="2:12" s="10" customFormat="1" ht="19.9" customHeight="1">
      <c r="B76" s="151"/>
      <c r="C76" s="100"/>
      <c r="D76" s="152" t="s">
        <v>1204</v>
      </c>
      <c r="E76" s="153"/>
      <c r="F76" s="153"/>
      <c r="G76" s="153"/>
      <c r="H76" s="153"/>
      <c r="I76" s="153"/>
      <c r="J76" s="154">
        <f>J356</f>
        <v>0</v>
      </c>
      <c r="K76" s="100"/>
      <c r="L76" s="155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5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5" customHeight="1">
      <c r="A83" s="37"/>
      <c r="B83" s="38"/>
      <c r="C83" s="25" t="s">
        <v>149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16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97" t="str">
        <f>E7</f>
        <v>Realizace opatření KoPÚ k.ú. Měrovice nad Hanou</v>
      </c>
      <c r="F86" s="398"/>
      <c r="G86" s="398"/>
      <c r="H86" s="398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2:12" s="1" customFormat="1" ht="12" customHeight="1">
      <c r="B87" s="23"/>
      <c r="C87" s="31" t="s">
        <v>131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37"/>
      <c r="B88" s="38"/>
      <c r="C88" s="39"/>
      <c r="D88" s="39"/>
      <c r="E88" s="397" t="s">
        <v>1195</v>
      </c>
      <c r="F88" s="399"/>
      <c r="G88" s="399"/>
      <c r="H88" s="39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883</v>
      </c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51" t="str">
        <f>E11</f>
        <v>11 - Oprava mostu č.11</v>
      </c>
      <c r="F90" s="399"/>
      <c r="G90" s="399"/>
      <c r="H90" s="39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1" t="s">
        <v>24</v>
      </c>
      <c r="D92" s="39"/>
      <c r="E92" s="39"/>
      <c r="F92" s="29" t="str">
        <f>F14</f>
        <v>Měrovice nad Hanou</v>
      </c>
      <c r="G92" s="39"/>
      <c r="H92" s="39"/>
      <c r="I92" s="31" t="s">
        <v>26</v>
      </c>
      <c r="J92" s="62" t="str">
        <f>IF(J14="","",J14)</f>
        <v>17. 5. 2022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40.15" customHeight="1">
      <c r="A94" s="37"/>
      <c r="B94" s="38"/>
      <c r="C94" s="31" t="s">
        <v>34</v>
      </c>
      <c r="D94" s="39"/>
      <c r="E94" s="39"/>
      <c r="F94" s="29" t="str">
        <f>E17</f>
        <v>ČR-Státní pozemkový úřad,Krajský poz.úřad</v>
      </c>
      <c r="G94" s="39"/>
      <c r="H94" s="39"/>
      <c r="I94" s="31" t="s">
        <v>41</v>
      </c>
      <c r="J94" s="35" t="str">
        <f>E23</f>
        <v>AGPOL  s.r.o.,Jungmanova 153/12,Olomouc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1" t="s">
        <v>39</v>
      </c>
      <c r="D95" s="39"/>
      <c r="E95" s="39"/>
      <c r="F95" s="29" t="str">
        <f>IF(E20="","",E20)</f>
        <v>Vyplň údaj</v>
      </c>
      <c r="G95" s="39"/>
      <c r="H95" s="39"/>
      <c r="I95" s="31" t="s">
        <v>43</v>
      </c>
      <c r="J95" s="35" t="str">
        <f>E26</f>
        <v xml:space="preserve"> 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56"/>
      <c r="B97" s="157"/>
      <c r="C97" s="158" t="s">
        <v>150</v>
      </c>
      <c r="D97" s="159" t="s">
        <v>67</v>
      </c>
      <c r="E97" s="159" t="s">
        <v>63</v>
      </c>
      <c r="F97" s="159" t="s">
        <v>64</v>
      </c>
      <c r="G97" s="159" t="s">
        <v>151</v>
      </c>
      <c r="H97" s="159" t="s">
        <v>152</v>
      </c>
      <c r="I97" s="159" t="s">
        <v>153</v>
      </c>
      <c r="J97" s="159" t="s">
        <v>137</v>
      </c>
      <c r="K97" s="160" t="s">
        <v>154</v>
      </c>
      <c r="L97" s="161"/>
      <c r="M97" s="71" t="s">
        <v>36</v>
      </c>
      <c r="N97" s="72" t="s">
        <v>52</v>
      </c>
      <c r="O97" s="72" t="s">
        <v>155</v>
      </c>
      <c r="P97" s="72" t="s">
        <v>156</v>
      </c>
      <c r="Q97" s="72" t="s">
        <v>157</v>
      </c>
      <c r="R97" s="72" t="s">
        <v>158</v>
      </c>
      <c r="S97" s="72" t="s">
        <v>159</v>
      </c>
      <c r="T97" s="73" t="s">
        <v>160</v>
      </c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</row>
    <row r="98" spans="1:63" s="2" customFormat="1" ht="22.9" customHeight="1">
      <c r="A98" s="37"/>
      <c r="B98" s="38"/>
      <c r="C98" s="78" t="s">
        <v>161</v>
      </c>
      <c r="D98" s="39"/>
      <c r="E98" s="39"/>
      <c r="F98" s="39"/>
      <c r="G98" s="39"/>
      <c r="H98" s="39"/>
      <c r="I98" s="39"/>
      <c r="J98" s="162">
        <f>BK98</f>
        <v>0</v>
      </c>
      <c r="K98" s="39"/>
      <c r="L98" s="42"/>
      <c r="M98" s="74"/>
      <c r="N98" s="163"/>
      <c r="O98" s="75"/>
      <c r="P98" s="164">
        <f>P99+P327</f>
        <v>0</v>
      </c>
      <c r="Q98" s="75"/>
      <c r="R98" s="164">
        <f>R99+R327</f>
        <v>84.6810316</v>
      </c>
      <c r="S98" s="75"/>
      <c r="T98" s="165">
        <f>T99+T327</f>
        <v>11.545200000000001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81</v>
      </c>
      <c r="AU98" s="19" t="s">
        <v>138</v>
      </c>
      <c r="BK98" s="166">
        <f>BK99+BK327</f>
        <v>0</v>
      </c>
    </row>
    <row r="99" spans="2:63" s="12" customFormat="1" ht="25.9" customHeight="1">
      <c r="B99" s="167"/>
      <c r="C99" s="168"/>
      <c r="D99" s="169" t="s">
        <v>81</v>
      </c>
      <c r="E99" s="170" t="s">
        <v>162</v>
      </c>
      <c r="F99" s="170" t="s">
        <v>163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P100+P170+P176+P210+P223+P229+P234+P308+P323</f>
        <v>0</v>
      </c>
      <c r="Q99" s="175"/>
      <c r="R99" s="176">
        <f>R100+R170+R176+R210+R223+R229+R234+R308+R323</f>
        <v>83.276603</v>
      </c>
      <c r="S99" s="175"/>
      <c r="T99" s="177">
        <f>T100+T170+T176+T210+T223+T229+T234+T308+T323</f>
        <v>11.545200000000001</v>
      </c>
      <c r="AR99" s="178" t="s">
        <v>23</v>
      </c>
      <c r="AT99" s="179" t="s">
        <v>81</v>
      </c>
      <c r="AU99" s="179" t="s">
        <v>82</v>
      </c>
      <c r="AY99" s="178" t="s">
        <v>164</v>
      </c>
      <c r="BK99" s="180">
        <f>BK100+BK170+BK176+BK210+BK223+BK229+BK234+BK308+BK323</f>
        <v>0</v>
      </c>
    </row>
    <row r="100" spans="2:63" s="12" customFormat="1" ht="22.9" customHeight="1">
      <c r="B100" s="167"/>
      <c r="C100" s="168"/>
      <c r="D100" s="169" t="s">
        <v>81</v>
      </c>
      <c r="E100" s="181" t="s">
        <v>23</v>
      </c>
      <c r="F100" s="181" t="s">
        <v>165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SUM(P101:P169)</f>
        <v>0</v>
      </c>
      <c r="Q100" s="175"/>
      <c r="R100" s="176">
        <f>SUM(R101:R169)</f>
        <v>26.08878</v>
      </c>
      <c r="S100" s="175"/>
      <c r="T100" s="177">
        <f>SUM(T101:T169)</f>
        <v>0</v>
      </c>
      <c r="AR100" s="178" t="s">
        <v>23</v>
      </c>
      <c r="AT100" s="179" t="s">
        <v>81</v>
      </c>
      <c r="AU100" s="179" t="s">
        <v>23</v>
      </c>
      <c r="AY100" s="178" t="s">
        <v>164</v>
      </c>
      <c r="BK100" s="180">
        <f>SUM(BK101:BK169)</f>
        <v>0</v>
      </c>
    </row>
    <row r="101" spans="1:65" s="2" customFormat="1" ht="24.2" customHeight="1">
      <c r="A101" s="37"/>
      <c r="B101" s="38"/>
      <c r="C101" s="183" t="s">
        <v>23</v>
      </c>
      <c r="D101" s="183" t="s">
        <v>166</v>
      </c>
      <c r="E101" s="184" t="s">
        <v>1205</v>
      </c>
      <c r="F101" s="185" t="s">
        <v>1206</v>
      </c>
      <c r="G101" s="186" t="s">
        <v>169</v>
      </c>
      <c r="H101" s="187">
        <v>36</v>
      </c>
      <c r="I101" s="188"/>
      <c r="J101" s="189">
        <f>ROUND(I101*H101,2)</f>
        <v>0</v>
      </c>
      <c r="K101" s="185" t="s">
        <v>186</v>
      </c>
      <c r="L101" s="42"/>
      <c r="M101" s="190" t="s">
        <v>36</v>
      </c>
      <c r="N101" s="191" t="s">
        <v>53</v>
      </c>
      <c r="O101" s="67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4" t="s">
        <v>170</v>
      </c>
      <c r="AT101" s="194" t="s">
        <v>166</v>
      </c>
      <c r="AU101" s="194" t="s">
        <v>92</v>
      </c>
      <c r="AY101" s="19" t="s">
        <v>164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9" t="s">
        <v>23</v>
      </c>
      <c r="BK101" s="195">
        <f>ROUND(I101*H101,2)</f>
        <v>0</v>
      </c>
      <c r="BL101" s="19" t="s">
        <v>170</v>
      </c>
      <c r="BM101" s="194" t="s">
        <v>1207</v>
      </c>
    </row>
    <row r="102" spans="1:47" s="2" customFormat="1" ht="19.5">
      <c r="A102" s="37"/>
      <c r="B102" s="38"/>
      <c r="C102" s="39"/>
      <c r="D102" s="196" t="s">
        <v>172</v>
      </c>
      <c r="E102" s="39"/>
      <c r="F102" s="197" t="s">
        <v>1208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172</v>
      </c>
      <c r="AU102" s="19" t="s">
        <v>92</v>
      </c>
    </row>
    <row r="103" spans="1:47" s="2" customFormat="1" ht="11.25">
      <c r="A103" s="37"/>
      <c r="B103" s="38"/>
      <c r="C103" s="39"/>
      <c r="D103" s="233" t="s">
        <v>189</v>
      </c>
      <c r="E103" s="39"/>
      <c r="F103" s="234" t="s">
        <v>1209</v>
      </c>
      <c r="G103" s="39"/>
      <c r="H103" s="39"/>
      <c r="I103" s="198"/>
      <c r="J103" s="39"/>
      <c r="K103" s="39"/>
      <c r="L103" s="42"/>
      <c r="M103" s="199"/>
      <c r="N103" s="200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189</v>
      </c>
      <c r="AU103" s="19" t="s">
        <v>92</v>
      </c>
    </row>
    <row r="104" spans="2:51" s="14" customFormat="1" ht="11.25">
      <c r="B104" s="211"/>
      <c r="C104" s="212"/>
      <c r="D104" s="196" t="s">
        <v>173</v>
      </c>
      <c r="E104" s="213" t="s">
        <v>36</v>
      </c>
      <c r="F104" s="214" t="s">
        <v>1210</v>
      </c>
      <c r="G104" s="212"/>
      <c r="H104" s="215">
        <v>36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173</v>
      </c>
      <c r="AU104" s="221" t="s">
        <v>92</v>
      </c>
      <c r="AV104" s="14" t="s">
        <v>92</v>
      </c>
      <c r="AW104" s="14" t="s">
        <v>45</v>
      </c>
      <c r="AX104" s="14" t="s">
        <v>82</v>
      </c>
      <c r="AY104" s="221" t="s">
        <v>164</v>
      </c>
    </row>
    <row r="105" spans="2:51" s="15" customFormat="1" ht="11.25">
      <c r="B105" s="222"/>
      <c r="C105" s="223"/>
      <c r="D105" s="196" t="s">
        <v>173</v>
      </c>
      <c r="E105" s="224" t="s">
        <v>36</v>
      </c>
      <c r="F105" s="225" t="s">
        <v>181</v>
      </c>
      <c r="G105" s="223"/>
      <c r="H105" s="226">
        <v>36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173</v>
      </c>
      <c r="AU105" s="232" t="s">
        <v>92</v>
      </c>
      <c r="AV105" s="15" t="s">
        <v>170</v>
      </c>
      <c r="AW105" s="15" t="s">
        <v>45</v>
      </c>
      <c r="AX105" s="15" t="s">
        <v>23</v>
      </c>
      <c r="AY105" s="232" t="s">
        <v>164</v>
      </c>
    </row>
    <row r="106" spans="1:65" s="2" customFormat="1" ht="16.5" customHeight="1">
      <c r="A106" s="37"/>
      <c r="B106" s="38"/>
      <c r="C106" s="183" t="s">
        <v>92</v>
      </c>
      <c r="D106" s="183" t="s">
        <v>166</v>
      </c>
      <c r="E106" s="184" t="s">
        <v>1211</v>
      </c>
      <c r="F106" s="185" t="s">
        <v>1212</v>
      </c>
      <c r="G106" s="186" t="s">
        <v>364</v>
      </c>
      <c r="H106" s="187">
        <v>12</v>
      </c>
      <c r="I106" s="188"/>
      <c r="J106" s="189">
        <f>ROUND(I106*H106,2)</f>
        <v>0</v>
      </c>
      <c r="K106" s="185" t="s">
        <v>186</v>
      </c>
      <c r="L106" s="42"/>
      <c r="M106" s="190" t="s">
        <v>36</v>
      </c>
      <c r="N106" s="191" t="s">
        <v>53</v>
      </c>
      <c r="O106" s="67"/>
      <c r="P106" s="192">
        <f>O106*H106</f>
        <v>0</v>
      </c>
      <c r="Q106" s="192">
        <v>0.02698</v>
      </c>
      <c r="R106" s="192">
        <f>Q106*H106</f>
        <v>0.32376</v>
      </c>
      <c r="S106" s="192">
        <v>0</v>
      </c>
      <c r="T106" s="19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4" t="s">
        <v>170</v>
      </c>
      <c r="AT106" s="194" t="s">
        <v>166</v>
      </c>
      <c r="AU106" s="194" t="s">
        <v>92</v>
      </c>
      <c r="AY106" s="19" t="s">
        <v>164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9" t="s">
        <v>23</v>
      </c>
      <c r="BK106" s="195">
        <f>ROUND(I106*H106,2)</f>
        <v>0</v>
      </c>
      <c r="BL106" s="19" t="s">
        <v>170</v>
      </c>
      <c r="BM106" s="194" t="s">
        <v>1213</v>
      </c>
    </row>
    <row r="107" spans="1:47" s="2" customFormat="1" ht="11.25">
      <c r="A107" s="37"/>
      <c r="B107" s="38"/>
      <c r="C107" s="39"/>
      <c r="D107" s="196" t="s">
        <v>172</v>
      </c>
      <c r="E107" s="39"/>
      <c r="F107" s="197" t="s">
        <v>1214</v>
      </c>
      <c r="G107" s="39"/>
      <c r="H107" s="39"/>
      <c r="I107" s="198"/>
      <c r="J107" s="39"/>
      <c r="K107" s="39"/>
      <c r="L107" s="42"/>
      <c r="M107" s="199"/>
      <c r="N107" s="200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172</v>
      </c>
      <c r="AU107" s="19" t="s">
        <v>92</v>
      </c>
    </row>
    <row r="108" spans="1:47" s="2" customFormat="1" ht="11.25">
      <c r="A108" s="37"/>
      <c r="B108" s="38"/>
      <c r="C108" s="39"/>
      <c r="D108" s="233" t="s">
        <v>189</v>
      </c>
      <c r="E108" s="39"/>
      <c r="F108" s="234" t="s">
        <v>1215</v>
      </c>
      <c r="G108" s="39"/>
      <c r="H108" s="39"/>
      <c r="I108" s="198"/>
      <c r="J108" s="39"/>
      <c r="K108" s="39"/>
      <c r="L108" s="42"/>
      <c r="M108" s="199"/>
      <c r="N108" s="200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189</v>
      </c>
      <c r="AU108" s="19" t="s">
        <v>92</v>
      </c>
    </row>
    <row r="109" spans="2:51" s="14" customFormat="1" ht="11.25">
      <c r="B109" s="211"/>
      <c r="C109" s="212"/>
      <c r="D109" s="196" t="s">
        <v>173</v>
      </c>
      <c r="E109" s="213" t="s">
        <v>36</v>
      </c>
      <c r="F109" s="214" t="s">
        <v>273</v>
      </c>
      <c r="G109" s="212"/>
      <c r="H109" s="215">
        <v>12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173</v>
      </c>
      <c r="AU109" s="221" t="s">
        <v>92</v>
      </c>
      <c r="AV109" s="14" t="s">
        <v>92</v>
      </c>
      <c r="AW109" s="14" t="s">
        <v>45</v>
      </c>
      <c r="AX109" s="14" t="s">
        <v>82</v>
      </c>
      <c r="AY109" s="221" t="s">
        <v>164</v>
      </c>
    </row>
    <row r="110" spans="2:51" s="15" customFormat="1" ht="11.25">
      <c r="B110" s="222"/>
      <c r="C110" s="223"/>
      <c r="D110" s="196" t="s">
        <v>173</v>
      </c>
      <c r="E110" s="224" t="s">
        <v>36</v>
      </c>
      <c r="F110" s="225" t="s">
        <v>181</v>
      </c>
      <c r="G110" s="223"/>
      <c r="H110" s="226">
        <v>12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173</v>
      </c>
      <c r="AU110" s="232" t="s">
        <v>92</v>
      </c>
      <c r="AV110" s="15" t="s">
        <v>170</v>
      </c>
      <c r="AW110" s="15" t="s">
        <v>45</v>
      </c>
      <c r="AX110" s="15" t="s">
        <v>23</v>
      </c>
      <c r="AY110" s="232" t="s">
        <v>164</v>
      </c>
    </row>
    <row r="111" spans="1:65" s="2" customFormat="1" ht="16.5" customHeight="1">
      <c r="A111" s="37"/>
      <c r="B111" s="38"/>
      <c r="C111" s="183" t="s">
        <v>182</v>
      </c>
      <c r="D111" s="183" t="s">
        <v>166</v>
      </c>
      <c r="E111" s="184" t="s">
        <v>1216</v>
      </c>
      <c r="F111" s="185" t="s">
        <v>1217</v>
      </c>
      <c r="G111" s="186" t="s">
        <v>1218</v>
      </c>
      <c r="H111" s="187">
        <v>34</v>
      </c>
      <c r="I111" s="188"/>
      <c r="J111" s="189">
        <f>ROUND(I111*H111,2)</f>
        <v>0</v>
      </c>
      <c r="K111" s="185" t="s">
        <v>186</v>
      </c>
      <c r="L111" s="42"/>
      <c r="M111" s="190" t="s">
        <v>36</v>
      </c>
      <c r="N111" s="191" t="s">
        <v>53</v>
      </c>
      <c r="O111" s="67"/>
      <c r="P111" s="192">
        <f>O111*H111</f>
        <v>0</v>
      </c>
      <c r="Q111" s="192">
        <v>3E-05</v>
      </c>
      <c r="R111" s="192">
        <f>Q111*H111</f>
        <v>0.00102</v>
      </c>
      <c r="S111" s="192">
        <v>0</v>
      </c>
      <c r="T111" s="19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4" t="s">
        <v>170</v>
      </c>
      <c r="AT111" s="194" t="s">
        <v>166</v>
      </c>
      <c r="AU111" s="194" t="s">
        <v>92</v>
      </c>
      <c r="AY111" s="19" t="s">
        <v>164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9" t="s">
        <v>23</v>
      </c>
      <c r="BK111" s="195">
        <f>ROUND(I111*H111,2)</f>
        <v>0</v>
      </c>
      <c r="BL111" s="19" t="s">
        <v>170</v>
      </c>
      <c r="BM111" s="194" t="s">
        <v>1219</v>
      </c>
    </row>
    <row r="112" spans="1:47" s="2" customFormat="1" ht="11.25">
      <c r="A112" s="37"/>
      <c r="B112" s="38"/>
      <c r="C112" s="39"/>
      <c r="D112" s="196" t="s">
        <v>172</v>
      </c>
      <c r="E112" s="39"/>
      <c r="F112" s="197" t="s">
        <v>1220</v>
      </c>
      <c r="G112" s="39"/>
      <c r="H112" s="39"/>
      <c r="I112" s="198"/>
      <c r="J112" s="39"/>
      <c r="K112" s="39"/>
      <c r="L112" s="42"/>
      <c r="M112" s="199"/>
      <c r="N112" s="200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172</v>
      </c>
      <c r="AU112" s="19" t="s">
        <v>92</v>
      </c>
    </row>
    <row r="113" spans="1:47" s="2" customFormat="1" ht="11.25">
      <c r="A113" s="37"/>
      <c r="B113" s="38"/>
      <c r="C113" s="39"/>
      <c r="D113" s="233" t="s">
        <v>189</v>
      </c>
      <c r="E113" s="39"/>
      <c r="F113" s="234" t="s">
        <v>1221</v>
      </c>
      <c r="G113" s="39"/>
      <c r="H113" s="39"/>
      <c r="I113" s="198"/>
      <c r="J113" s="39"/>
      <c r="K113" s="39"/>
      <c r="L113" s="42"/>
      <c r="M113" s="199"/>
      <c r="N113" s="200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189</v>
      </c>
      <c r="AU113" s="19" t="s">
        <v>92</v>
      </c>
    </row>
    <row r="114" spans="2:51" s="14" customFormat="1" ht="11.25">
      <c r="B114" s="211"/>
      <c r="C114" s="212"/>
      <c r="D114" s="196" t="s">
        <v>173</v>
      </c>
      <c r="E114" s="213" t="s">
        <v>36</v>
      </c>
      <c r="F114" s="214" t="s">
        <v>1222</v>
      </c>
      <c r="G114" s="212"/>
      <c r="H114" s="215">
        <v>34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173</v>
      </c>
      <c r="AU114" s="221" t="s">
        <v>92</v>
      </c>
      <c r="AV114" s="14" t="s">
        <v>92</v>
      </c>
      <c r="AW114" s="14" t="s">
        <v>45</v>
      </c>
      <c r="AX114" s="14" t="s">
        <v>82</v>
      </c>
      <c r="AY114" s="221" t="s">
        <v>164</v>
      </c>
    </row>
    <row r="115" spans="2:51" s="15" customFormat="1" ht="11.25">
      <c r="B115" s="222"/>
      <c r="C115" s="223"/>
      <c r="D115" s="196" t="s">
        <v>173</v>
      </c>
      <c r="E115" s="224" t="s">
        <v>36</v>
      </c>
      <c r="F115" s="225" t="s">
        <v>181</v>
      </c>
      <c r="G115" s="223"/>
      <c r="H115" s="226">
        <v>34</v>
      </c>
      <c r="I115" s="227"/>
      <c r="J115" s="223"/>
      <c r="K115" s="223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173</v>
      </c>
      <c r="AU115" s="232" t="s">
        <v>92</v>
      </c>
      <c r="AV115" s="15" t="s">
        <v>170</v>
      </c>
      <c r="AW115" s="15" t="s">
        <v>45</v>
      </c>
      <c r="AX115" s="15" t="s">
        <v>23</v>
      </c>
      <c r="AY115" s="232" t="s">
        <v>164</v>
      </c>
    </row>
    <row r="116" spans="1:65" s="2" customFormat="1" ht="16.5" customHeight="1">
      <c r="A116" s="37"/>
      <c r="B116" s="38"/>
      <c r="C116" s="183" t="s">
        <v>170</v>
      </c>
      <c r="D116" s="183" t="s">
        <v>166</v>
      </c>
      <c r="E116" s="184" t="s">
        <v>1223</v>
      </c>
      <c r="F116" s="185" t="s">
        <v>1224</v>
      </c>
      <c r="G116" s="186" t="s">
        <v>1225</v>
      </c>
      <c r="H116" s="187">
        <v>17</v>
      </c>
      <c r="I116" s="188"/>
      <c r="J116" s="189">
        <f>ROUND(I116*H116,2)</f>
        <v>0</v>
      </c>
      <c r="K116" s="185" t="s">
        <v>186</v>
      </c>
      <c r="L116" s="42"/>
      <c r="M116" s="190" t="s">
        <v>36</v>
      </c>
      <c r="N116" s="191" t="s">
        <v>53</v>
      </c>
      <c r="O116" s="67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4" t="s">
        <v>170</v>
      </c>
      <c r="AT116" s="194" t="s">
        <v>166</v>
      </c>
      <c r="AU116" s="194" t="s">
        <v>92</v>
      </c>
      <c r="AY116" s="19" t="s">
        <v>164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19" t="s">
        <v>23</v>
      </c>
      <c r="BK116" s="195">
        <f>ROUND(I116*H116,2)</f>
        <v>0</v>
      </c>
      <c r="BL116" s="19" t="s">
        <v>170</v>
      </c>
      <c r="BM116" s="194" t="s">
        <v>1226</v>
      </c>
    </row>
    <row r="117" spans="1:47" s="2" customFormat="1" ht="11.25">
      <c r="A117" s="37"/>
      <c r="B117" s="38"/>
      <c r="C117" s="39"/>
      <c r="D117" s="196" t="s">
        <v>172</v>
      </c>
      <c r="E117" s="39"/>
      <c r="F117" s="197" t="s">
        <v>1227</v>
      </c>
      <c r="G117" s="39"/>
      <c r="H117" s="39"/>
      <c r="I117" s="198"/>
      <c r="J117" s="39"/>
      <c r="K117" s="39"/>
      <c r="L117" s="42"/>
      <c r="M117" s="199"/>
      <c r="N117" s="200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172</v>
      </c>
      <c r="AU117" s="19" t="s">
        <v>92</v>
      </c>
    </row>
    <row r="118" spans="1:47" s="2" customFormat="1" ht="11.25">
      <c r="A118" s="37"/>
      <c r="B118" s="38"/>
      <c r="C118" s="39"/>
      <c r="D118" s="233" t="s">
        <v>189</v>
      </c>
      <c r="E118" s="39"/>
      <c r="F118" s="234" t="s">
        <v>1228</v>
      </c>
      <c r="G118" s="39"/>
      <c r="H118" s="39"/>
      <c r="I118" s="198"/>
      <c r="J118" s="39"/>
      <c r="K118" s="39"/>
      <c r="L118" s="42"/>
      <c r="M118" s="199"/>
      <c r="N118" s="200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9" t="s">
        <v>189</v>
      </c>
      <c r="AU118" s="19" t="s">
        <v>92</v>
      </c>
    </row>
    <row r="119" spans="2:51" s="14" customFormat="1" ht="11.25">
      <c r="B119" s="211"/>
      <c r="C119" s="212"/>
      <c r="D119" s="196" t="s">
        <v>173</v>
      </c>
      <c r="E119" s="213" t="s">
        <v>36</v>
      </c>
      <c r="F119" s="214" t="s">
        <v>1229</v>
      </c>
      <c r="G119" s="212"/>
      <c r="H119" s="215">
        <v>17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173</v>
      </c>
      <c r="AU119" s="221" t="s">
        <v>92</v>
      </c>
      <c r="AV119" s="14" t="s">
        <v>92</v>
      </c>
      <c r="AW119" s="14" t="s">
        <v>45</v>
      </c>
      <c r="AX119" s="14" t="s">
        <v>82</v>
      </c>
      <c r="AY119" s="221" t="s">
        <v>164</v>
      </c>
    </row>
    <row r="120" spans="2:51" s="15" customFormat="1" ht="11.25">
      <c r="B120" s="222"/>
      <c r="C120" s="223"/>
      <c r="D120" s="196" t="s">
        <v>173</v>
      </c>
      <c r="E120" s="224" t="s">
        <v>36</v>
      </c>
      <c r="F120" s="225" t="s">
        <v>181</v>
      </c>
      <c r="G120" s="223"/>
      <c r="H120" s="226">
        <v>17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173</v>
      </c>
      <c r="AU120" s="232" t="s">
        <v>92</v>
      </c>
      <c r="AV120" s="15" t="s">
        <v>170</v>
      </c>
      <c r="AW120" s="15" t="s">
        <v>45</v>
      </c>
      <c r="AX120" s="15" t="s">
        <v>23</v>
      </c>
      <c r="AY120" s="232" t="s">
        <v>164</v>
      </c>
    </row>
    <row r="121" spans="1:65" s="2" customFormat="1" ht="16.5" customHeight="1">
      <c r="A121" s="37"/>
      <c r="B121" s="38"/>
      <c r="C121" s="183" t="s">
        <v>204</v>
      </c>
      <c r="D121" s="183" t="s">
        <v>166</v>
      </c>
      <c r="E121" s="184" t="s">
        <v>1230</v>
      </c>
      <c r="F121" s="185" t="s">
        <v>1231</v>
      </c>
      <c r="G121" s="186" t="s">
        <v>185</v>
      </c>
      <c r="H121" s="187">
        <v>7</v>
      </c>
      <c r="I121" s="188"/>
      <c r="J121" s="189">
        <f>ROUND(I121*H121,2)</f>
        <v>0</v>
      </c>
      <c r="K121" s="185" t="s">
        <v>186</v>
      </c>
      <c r="L121" s="42"/>
      <c r="M121" s="190" t="s">
        <v>36</v>
      </c>
      <c r="N121" s="191" t="s">
        <v>53</v>
      </c>
      <c r="O121" s="67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4" t="s">
        <v>170</v>
      </c>
      <c r="AT121" s="194" t="s">
        <v>166</v>
      </c>
      <c r="AU121" s="194" t="s">
        <v>92</v>
      </c>
      <c r="AY121" s="19" t="s">
        <v>164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9" t="s">
        <v>23</v>
      </c>
      <c r="BK121" s="195">
        <f>ROUND(I121*H121,2)</f>
        <v>0</v>
      </c>
      <c r="BL121" s="19" t="s">
        <v>170</v>
      </c>
      <c r="BM121" s="194" t="s">
        <v>1232</v>
      </c>
    </row>
    <row r="122" spans="1:47" s="2" customFormat="1" ht="19.5">
      <c r="A122" s="37"/>
      <c r="B122" s="38"/>
      <c r="C122" s="39"/>
      <c r="D122" s="196" t="s">
        <v>172</v>
      </c>
      <c r="E122" s="39"/>
      <c r="F122" s="197" t="s">
        <v>1233</v>
      </c>
      <c r="G122" s="39"/>
      <c r="H122" s="39"/>
      <c r="I122" s="198"/>
      <c r="J122" s="39"/>
      <c r="K122" s="39"/>
      <c r="L122" s="42"/>
      <c r="M122" s="199"/>
      <c r="N122" s="200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9" t="s">
        <v>172</v>
      </c>
      <c r="AU122" s="19" t="s">
        <v>92</v>
      </c>
    </row>
    <row r="123" spans="1:47" s="2" customFormat="1" ht="11.25">
      <c r="A123" s="37"/>
      <c r="B123" s="38"/>
      <c r="C123" s="39"/>
      <c r="D123" s="233" t="s">
        <v>189</v>
      </c>
      <c r="E123" s="39"/>
      <c r="F123" s="234" t="s">
        <v>1234</v>
      </c>
      <c r="G123" s="39"/>
      <c r="H123" s="39"/>
      <c r="I123" s="198"/>
      <c r="J123" s="39"/>
      <c r="K123" s="39"/>
      <c r="L123" s="42"/>
      <c r="M123" s="199"/>
      <c r="N123" s="200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9" t="s">
        <v>189</v>
      </c>
      <c r="AU123" s="19" t="s">
        <v>92</v>
      </c>
    </row>
    <row r="124" spans="2:51" s="14" customFormat="1" ht="11.25">
      <c r="B124" s="211"/>
      <c r="C124" s="212"/>
      <c r="D124" s="196" t="s">
        <v>173</v>
      </c>
      <c r="E124" s="213" t="s">
        <v>36</v>
      </c>
      <c r="F124" s="214" t="s">
        <v>1235</v>
      </c>
      <c r="G124" s="212"/>
      <c r="H124" s="215">
        <v>7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173</v>
      </c>
      <c r="AU124" s="221" t="s">
        <v>92</v>
      </c>
      <c r="AV124" s="14" t="s">
        <v>92</v>
      </c>
      <c r="AW124" s="14" t="s">
        <v>45</v>
      </c>
      <c r="AX124" s="14" t="s">
        <v>82</v>
      </c>
      <c r="AY124" s="221" t="s">
        <v>164</v>
      </c>
    </row>
    <row r="125" spans="2:51" s="15" customFormat="1" ht="11.25">
      <c r="B125" s="222"/>
      <c r="C125" s="223"/>
      <c r="D125" s="196" t="s">
        <v>173</v>
      </c>
      <c r="E125" s="224" t="s">
        <v>36</v>
      </c>
      <c r="F125" s="225" t="s">
        <v>181</v>
      </c>
      <c r="G125" s="223"/>
      <c r="H125" s="226">
        <v>7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173</v>
      </c>
      <c r="AU125" s="232" t="s">
        <v>92</v>
      </c>
      <c r="AV125" s="15" t="s">
        <v>170</v>
      </c>
      <c r="AW125" s="15" t="s">
        <v>45</v>
      </c>
      <c r="AX125" s="15" t="s">
        <v>23</v>
      </c>
      <c r="AY125" s="232" t="s">
        <v>164</v>
      </c>
    </row>
    <row r="126" spans="1:65" s="2" customFormat="1" ht="21.75" customHeight="1">
      <c r="A126" s="37"/>
      <c r="B126" s="38"/>
      <c r="C126" s="183" t="s">
        <v>217</v>
      </c>
      <c r="D126" s="183" t="s">
        <v>166</v>
      </c>
      <c r="E126" s="184" t="s">
        <v>1236</v>
      </c>
      <c r="F126" s="185" t="s">
        <v>1237</v>
      </c>
      <c r="G126" s="186" t="s">
        <v>185</v>
      </c>
      <c r="H126" s="187">
        <v>6.38</v>
      </c>
      <c r="I126" s="188"/>
      <c r="J126" s="189">
        <f>ROUND(I126*H126,2)</f>
        <v>0</v>
      </c>
      <c r="K126" s="185" t="s">
        <v>186</v>
      </c>
      <c r="L126" s="42"/>
      <c r="M126" s="190" t="s">
        <v>36</v>
      </c>
      <c r="N126" s="191" t="s">
        <v>53</v>
      </c>
      <c r="O126" s="67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4" t="s">
        <v>170</v>
      </c>
      <c r="AT126" s="194" t="s">
        <v>166</v>
      </c>
      <c r="AU126" s="194" t="s">
        <v>92</v>
      </c>
      <c r="AY126" s="19" t="s">
        <v>164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9" t="s">
        <v>23</v>
      </c>
      <c r="BK126" s="195">
        <f>ROUND(I126*H126,2)</f>
        <v>0</v>
      </c>
      <c r="BL126" s="19" t="s">
        <v>170</v>
      </c>
      <c r="BM126" s="194" t="s">
        <v>1238</v>
      </c>
    </row>
    <row r="127" spans="1:47" s="2" customFormat="1" ht="19.5">
      <c r="A127" s="37"/>
      <c r="B127" s="38"/>
      <c r="C127" s="39"/>
      <c r="D127" s="196" t="s">
        <v>172</v>
      </c>
      <c r="E127" s="39"/>
      <c r="F127" s="197" t="s">
        <v>1239</v>
      </c>
      <c r="G127" s="39"/>
      <c r="H127" s="39"/>
      <c r="I127" s="198"/>
      <c r="J127" s="39"/>
      <c r="K127" s="39"/>
      <c r="L127" s="42"/>
      <c r="M127" s="199"/>
      <c r="N127" s="200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172</v>
      </c>
      <c r="AU127" s="19" t="s">
        <v>92</v>
      </c>
    </row>
    <row r="128" spans="1:47" s="2" customFormat="1" ht="11.25">
      <c r="A128" s="37"/>
      <c r="B128" s="38"/>
      <c r="C128" s="39"/>
      <c r="D128" s="233" t="s">
        <v>189</v>
      </c>
      <c r="E128" s="39"/>
      <c r="F128" s="234" t="s">
        <v>1240</v>
      </c>
      <c r="G128" s="39"/>
      <c r="H128" s="39"/>
      <c r="I128" s="198"/>
      <c r="J128" s="39"/>
      <c r="K128" s="39"/>
      <c r="L128" s="42"/>
      <c r="M128" s="199"/>
      <c r="N128" s="200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9" t="s">
        <v>189</v>
      </c>
      <c r="AU128" s="19" t="s">
        <v>92</v>
      </c>
    </row>
    <row r="129" spans="2:51" s="14" customFormat="1" ht="11.25">
      <c r="B129" s="211"/>
      <c r="C129" s="212"/>
      <c r="D129" s="196" t="s">
        <v>173</v>
      </c>
      <c r="E129" s="213" t="s">
        <v>36</v>
      </c>
      <c r="F129" s="214" t="s">
        <v>1241</v>
      </c>
      <c r="G129" s="212"/>
      <c r="H129" s="215">
        <v>6.38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173</v>
      </c>
      <c r="AU129" s="221" t="s">
        <v>92</v>
      </c>
      <c r="AV129" s="14" t="s">
        <v>92</v>
      </c>
      <c r="AW129" s="14" t="s">
        <v>45</v>
      </c>
      <c r="AX129" s="14" t="s">
        <v>82</v>
      </c>
      <c r="AY129" s="221" t="s">
        <v>164</v>
      </c>
    </row>
    <row r="130" spans="2:51" s="15" customFormat="1" ht="11.25">
      <c r="B130" s="222"/>
      <c r="C130" s="223"/>
      <c r="D130" s="196" t="s">
        <v>173</v>
      </c>
      <c r="E130" s="224" t="s">
        <v>36</v>
      </c>
      <c r="F130" s="225" t="s">
        <v>181</v>
      </c>
      <c r="G130" s="223"/>
      <c r="H130" s="226">
        <v>6.38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173</v>
      </c>
      <c r="AU130" s="232" t="s">
        <v>92</v>
      </c>
      <c r="AV130" s="15" t="s">
        <v>170</v>
      </c>
      <c r="AW130" s="15" t="s">
        <v>45</v>
      </c>
      <c r="AX130" s="15" t="s">
        <v>23</v>
      </c>
      <c r="AY130" s="232" t="s">
        <v>164</v>
      </c>
    </row>
    <row r="131" spans="1:65" s="2" customFormat="1" ht="16.5" customHeight="1">
      <c r="A131" s="37"/>
      <c r="B131" s="38"/>
      <c r="C131" s="183" t="s">
        <v>229</v>
      </c>
      <c r="D131" s="183" t="s">
        <v>166</v>
      </c>
      <c r="E131" s="184" t="s">
        <v>205</v>
      </c>
      <c r="F131" s="185" t="s">
        <v>206</v>
      </c>
      <c r="G131" s="186" t="s">
        <v>185</v>
      </c>
      <c r="H131" s="187">
        <v>18.035</v>
      </c>
      <c r="I131" s="188"/>
      <c r="J131" s="189">
        <f>ROUND(I131*H131,2)</f>
        <v>0</v>
      </c>
      <c r="K131" s="185" t="s">
        <v>186</v>
      </c>
      <c r="L131" s="42"/>
      <c r="M131" s="190" t="s">
        <v>36</v>
      </c>
      <c r="N131" s="191" t="s">
        <v>53</v>
      </c>
      <c r="O131" s="67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4" t="s">
        <v>170</v>
      </c>
      <c r="AT131" s="194" t="s">
        <v>166</v>
      </c>
      <c r="AU131" s="194" t="s">
        <v>92</v>
      </c>
      <c r="AY131" s="19" t="s">
        <v>164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9" t="s">
        <v>23</v>
      </c>
      <c r="BK131" s="195">
        <f>ROUND(I131*H131,2)</f>
        <v>0</v>
      </c>
      <c r="BL131" s="19" t="s">
        <v>170</v>
      </c>
      <c r="BM131" s="194" t="s">
        <v>1242</v>
      </c>
    </row>
    <row r="132" spans="1:47" s="2" customFormat="1" ht="19.5">
      <c r="A132" s="37"/>
      <c r="B132" s="38"/>
      <c r="C132" s="39"/>
      <c r="D132" s="196" t="s">
        <v>172</v>
      </c>
      <c r="E132" s="39"/>
      <c r="F132" s="197" t="s">
        <v>208</v>
      </c>
      <c r="G132" s="39"/>
      <c r="H132" s="39"/>
      <c r="I132" s="198"/>
      <c r="J132" s="39"/>
      <c r="K132" s="39"/>
      <c r="L132" s="42"/>
      <c r="M132" s="199"/>
      <c r="N132" s="200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9" t="s">
        <v>172</v>
      </c>
      <c r="AU132" s="19" t="s">
        <v>92</v>
      </c>
    </row>
    <row r="133" spans="1:47" s="2" customFormat="1" ht="11.25">
      <c r="A133" s="37"/>
      <c r="B133" s="38"/>
      <c r="C133" s="39"/>
      <c r="D133" s="233" t="s">
        <v>189</v>
      </c>
      <c r="E133" s="39"/>
      <c r="F133" s="234" t="s">
        <v>209</v>
      </c>
      <c r="G133" s="39"/>
      <c r="H133" s="39"/>
      <c r="I133" s="198"/>
      <c r="J133" s="39"/>
      <c r="K133" s="39"/>
      <c r="L133" s="42"/>
      <c r="M133" s="199"/>
      <c r="N133" s="200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9" t="s">
        <v>189</v>
      </c>
      <c r="AU133" s="19" t="s">
        <v>92</v>
      </c>
    </row>
    <row r="134" spans="2:51" s="14" customFormat="1" ht="11.25">
      <c r="B134" s="211"/>
      <c r="C134" s="212"/>
      <c r="D134" s="196" t="s">
        <v>173</v>
      </c>
      <c r="E134" s="213" t="s">
        <v>36</v>
      </c>
      <c r="F134" s="214" t="s">
        <v>1243</v>
      </c>
      <c r="G134" s="212"/>
      <c r="H134" s="215">
        <v>15.61683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173</v>
      </c>
      <c r="AU134" s="221" t="s">
        <v>92</v>
      </c>
      <c r="AV134" s="14" t="s">
        <v>92</v>
      </c>
      <c r="AW134" s="14" t="s">
        <v>45</v>
      </c>
      <c r="AX134" s="14" t="s">
        <v>82</v>
      </c>
      <c r="AY134" s="221" t="s">
        <v>164</v>
      </c>
    </row>
    <row r="135" spans="2:51" s="14" customFormat="1" ht="11.25">
      <c r="B135" s="211"/>
      <c r="C135" s="212"/>
      <c r="D135" s="196" t="s">
        <v>173</v>
      </c>
      <c r="E135" s="213" t="s">
        <v>36</v>
      </c>
      <c r="F135" s="214" t="s">
        <v>1244</v>
      </c>
      <c r="G135" s="212"/>
      <c r="H135" s="215">
        <v>2.41816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173</v>
      </c>
      <c r="AU135" s="221" t="s">
        <v>92</v>
      </c>
      <c r="AV135" s="14" t="s">
        <v>92</v>
      </c>
      <c r="AW135" s="14" t="s">
        <v>45</v>
      </c>
      <c r="AX135" s="14" t="s">
        <v>82</v>
      </c>
      <c r="AY135" s="221" t="s">
        <v>164</v>
      </c>
    </row>
    <row r="136" spans="2:51" s="15" customFormat="1" ht="11.25">
      <c r="B136" s="222"/>
      <c r="C136" s="223"/>
      <c r="D136" s="196" t="s">
        <v>173</v>
      </c>
      <c r="E136" s="224" t="s">
        <v>36</v>
      </c>
      <c r="F136" s="225" t="s">
        <v>181</v>
      </c>
      <c r="G136" s="223"/>
      <c r="H136" s="226">
        <v>18.03499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173</v>
      </c>
      <c r="AU136" s="232" t="s">
        <v>92</v>
      </c>
      <c r="AV136" s="15" t="s">
        <v>170</v>
      </c>
      <c r="AW136" s="15" t="s">
        <v>45</v>
      </c>
      <c r="AX136" s="15" t="s">
        <v>23</v>
      </c>
      <c r="AY136" s="232" t="s">
        <v>164</v>
      </c>
    </row>
    <row r="137" spans="1:65" s="2" customFormat="1" ht="16.5" customHeight="1">
      <c r="A137" s="37"/>
      <c r="B137" s="38"/>
      <c r="C137" s="183" t="s">
        <v>238</v>
      </c>
      <c r="D137" s="183" t="s">
        <v>166</v>
      </c>
      <c r="E137" s="184" t="s">
        <v>1245</v>
      </c>
      <c r="F137" s="185" t="s">
        <v>1246</v>
      </c>
      <c r="G137" s="186" t="s">
        <v>185</v>
      </c>
      <c r="H137" s="187">
        <v>3.828</v>
      </c>
      <c r="I137" s="188"/>
      <c r="J137" s="189">
        <f>ROUND(I137*H137,2)</f>
        <v>0</v>
      </c>
      <c r="K137" s="185" t="s">
        <v>186</v>
      </c>
      <c r="L137" s="42"/>
      <c r="M137" s="190" t="s">
        <v>36</v>
      </c>
      <c r="N137" s="191" t="s">
        <v>53</v>
      </c>
      <c r="O137" s="67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4" t="s">
        <v>170</v>
      </c>
      <c r="AT137" s="194" t="s">
        <v>166</v>
      </c>
      <c r="AU137" s="194" t="s">
        <v>92</v>
      </c>
      <c r="AY137" s="19" t="s">
        <v>164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19" t="s">
        <v>23</v>
      </c>
      <c r="BK137" s="195">
        <f>ROUND(I137*H137,2)</f>
        <v>0</v>
      </c>
      <c r="BL137" s="19" t="s">
        <v>170</v>
      </c>
      <c r="BM137" s="194" t="s">
        <v>1247</v>
      </c>
    </row>
    <row r="138" spans="1:47" s="2" customFormat="1" ht="19.5">
      <c r="A138" s="37"/>
      <c r="B138" s="38"/>
      <c r="C138" s="39"/>
      <c r="D138" s="196" t="s">
        <v>172</v>
      </c>
      <c r="E138" s="39"/>
      <c r="F138" s="197" t="s">
        <v>1248</v>
      </c>
      <c r="G138" s="39"/>
      <c r="H138" s="39"/>
      <c r="I138" s="198"/>
      <c r="J138" s="39"/>
      <c r="K138" s="39"/>
      <c r="L138" s="42"/>
      <c r="M138" s="199"/>
      <c r="N138" s="200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9" t="s">
        <v>172</v>
      </c>
      <c r="AU138" s="19" t="s">
        <v>92</v>
      </c>
    </row>
    <row r="139" spans="1:47" s="2" customFormat="1" ht="11.25">
      <c r="A139" s="37"/>
      <c r="B139" s="38"/>
      <c r="C139" s="39"/>
      <c r="D139" s="233" t="s">
        <v>189</v>
      </c>
      <c r="E139" s="39"/>
      <c r="F139" s="234" t="s">
        <v>1249</v>
      </c>
      <c r="G139" s="39"/>
      <c r="H139" s="39"/>
      <c r="I139" s="198"/>
      <c r="J139" s="39"/>
      <c r="K139" s="39"/>
      <c r="L139" s="42"/>
      <c r="M139" s="199"/>
      <c r="N139" s="200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9" t="s">
        <v>189</v>
      </c>
      <c r="AU139" s="19" t="s">
        <v>92</v>
      </c>
    </row>
    <row r="140" spans="2:51" s="14" customFormat="1" ht="11.25">
      <c r="B140" s="211"/>
      <c r="C140" s="212"/>
      <c r="D140" s="196" t="s">
        <v>173</v>
      </c>
      <c r="E140" s="213" t="s">
        <v>36</v>
      </c>
      <c r="F140" s="214" t="s">
        <v>1250</v>
      </c>
      <c r="G140" s="212"/>
      <c r="H140" s="215">
        <v>3.828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173</v>
      </c>
      <c r="AU140" s="221" t="s">
        <v>92</v>
      </c>
      <c r="AV140" s="14" t="s">
        <v>92</v>
      </c>
      <c r="AW140" s="14" t="s">
        <v>45</v>
      </c>
      <c r="AX140" s="14" t="s">
        <v>82</v>
      </c>
      <c r="AY140" s="221" t="s">
        <v>164</v>
      </c>
    </row>
    <row r="141" spans="2:51" s="15" customFormat="1" ht="11.25">
      <c r="B141" s="222"/>
      <c r="C141" s="223"/>
      <c r="D141" s="196" t="s">
        <v>173</v>
      </c>
      <c r="E141" s="224" t="s">
        <v>36</v>
      </c>
      <c r="F141" s="225" t="s">
        <v>181</v>
      </c>
      <c r="G141" s="223"/>
      <c r="H141" s="226">
        <v>3.828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173</v>
      </c>
      <c r="AU141" s="232" t="s">
        <v>92</v>
      </c>
      <c r="AV141" s="15" t="s">
        <v>170</v>
      </c>
      <c r="AW141" s="15" t="s">
        <v>45</v>
      </c>
      <c r="AX141" s="15" t="s">
        <v>23</v>
      </c>
      <c r="AY141" s="232" t="s">
        <v>164</v>
      </c>
    </row>
    <row r="142" spans="1:65" s="2" customFormat="1" ht="16.5" customHeight="1">
      <c r="A142" s="37"/>
      <c r="B142" s="38"/>
      <c r="C142" s="183" t="s">
        <v>247</v>
      </c>
      <c r="D142" s="183" t="s">
        <v>166</v>
      </c>
      <c r="E142" s="184" t="s">
        <v>1251</v>
      </c>
      <c r="F142" s="185" t="s">
        <v>1252</v>
      </c>
      <c r="G142" s="186" t="s">
        <v>185</v>
      </c>
      <c r="H142" s="187">
        <v>3.828</v>
      </c>
      <c r="I142" s="188"/>
      <c r="J142" s="189">
        <f>ROUND(I142*H142,2)</f>
        <v>0</v>
      </c>
      <c r="K142" s="185" t="s">
        <v>186</v>
      </c>
      <c r="L142" s="42"/>
      <c r="M142" s="190" t="s">
        <v>36</v>
      </c>
      <c r="N142" s="191" t="s">
        <v>53</v>
      </c>
      <c r="O142" s="67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4" t="s">
        <v>170</v>
      </c>
      <c r="AT142" s="194" t="s">
        <v>166</v>
      </c>
      <c r="AU142" s="194" t="s">
        <v>92</v>
      </c>
      <c r="AY142" s="19" t="s">
        <v>164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9" t="s">
        <v>23</v>
      </c>
      <c r="BK142" s="195">
        <f>ROUND(I142*H142,2)</f>
        <v>0</v>
      </c>
      <c r="BL142" s="19" t="s">
        <v>170</v>
      </c>
      <c r="BM142" s="194" t="s">
        <v>1253</v>
      </c>
    </row>
    <row r="143" spans="1:47" s="2" customFormat="1" ht="19.5">
      <c r="A143" s="37"/>
      <c r="B143" s="38"/>
      <c r="C143" s="39"/>
      <c r="D143" s="196" t="s">
        <v>172</v>
      </c>
      <c r="E143" s="39"/>
      <c r="F143" s="197" t="s">
        <v>1254</v>
      </c>
      <c r="G143" s="39"/>
      <c r="H143" s="39"/>
      <c r="I143" s="198"/>
      <c r="J143" s="39"/>
      <c r="K143" s="39"/>
      <c r="L143" s="42"/>
      <c r="M143" s="199"/>
      <c r="N143" s="200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9" t="s">
        <v>172</v>
      </c>
      <c r="AU143" s="19" t="s">
        <v>92</v>
      </c>
    </row>
    <row r="144" spans="1:47" s="2" customFormat="1" ht="11.25">
      <c r="A144" s="37"/>
      <c r="B144" s="38"/>
      <c r="C144" s="39"/>
      <c r="D144" s="233" t="s">
        <v>189</v>
      </c>
      <c r="E144" s="39"/>
      <c r="F144" s="234" t="s">
        <v>1255</v>
      </c>
      <c r="G144" s="39"/>
      <c r="H144" s="39"/>
      <c r="I144" s="198"/>
      <c r="J144" s="39"/>
      <c r="K144" s="39"/>
      <c r="L144" s="42"/>
      <c r="M144" s="199"/>
      <c r="N144" s="200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9" t="s">
        <v>189</v>
      </c>
      <c r="AU144" s="19" t="s">
        <v>92</v>
      </c>
    </row>
    <row r="145" spans="2:51" s="14" customFormat="1" ht="11.25">
      <c r="B145" s="211"/>
      <c r="C145" s="212"/>
      <c r="D145" s="196" t="s">
        <v>173</v>
      </c>
      <c r="E145" s="213" t="s">
        <v>36</v>
      </c>
      <c r="F145" s="214" t="s">
        <v>1250</v>
      </c>
      <c r="G145" s="212"/>
      <c r="H145" s="215">
        <v>3.828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173</v>
      </c>
      <c r="AU145" s="221" t="s">
        <v>92</v>
      </c>
      <c r="AV145" s="14" t="s">
        <v>92</v>
      </c>
      <c r="AW145" s="14" t="s">
        <v>45</v>
      </c>
      <c r="AX145" s="14" t="s">
        <v>82</v>
      </c>
      <c r="AY145" s="221" t="s">
        <v>164</v>
      </c>
    </row>
    <row r="146" spans="2:51" s="15" customFormat="1" ht="11.25">
      <c r="B146" s="222"/>
      <c r="C146" s="223"/>
      <c r="D146" s="196" t="s">
        <v>173</v>
      </c>
      <c r="E146" s="224" t="s">
        <v>36</v>
      </c>
      <c r="F146" s="225" t="s">
        <v>181</v>
      </c>
      <c r="G146" s="223"/>
      <c r="H146" s="226">
        <v>3.828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173</v>
      </c>
      <c r="AU146" s="232" t="s">
        <v>92</v>
      </c>
      <c r="AV146" s="15" t="s">
        <v>170</v>
      </c>
      <c r="AW146" s="15" t="s">
        <v>45</v>
      </c>
      <c r="AX146" s="15" t="s">
        <v>23</v>
      </c>
      <c r="AY146" s="232" t="s">
        <v>164</v>
      </c>
    </row>
    <row r="147" spans="1:65" s="2" customFormat="1" ht="16.5" customHeight="1">
      <c r="A147" s="37"/>
      <c r="B147" s="38"/>
      <c r="C147" s="183" t="s">
        <v>28</v>
      </c>
      <c r="D147" s="183" t="s">
        <v>166</v>
      </c>
      <c r="E147" s="184" t="s">
        <v>333</v>
      </c>
      <c r="F147" s="185" t="s">
        <v>334</v>
      </c>
      <c r="G147" s="186" t="s">
        <v>335</v>
      </c>
      <c r="H147" s="187">
        <v>48.952</v>
      </c>
      <c r="I147" s="188"/>
      <c r="J147" s="189">
        <f>ROUND(I147*H147,2)</f>
        <v>0</v>
      </c>
      <c r="K147" s="185" t="s">
        <v>186</v>
      </c>
      <c r="L147" s="42"/>
      <c r="M147" s="190" t="s">
        <v>36</v>
      </c>
      <c r="N147" s="191" t="s">
        <v>53</v>
      </c>
      <c r="O147" s="67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4" t="s">
        <v>170</v>
      </c>
      <c r="AT147" s="194" t="s">
        <v>166</v>
      </c>
      <c r="AU147" s="194" t="s">
        <v>92</v>
      </c>
      <c r="AY147" s="19" t="s">
        <v>164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19" t="s">
        <v>23</v>
      </c>
      <c r="BK147" s="195">
        <f>ROUND(I147*H147,2)</f>
        <v>0</v>
      </c>
      <c r="BL147" s="19" t="s">
        <v>170</v>
      </c>
      <c r="BM147" s="194" t="s">
        <v>1256</v>
      </c>
    </row>
    <row r="148" spans="1:47" s="2" customFormat="1" ht="19.5">
      <c r="A148" s="37"/>
      <c r="B148" s="38"/>
      <c r="C148" s="39"/>
      <c r="D148" s="196" t="s">
        <v>172</v>
      </c>
      <c r="E148" s="39"/>
      <c r="F148" s="197" t="s">
        <v>337</v>
      </c>
      <c r="G148" s="39"/>
      <c r="H148" s="39"/>
      <c r="I148" s="198"/>
      <c r="J148" s="39"/>
      <c r="K148" s="39"/>
      <c r="L148" s="42"/>
      <c r="M148" s="199"/>
      <c r="N148" s="200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172</v>
      </c>
      <c r="AU148" s="19" t="s">
        <v>92</v>
      </c>
    </row>
    <row r="149" spans="1:47" s="2" customFormat="1" ht="11.25">
      <c r="A149" s="37"/>
      <c r="B149" s="38"/>
      <c r="C149" s="39"/>
      <c r="D149" s="233" t="s">
        <v>189</v>
      </c>
      <c r="E149" s="39"/>
      <c r="F149" s="234" t="s">
        <v>338</v>
      </c>
      <c r="G149" s="39"/>
      <c r="H149" s="39"/>
      <c r="I149" s="198"/>
      <c r="J149" s="39"/>
      <c r="K149" s="39"/>
      <c r="L149" s="42"/>
      <c r="M149" s="199"/>
      <c r="N149" s="200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9" t="s">
        <v>189</v>
      </c>
      <c r="AU149" s="19" t="s">
        <v>92</v>
      </c>
    </row>
    <row r="150" spans="2:51" s="14" customFormat="1" ht="11.25">
      <c r="B150" s="211"/>
      <c r="C150" s="212"/>
      <c r="D150" s="196" t="s">
        <v>173</v>
      </c>
      <c r="E150" s="213" t="s">
        <v>36</v>
      </c>
      <c r="F150" s="214" t="s">
        <v>1257</v>
      </c>
      <c r="G150" s="212"/>
      <c r="H150" s="215">
        <v>48.9516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173</v>
      </c>
      <c r="AU150" s="221" t="s">
        <v>92</v>
      </c>
      <c r="AV150" s="14" t="s">
        <v>92</v>
      </c>
      <c r="AW150" s="14" t="s">
        <v>45</v>
      </c>
      <c r="AX150" s="14" t="s">
        <v>82</v>
      </c>
      <c r="AY150" s="221" t="s">
        <v>164</v>
      </c>
    </row>
    <row r="151" spans="2:51" s="15" customFormat="1" ht="11.25">
      <c r="B151" s="222"/>
      <c r="C151" s="223"/>
      <c r="D151" s="196" t="s">
        <v>173</v>
      </c>
      <c r="E151" s="224" t="s">
        <v>36</v>
      </c>
      <c r="F151" s="225" t="s">
        <v>181</v>
      </c>
      <c r="G151" s="223"/>
      <c r="H151" s="226">
        <v>48.9516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173</v>
      </c>
      <c r="AU151" s="232" t="s">
        <v>92</v>
      </c>
      <c r="AV151" s="15" t="s">
        <v>170</v>
      </c>
      <c r="AW151" s="15" t="s">
        <v>45</v>
      </c>
      <c r="AX151" s="15" t="s">
        <v>23</v>
      </c>
      <c r="AY151" s="232" t="s">
        <v>164</v>
      </c>
    </row>
    <row r="152" spans="1:65" s="2" customFormat="1" ht="21.75" customHeight="1">
      <c r="A152" s="37"/>
      <c r="B152" s="38"/>
      <c r="C152" s="183" t="s">
        <v>114</v>
      </c>
      <c r="D152" s="183" t="s">
        <v>166</v>
      </c>
      <c r="E152" s="184" t="s">
        <v>1258</v>
      </c>
      <c r="F152" s="185" t="s">
        <v>1259</v>
      </c>
      <c r="G152" s="186" t="s">
        <v>185</v>
      </c>
      <c r="H152" s="187">
        <v>25.764</v>
      </c>
      <c r="I152" s="188"/>
      <c r="J152" s="189">
        <f>ROUND(I152*H152,2)</f>
        <v>0</v>
      </c>
      <c r="K152" s="185" t="s">
        <v>186</v>
      </c>
      <c r="L152" s="42"/>
      <c r="M152" s="190" t="s">
        <v>36</v>
      </c>
      <c r="N152" s="191" t="s">
        <v>53</v>
      </c>
      <c r="O152" s="67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4" t="s">
        <v>170</v>
      </c>
      <c r="AT152" s="194" t="s">
        <v>166</v>
      </c>
      <c r="AU152" s="194" t="s">
        <v>92</v>
      </c>
      <c r="AY152" s="19" t="s">
        <v>164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9" t="s">
        <v>23</v>
      </c>
      <c r="BK152" s="195">
        <f>ROUND(I152*H152,2)</f>
        <v>0</v>
      </c>
      <c r="BL152" s="19" t="s">
        <v>170</v>
      </c>
      <c r="BM152" s="194" t="s">
        <v>1260</v>
      </c>
    </row>
    <row r="153" spans="1:47" s="2" customFormat="1" ht="19.5">
      <c r="A153" s="37"/>
      <c r="B153" s="38"/>
      <c r="C153" s="39"/>
      <c r="D153" s="196" t="s">
        <v>172</v>
      </c>
      <c r="E153" s="39"/>
      <c r="F153" s="197" t="s">
        <v>1261</v>
      </c>
      <c r="G153" s="39"/>
      <c r="H153" s="39"/>
      <c r="I153" s="198"/>
      <c r="J153" s="39"/>
      <c r="K153" s="39"/>
      <c r="L153" s="42"/>
      <c r="M153" s="199"/>
      <c r="N153" s="200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9" t="s">
        <v>172</v>
      </c>
      <c r="AU153" s="19" t="s">
        <v>92</v>
      </c>
    </row>
    <row r="154" spans="1:47" s="2" customFormat="1" ht="11.25">
      <c r="A154" s="37"/>
      <c r="B154" s="38"/>
      <c r="C154" s="39"/>
      <c r="D154" s="233" t="s">
        <v>189</v>
      </c>
      <c r="E154" s="39"/>
      <c r="F154" s="234" t="s">
        <v>1262</v>
      </c>
      <c r="G154" s="39"/>
      <c r="H154" s="39"/>
      <c r="I154" s="198"/>
      <c r="J154" s="39"/>
      <c r="K154" s="39"/>
      <c r="L154" s="42"/>
      <c r="M154" s="199"/>
      <c r="N154" s="200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189</v>
      </c>
      <c r="AU154" s="19" t="s">
        <v>92</v>
      </c>
    </row>
    <row r="155" spans="1:65" s="2" customFormat="1" ht="21.75" customHeight="1">
      <c r="A155" s="37"/>
      <c r="B155" s="38"/>
      <c r="C155" s="183" t="s">
        <v>273</v>
      </c>
      <c r="D155" s="183" t="s">
        <v>166</v>
      </c>
      <c r="E155" s="184" t="s">
        <v>274</v>
      </c>
      <c r="F155" s="185" t="s">
        <v>275</v>
      </c>
      <c r="G155" s="186" t="s">
        <v>185</v>
      </c>
      <c r="H155" s="187">
        <v>25.764</v>
      </c>
      <c r="I155" s="188"/>
      <c r="J155" s="189">
        <f>ROUND(I155*H155,2)</f>
        <v>0</v>
      </c>
      <c r="K155" s="185" t="s">
        <v>186</v>
      </c>
      <c r="L155" s="42"/>
      <c r="M155" s="190" t="s">
        <v>36</v>
      </c>
      <c r="N155" s="191" t="s">
        <v>53</v>
      </c>
      <c r="O155" s="67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4" t="s">
        <v>170</v>
      </c>
      <c r="AT155" s="194" t="s">
        <v>166</v>
      </c>
      <c r="AU155" s="194" t="s">
        <v>92</v>
      </c>
      <c r="AY155" s="19" t="s">
        <v>164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9" t="s">
        <v>23</v>
      </c>
      <c r="BK155" s="195">
        <f>ROUND(I155*H155,2)</f>
        <v>0</v>
      </c>
      <c r="BL155" s="19" t="s">
        <v>170</v>
      </c>
      <c r="BM155" s="194" t="s">
        <v>1263</v>
      </c>
    </row>
    <row r="156" spans="1:47" s="2" customFormat="1" ht="19.5">
      <c r="A156" s="37"/>
      <c r="B156" s="38"/>
      <c r="C156" s="39"/>
      <c r="D156" s="196" t="s">
        <v>172</v>
      </c>
      <c r="E156" s="39"/>
      <c r="F156" s="197" t="s">
        <v>277</v>
      </c>
      <c r="G156" s="39"/>
      <c r="H156" s="39"/>
      <c r="I156" s="198"/>
      <c r="J156" s="39"/>
      <c r="K156" s="39"/>
      <c r="L156" s="42"/>
      <c r="M156" s="199"/>
      <c r="N156" s="200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9" t="s">
        <v>172</v>
      </c>
      <c r="AU156" s="19" t="s">
        <v>92</v>
      </c>
    </row>
    <row r="157" spans="1:47" s="2" customFormat="1" ht="11.25">
      <c r="A157" s="37"/>
      <c r="B157" s="38"/>
      <c r="C157" s="39"/>
      <c r="D157" s="233" t="s">
        <v>189</v>
      </c>
      <c r="E157" s="39"/>
      <c r="F157" s="234" t="s">
        <v>278</v>
      </c>
      <c r="G157" s="39"/>
      <c r="H157" s="39"/>
      <c r="I157" s="198"/>
      <c r="J157" s="39"/>
      <c r="K157" s="39"/>
      <c r="L157" s="42"/>
      <c r="M157" s="199"/>
      <c r="N157" s="200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9" t="s">
        <v>189</v>
      </c>
      <c r="AU157" s="19" t="s">
        <v>92</v>
      </c>
    </row>
    <row r="158" spans="1:65" s="2" customFormat="1" ht="24.2" customHeight="1">
      <c r="A158" s="37"/>
      <c r="B158" s="38"/>
      <c r="C158" s="183" t="s">
        <v>281</v>
      </c>
      <c r="D158" s="183" t="s">
        <v>166</v>
      </c>
      <c r="E158" s="184" t="s">
        <v>282</v>
      </c>
      <c r="F158" s="185" t="s">
        <v>283</v>
      </c>
      <c r="G158" s="186" t="s">
        <v>185</v>
      </c>
      <c r="H158" s="187">
        <v>257.64</v>
      </c>
      <c r="I158" s="188"/>
      <c r="J158" s="189">
        <f>ROUND(I158*H158,2)</f>
        <v>0</v>
      </c>
      <c r="K158" s="185" t="s">
        <v>186</v>
      </c>
      <c r="L158" s="42"/>
      <c r="M158" s="190" t="s">
        <v>36</v>
      </c>
      <c r="N158" s="191" t="s">
        <v>53</v>
      </c>
      <c r="O158" s="67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4" t="s">
        <v>170</v>
      </c>
      <c r="AT158" s="194" t="s">
        <v>166</v>
      </c>
      <c r="AU158" s="194" t="s">
        <v>92</v>
      </c>
      <c r="AY158" s="19" t="s">
        <v>164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9" t="s">
        <v>23</v>
      </c>
      <c r="BK158" s="195">
        <f>ROUND(I158*H158,2)</f>
        <v>0</v>
      </c>
      <c r="BL158" s="19" t="s">
        <v>170</v>
      </c>
      <c r="BM158" s="194" t="s">
        <v>1264</v>
      </c>
    </row>
    <row r="159" spans="1:47" s="2" customFormat="1" ht="19.5">
      <c r="A159" s="37"/>
      <c r="B159" s="38"/>
      <c r="C159" s="39"/>
      <c r="D159" s="196" t="s">
        <v>172</v>
      </c>
      <c r="E159" s="39"/>
      <c r="F159" s="197" t="s">
        <v>285</v>
      </c>
      <c r="G159" s="39"/>
      <c r="H159" s="39"/>
      <c r="I159" s="198"/>
      <c r="J159" s="39"/>
      <c r="K159" s="39"/>
      <c r="L159" s="42"/>
      <c r="M159" s="199"/>
      <c r="N159" s="200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9" t="s">
        <v>172</v>
      </c>
      <c r="AU159" s="19" t="s">
        <v>92</v>
      </c>
    </row>
    <row r="160" spans="1:47" s="2" customFormat="1" ht="11.25">
      <c r="A160" s="37"/>
      <c r="B160" s="38"/>
      <c r="C160" s="39"/>
      <c r="D160" s="233" t="s">
        <v>189</v>
      </c>
      <c r="E160" s="39"/>
      <c r="F160" s="234" t="s">
        <v>286</v>
      </c>
      <c r="G160" s="39"/>
      <c r="H160" s="39"/>
      <c r="I160" s="198"/>
      <c r="J160" s="39"/>
      <c r="K160" s="39"/>
      <c r="L160" s="42"/>
      <c r="M160" s="199"/>
      <c r="N160" s="200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189</v>
      </c>
      <c r="AU160" s="19" t="s">
        <v>92</v>
      </c>
    </row>
    <row r="161" spans="2:51" s="14" customFormat="1" ht="11.25">
      <c r="B161" s="211"/>
      <c r="C161" s="212"/>
      <c r="D161" s="196" t="s">
        <v>173</v>
      </c>
      <c r="E161" s="213" t="s">
        <v>36</v>
      </c>
      <c r="F161" s="214" t="s">
        <v>1265</v>
      </c>
      <c r="G161" s="212"/>
      <c r="H161" s="215">
        <v>257.64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173</v>
      </c>
      <c r="AU161" s="221" t="s">
        <v>92</v>
      </c>
      <c r="AV161" s="14" t="s">
        <v>92</v>
      </c>
      <c r="AW161" s="14" t="s">
        <v>45</v>
      </c>
      <c r="AX161" s="14" t="s">
        <v>23</v>
      </c>
      <c r="AY161" s="221" t="s">
        <v>164</v>
      </c>
    </row>
    <row r="162" spans="1:65" s="2" customFormat="1" ht="16.5" customHeight="1">
      <c r="A162" s="37"/>
      <c r="B162" s="38"/>
      <c r="C162" s="183" t="s">
        <v>289</v>
      </c>
      <c r="D162" s="183" t="s">
        <v>166</v>
      </c>
      <c r="E162" s="184" t="s">
        <v>256</v>
      </c>
      <c r="F162" s="185" t="s">
        <v>257</v>
      </c>
      <c r="G162" s="186" t="s">
        <v>185</v>
      </c>
      <c r="H162" s="187">
        <v>13.56</v>
      </c>
      <c r="I162" s="188"/>
      <c r="J162" s="189">
        <f>ROUND(I162*H162,2)</f>
        <v>0</v>
      </c>
      <c r="K162" s="185" t="s">
        <v>186</v>
      </c>
      <c r="L162" s="42"/>
      <c r="M162" s="190" t="s">
        <v>36</v>
      </c>
      <c r="N162" s="191" t="s">
        <v>53</v>
      </c>
      <c r="O162" s="67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4" t="s">
        <v>170</v>
      </c>
      <c r="AT162" s="194" t="s">
        <v>166</v>
      </c>
      <c r="AU162" s="194" t="s">
        <v>92</v>
      </c>
      <c r="AY162" s="19" t="s">
        <v>164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9" t="s">
        <v>23</v>
      </c>
      <c r="BK162" s="195">
        <f>ROUND(I162*H162,2)</f>
        <v>0</v>
      </c>
      <c r="BL162" s="19" t="s">
        <v>170</v>
      </c>
      <c r="BM162" s="194" t="s">
        <v>1266</v>
      </c>
    </row>
    <row r="163" spans="1:47" s="2" customFormat="1" ht="19.5">
      <c r="A163" s="37"/>
      <c r="B163" s="38"/>
      <c r="C163" s="39"/>
      <c r="D163" s="196" t="s">
        <v>172</v>
      </c>
      <c r="E163" s="39"/>
      <c r="F163" s="197" t="s">
        <v>259</v>
      </c>
      <c r="G163" s="39"/>
      <c r="H163" s="39"/>
      <c r="I163" s="198"/>
      <c r="J163" s="39"/>
      <c r="K163" s="39"/>
      <c r="L163" s="42"/>
      <c r="M163" s="199"/>
      <c r="N163" s="200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9" t="s">
        <v>172</v>
      </c>
      <c r="AU163" s="19" t="s">
        <v>92</v>
      </c>
    </row>
    <row r="164" spans="1:47" s="2" customFormat="1" ht="11.25">
      <c r="A164" s="37"/>
      <c r="B164" s="38"/>
      <c r="C164" s="39"/>
      <c r="D164" s="233" t="s">
        <v>189</v>
      </c>
      <c r="E164" s="39"/>
      <c r="F164" s="234" t="s">
        <v>260</v>
      </c>
      <c r="G164" s="39"/>
      <c r="H164" s="39"/>
      <c r="I164" s="198"/>
      <c r="J164" s="39"/>
      <c r="K164" s="39"/>
      <c r="L164" s="42"/>
      <c r="M164" s="199"/>
      <c r="N164" s="200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9" t="s">
        <v>189</v>
      </c>
      <c r="AU164" s="19" t="s">
        <v>92</v>
      </c>
    </row>
    <row r="165" spans="2:51" s="14" customFormat="1" ht="11.25">
      <c r="B165" s="211"/>
      <c r="C165" s="212"/>
      <c r="D165" s="196" t="s">
        <v>173</v>
      </c>
      <c r="E165" s="213" t="s">
        <v>36</v>
      </c>
      <c r="F165" s="214" t="s">
        <v>1267</v>
      </c>
      <c r="G165" s="212"/>
      <c r="H165" s="215">
        <v>13.5597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173</v>
      </c>
      <c r="AU165" s="221" t="s">
        <v>92</v>
      </c>
      <c r="AV165" s="14" t="s">
        <v>92</v>
      </c>
      <c r="AW165" s="14" t="s">
        <v>45</v>
      </c>
      <c r="AX165" s="14" t="s">
        <v>82</v>
      </c>
      <c r="AY165" s="221" t="s">
        <v>164</v>
      </c>
    </row>
    <row r="166" spans="2:51" s="15" customFormat="1" ht="11.25">
      <c r="B166" s="222"/>
      <c r="C166" s="223"/>
      <c r="D166" s="196" t="s">
        <v>173</v>
      </c>
      <c r="E166" s="224" t="s">
        <v>36</v>
      </c>
      <c r="F166" s="225" t="s">
        <v>181</v>
      </c>
      <c r="G166" s="223"/>
      <c r="H166" s="226">
        <v>13.5597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173</v>
      </c>
      <c r="AU166" s="232" t="s">
        <v>92</v>
      </c>
      <c r="AV166" s="15" t="s">
        <v>170</v>
      </c>
      <c r="AW166" s="15" t="s">
        <v>45</v>
      </c>
      <c r="AX166" s="15" t="s">
        <v>23</v>
      </c>
      <c r="AY166" s="232" t="s">
        <v>164</v>
      </c>
    </row>
    <row r="167" spans="1:65" s="2" customFormat="1" ht="16.5" customHeight="1">
      <c r="A167" s="37"/>
      <c r="B167" s="38"/>
      <c r="C167" s="246" t="s">
        <v>8</v>
      </c>
      <c r="D167" s="246" t="s">
        <v>303</v>
      </c>
      <c r="E167" s="247" t="s">
        <v>1268</v>
      </c>
      <c r="F167" s="248" t="s">
        <v>1269</v>
      </c>
      <c r="G167" s="249" t="s">
        <v>335</v>
      </c>
      <c r="H167" s="250">
        <v>25.764</v>
      </c>
      <c r="I167" s="251"/>
      <c r="J167" s="252">
        <f>ROUND(I167*H167,2)</f>
        <v>0</v>
      </c>
      <c r="K167" s="248" t="s">
        <v>186</v>
      </c>
      <c r="L167" s="253"/>
      <c r="M167" s="254" t="s">
        <v>36</v>
      </c>
      <c r="N167" s="255" t="s">
        <v>53</v>
      </c>
      <c r="O167" s="67"/>
      <c r="P167" s="192">
        <f>O167*H167</f>
        <v>0</v>
      </c>
      <c r="Q167" s="192">
        <v>1</v>
      </c>
      <c r="R167" s="192">
        <f>Q167*H167</f>
        <v>25.764</v>
      </c>
      <c r="S167" s="192">
        <v>0</v>
      </c>
      <c r="T167" s="19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4" t="s">
        <v>238</v>
      </c>
      <c r="AT167" s="194" t="s">
        <v>303</v>
      </c>
      <c r="AU167" s="194" t="s">
        <v>92</v>
      </c>
      <c r="AY167" s="19" t="s">
        <v>164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9" t="s">
        <v>23</v>
      </c>
      <c r="BK167" s="195">
        <f>ROUND(I167*H167,2)</f>
        <v>0</v>
      </c>
      <c r="BL167" s="19" t="s">
        <v>170</v>
      </c>
      <c r="BM167" s="194" t="s">
        <v>1270</v>
      </c>
    </row>
    <row r="168" spans="1:47" s="2" customFormat="1" ht="11.25">
      <c r="A168" s="37"/>
      <c r="B168" s="38"/>
      <c r="C168" s="39"/>
      <c r="D168" s="196" t="s">
        <v>172</v>
      </c>
      <c r="E168" s="39"/>
      <c r="F168" s="197" t="s">
        <v>1269</v>
      </c>
      <c r="G168" s="39"/>
      <c r="H168" s="39"/>
      <c r="I168" s="198"/>
      <c r="J168" s="39"/>
      <c r="K168" s="39"/>
      <c r="L168" s="42"/>
      <c r="M168" s="199"/>
      <c r="N168" s="200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172</v>
      </c>
      <c r="AU168" s="19" t="s">
        <v>92</v>
      </c>
    </row>
    <row r="169" spans="2:51" s="14" customFormat="1" ht="11.25">
      <c r="B169" s="211"/>
      <c r="C169" s="212"/>
      <c r="D169" s="196" t="s">
        <v>173</v>
      </c>
      <c r="E169" s="213" t="s">
        <v>36</v>
      </c>
      <c r="F169" s="214" t="s">
        <v>1271</v>
      </c>
      <c r="G169" s="212"/>
      <c r="H169" s="215">
        <v>25.764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173</v>
      </c>
      <c r="AU169" s="221" t="s">
        <v>92</v>
      </c>
      <c r="AV169" s="14" t="s">
        <v>92</v>
      </c>
      <c r="AW169" s="14" t="s">
        <v>45</v>
      </c>
      <c r="AX169" s="14" t="s">
        <v>23</v>
      </c>
      <c r="AY169" s="221" t="s">
        <v>164</v>
      </c>
    </row>
    <row r="170" spans="2:63" s="12" customFormat="1" ht="22.9" customHeight="1">
      <c r="B170" s="167"/>
      <c r="C170" s="168"/>
      <c r="D170" s="169" t="s">
        <v>81</v>
      </c>
      <c r="E170" s="181" t="s">
        <v>92</v>
      </c>
      <c r="F170" s="181" t="s">
        <v>1272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SUM(P171:P175)</f>
        <v>0</v>
      </c>
      <c r="Q170" s="175"/>
      <c r="R170" s="176">
        <f>SUM(R171:R175)</f>
        <v>3.9999258</v>
      </c>
      <c r="S170" s="175"/>
      <c r="T170" s="177">
        <f>SUM(T171:T175)</f>
        <v>0</v>
      </c>
      <c r="AR170" s="178" t="s">
        <v>23</v>
      </c>
      <c r="AT170" s="179" t="s">
        <v>81</v>
      </c>
      <c r="AU170" s="179" t="s">
        <v>23</v>
      </c>
      <c r="AY170" s="178" t="s">
        <v>164</v>
      </c>
      <c r="BK170" s="180">
        <f>SUM(BK171:BK175)</f>
        <v>0</v>
      </c>
    </row>
    <row r="171" spans="1:65" s="2" customFormat="1" ht="24.2" customHeight="1">
      <c r="A171" s="37"/>
      <c r="B171" s="38"/>
      <c r="C171" s="183" t="s">
        <v>302</v>
      </c>
      <c r="D171" s="183" t="s">
        <v>166</v>
      </c>
      <c r="E171" s="184" t="s">
        <v>1273</v>
      </c>
      <c r="F171" s="185" t="s">
        <v>1274</v>
      </c>
      <c r="G171" s="186" t="s">
        <v>364</v>
      </c>
      <c r="H171" s="187">
        <v>14.61</v>
      </c>
      <c r="I171" s="188"/>
      <c r="J171" s="189">
        <f>ROUND(I171*H171,2)</f>
        <v>0</v>
      </c>
      <c r="K171" s="185" t="s">
        <v>186</v>
      </c>
      <c r="L171" s="42"/>
      <c r="M171" s="190" t="s">
        <v>36</v>
      </c>
      <c r="N171" s="191" t="s">
        <v>53</v>
      </c>
      <c r="O171" s="67"/>
      <c r="P171" s="192">
        <f>O171*H171</f>
        <v>0</v>
      </c>
      <c r="Q171" s="192">
        <v>0.27378</v>
      </c>
      <c r="R171" s="192">
        <f>Q171*H171</f>
        <v>3.9999258</v>
      </c>
      <c r="S171" s="192">
        <v>0</v>
      </c>
      <c r="T171" s="19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4" t="s">
        <v>170</v>
      </c>
      <c r="AT171" s="194" t="s">
        <v>166</v>
      </c>
      <c r="AU171" s="194" t="s">
        <v>92</v>
      </c>
      <c r="AY171" s="19" t="s">
        <v>164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9" t="s">
        <v>23</v>
      </c>
      <c r="BK171" s="195">
        <f>ROUND(I171*H171,2)</f>
        <v>0</v>
      </c>
      <c r="BL171" s="19" t="s">
        <v>170</v>
      </c>
      <c r="BM171" s="194" t="s">
        <v>1275</v>
      </c>
    </row>
    <row r="172" spans="1:47" s="2" customFormat="1" ht="19.5">
      <c r="A172" s="37"/>
      <c r="B172" s="38"/>
      <c r="C172" s="39"/>
      <c r="D172" s="196" t="s">
        <v>172</v>
      </c>
      <c r="E172" s="39"/>
      <c r="F172" s="197" t="s">
        <v>1276</v>
      </c>
      <c r="G172" s="39"/>
      <c r="H172" s="39"/>
      <c r="I172" s="198"/>
      <c r="J172" s="39"/>
      <c r="K172" s="39"/>
      <c r="L172" s="42"/>
      <c r="M172" s="199"/>
      <c r="N172" s="200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9" t="s">
        <v>172</v>
      </c>
      <c r="AU172" s="19" t="s">
        <v>92</v>
      </c>
    </row>
    <row r="173" spans="1:47" s="2" customFormat="1" ht="11.25">
      <c r="A173" s="37"/>
      <c r="B173" s="38"/>
      <c r="C173" s="39"/>
      <c r="D173" s="233" t="s">
        <v>189</v>
      </c>
      <c r="E173" s="39"/>
      <c r="F173" s="234" t="s">
        <v>1277</v>
      </c>
      <c r="G173" s="39"/>
      <c r="H173" s="39"/>
      <c r="I173" s="198"/>
      <c r="J173" s="39"/>
      <c r="K173" s="39"/>
      <c r="L173" s="42"/>
      <c r="M173" s="199"/>
      <c r="N173" s="200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9" t="s">
        <v>189</v>
      </c>
      <c r="AU173" s="19" t="s">
        <v>92</v>
      </c>
    </row>
    <row r="174" spans="2:51" s="14" customFormat="1" ht="11.25">
      <c r="B174" s="211"/>
      <c r="C174" s="212"/>
      <c r="D174" s="196" t="s">
        <v>173</v>
      </c>
      <c r="E174" s="213" t="s">
        <v>36</v>
      </c>
      <c r="F174" s="214" t="s">
        <v>1278</v>
      </c>
      <c r="G174" s="212"/>
      <c r="H174" s="215">
        <v>14.61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173</v>
      </c>
      <c r="AU174" s="221" t="s">
        <v>92</v>
      </c>
      <c r="AV174" s="14" t="s">
        <v>92</v>
      </c>
      <c r="AW174" s="14" t="s">
        <v>45</v>
      </c>
      <c r="AX174" s="14" t="s">
        <v>82</v>
      </c>
      <c r="AY174" s="221" t="s">
        <v>164</v>
      </c>
    </row>
    <row r="175" spans="2:51" s="15" customFormat="1" ht="11.25">
      <c r="B175" s="222"/>
      <c r="C175" s="223"/>
      <c r="D175" s="196" t="s">
        <v>173</v>
      </c>
      <c r="E175" s="224" t="s">
        <v>36</v>
      </c>
      <c r="F175" s="225" t="s">
        <v>181</v>
      </c>
      <c r="G175" s="223"/>
      <c r="H175" s="226">
        <v>14.61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173</v>
      </c>
      <c r="AU175" s="232" t="s">
        <v>92</v>
      </c>
      <c r="AV175" s="15" t="s">
        <v>170</v>
      </c>
      <c r="AW175" s="15" t="s">
        <v>45</v>
      </c>
      <c r="AX175" s="15" t="s">
        <v>23</v>
      </c>
      <c r="AY175" s="232" t="s">
        <v>164</v>
      </c>
    </row>
    <row r="176" spans="2:63" s="12" customFormat="1" ht="22.9" customHeight="1">
      <c r="B176" s="167"/>
      <c r="C176" s="168"/>
      <c r="D176" s="169" t="s">
        <v>81</v>
      </c>
      <c r="E176" s="181" t="s">
        <v>182</v>
      </c>
      <c r="F176" s="181" t="s">
        <v>1279</v>
      </c>
      <c r="G176" s="168"/>
      <c r="H176" s="168"/>
      <c r="I176" s="171"/>
      <c r="J176" s="182">
        <f>BK176</f>
        <v>0</v>
      </c>
      <c r="K176" s="168"/>
      <c r="L176" s="173"/>
      <c r="M176" s="174"/>
      <c r="N176" s="175"/>
      <c r="O176" s="175"/>
      <c r="P176" s="176">
        <f>SUM(P177:P209)</f>
        <v>0</v>
      </c>
      <c r="Q176" s="175"/>
      <c r="R176" s="176">
        <f>SUM(R177:R209)</f>
        <v>42.179377349999996</v>
      </c>
      <c r="S176" s="175"/>
      <c r="T176" s="177">
        <f>SUM(T177:T209)</f>
        <v>0</v>
      </c>
      <c r="AR176" s="178" t="s">
        <v>23</v>
      </c>
      <c r="AT176" s="179" t="s">
        <v>81</v>
      </c>
      <c r="AU176" s="179" t="s">
        <v>23</v>
      </c>
      <c r="AY176" s="178" t="s">
        <v>164</v>
      </c>
      <c r="BK176" s="180">
        <f>SUM(BK177:BK209)</f>
        <v>0</v>
      </c>
    </row>
    <row r="177" spans="1:65" s="2" customFormat="1" ht="16.5" customHeight="1">
      <c r="A177" s="37"/>
      <c r="B177" s="38"/>
      <c r="C177" s="183" t="s">
        <v>310</v>
      </c>
      <c r="D177" s="183" t="s">
        <v>166</v>
      </c>
      <c r="E177" s="184" t="s">
        <v>1280</v>
      </c>
      <c r="F177" s="185" t="s">
        <v>1281</v>
      </c>
      <c r="G177" s="186" t="s">
        <v>499</v>
      </c>
      <c r="H177" s="187">
        <v>30</v>
      </c>
      <c r="I177" s="188"/>
      <c r="J177" s="189">
        <f>ROUND(I177*H177,2)</f>
        <v>0</v>
      </c>
      <c r="K177" s="185" t="s">
        <v>186</v>
      </c>
      <c r="L177" s="42"/>
      <c r="M177" s="190" t="s">
        <v>36</v>
      </c>
      <c r="N177" s="191" t="s">
        <v>53</v>
      </c>
      <c r="O177" s="67"/>
      <c r="P177" s="192">
        <f>O177*H177</f>
        <v>0</v>
      </c>
      <c r="Q177" s="192">
        <v>0.00132</v>
      </c>
      <c r="R177" s="192">
        <f>Q177*H177</f>
        <v>0.039599999999999996</v>
      </c>
      <c r="S177" s="192">
        <v>0</v>
      </c>
      <c r="T177" s="19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4" t="s">
        <v>170</v>
      </c>
      <c r="AT177" s="194" t="s">
        <v>166</v>
      </c>
      <c r="AU177" s="194" t="s">
        <v>92</v>
      </c>
      <c r="AY177" s="19" t="s">
        <v>164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9" t="s">
        <v>23</v>
      </c>
      <c r="BK177" s="195">
        <f>ROUND(I177*H177,2)</f>
        <v>0</v>
      </c>
      <c r="BL177" s="19" t="s">
        <v>170</v>
      </c>
      <c r="BM177" s="194" t="s">
        <v>1282</v>
      </c>
    </row>
    <row r="178" spans="1:47" s="2" customFormat="1" ht="11.25">
      <c r="A178" s="37"/>
      <c r="B178" s="38"/>
      <c r="C178" s="39"/>
      <c r="D178" s="196" t="s">
        <v>172</v>
      </c>
      <c r="E178" s="39"/>
      <c r="F178" s="197" t="s">
        <v>1281</v>
      </c>
      <c r="G178" s="39"/>
      <c r="H178" s="39"/>
      <c r="I178" s="198"/>
      <c r="J178" s="39"/>
      <c r="K178" s="39"/>
      <c r="L178" s="42"/>
      <c r="M178" s="199"/>
      <c r="N178" s="200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9" t="s">
        <v>172</v>
      </c>
      <c r="AU178" s="19" t="s">
        <v>92</v>
      </c>
    </row>
    <row r="179" spans="1:47" s="2" customFormat="1" ht="11.25">
      <c r="A179" s="37"/>
      <c r="B179" s="38"/>
      <c r="C179" s="39"/>
      <c r="D179" s="233" t="s">
        <v>189</v>
      </c>
      <c r="E179" s="39"/>
      <c r="F179" s="234" t="s">
        <v>1283</v>
      </c>
      <c r="G179" s="39"/>
      <c r="H179" s="39"/>
      <c r="I179" s="198"/>
      <c r="J179" s="39"/>
      <c r="K179" s="39"/>
      <c r="L179" s="42"/>
      <c r="M179" s="199"/>
      <c r="N179" s="200"/>
      <c r="O179" s="67"/>
      <c r="P179" s="67"/>
      <c r="Q179" s="67"/>
      <c r="R179" s="67"/>
      <c r="S179" s="67"/>
      <c r="T179" s="68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9" t="s">
        <v>189</v>
      </c>
      <c r="AU179" s="19" t="s">
        <v>92</v>
      </c>
    </row>
    <row r="180" spans="2:51" s="14" customFormat="1" ht="11.25">
      <c r="B180" s="211"/>
      <c r="C180" s="212"/>
      <c r="D180" s="196" t="s">
        <v>173</v>
      </c>
      <c r="E180" s="213" t="s">
        <v>36</v>
      </c>
      <c r="F180" s="214" t="s">
        <v>1284</v>
      </c>
      <c r="G180" s="212"/>
      <c r="H180" s="215">
        <v>30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173</v>
      </c>
      <c r="AU180" s="221" t="s">
        <v>92</v>
      </c>
      <c r="AV180" s="14" t="s">
        <v>92</v>
      </c>
      <c r="AW180" s="14" t="s">
        <v>45</v>
      </c>
      <c r="AX180" s="14" t="s">
        <v>82</v>
      </c>
      <c r="AY180" s="221" t="s">
        <v>164</v>
      </c>
    </row>
    <row r="181" spans="2:51" s="15" customFormat="1" ht="11.25">
      <c r="B181" s="222"/>
      <c r="C181" s="223"/>
      <c r="D181" s="196" t="s">
        <v>173</v>
      </c>
      <c r="E181" s="224" t="s">
        <v>36</v>
      </c>
      <c r="F181" s="225" t="s">
        <v>181</v>
      </c>
      <c r="G181" s="223"/>
      <c r="H181" s="226">
        <v>30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173</v>
      </c>
      <c r="AU181" s="232" t="s">
        <v>92</v>
      </c>
      <c r="AV181" s="15" t="s">
        <v>170</v>
      </c>
      <c r="AW181" s="15" t="s">
        <v>45</v>
      </c>
      <c r="AX181" s="15" t="s">
        <v>23</v>
      </c>
      <c r="AY181" s="232" t="s">
        <v>164</v>
      </c>
    </row>
    <row r="182" spans="1:65" s="2" customFormat="1" ht="16.5" customHeight="1">
      <c r="A182" s="37"/>
      <c r="B182" s="38"/>
      <c r="C182" s="246" t="s">
        <v>318</v>
      </c>
      <c r="D182" s="246" t="s">
        <v>303</v>
      </c>
      <c r="E182" s="247" t="s">
        <v>1285</v>
      </c>
      <c r="F182" s="248" t="s">
        <v>1286</v>
      </c>
      <c r="G182" s="249" t="s">
        <v>499</v>
      </c>
      <c r="H182" s="250">
        <v>30</v>
      </c>
      <c r="I182" s="251"/>
      <c r="J182" s="252">
        <f>ROUND(I182*H182,2)</f>
        <v>0</v>
      </c>
      <c r="K182" s="248" t="s">
        <v>36</v>
      </c>
      <c r="L182" s="253"/>
      <c r="M182" s="254" t="s">
        <v>36</v>
      </c>
      <c r="N182" s="255" t="s">
        <v>53</v>
      </c>
      <c r="O182" s="67"/>
      <c r="P182" s="192">
        <f>O182*H182</f>
        <v>0</v>
      </c>
      <c r="Q182" s="192">
        <v>0.00487</v>
      </c>
      <c r="R182" s="192">
        <f>Q182*H182</f>
        <v>0.1461</v>
      </c>
      <c r="S182" s="192">
        <v>0</v>
      </c>
      <c r="T182" s="19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4" t="s">
        <v>238</v>
      </c>
      <c r="AT182" s="194" t="s">
        <v>303</v>
      </c>
      <c r="AU182" s="194" t="s">
        <v>92</v>
      </c>
      <c r="AY182" s="19" t="s">
        <v>164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9" t="s">
        <v>23</v>
      </c>
      <c r="BK182" s="195">
        <f>ROUND(I182*H182,2)</f>
        <v>0</v>
      </c>
      <c r="BL182" s="19" t="s">
        <v>170</v>
      </c>
      <c r="BM182" s="194" t="s">
        <v>1287</v>
      </c>
    </row>
    <row r="183" spans="1:47" s="2" customFormat="1" ht="11.25">
      <c r="A183" s="37"/>
      <c r="B183" s="38"/>
      <c r="C183" s="39"/>
      <c r="D183" s="196" t="s">
        <v>172</v>
      </c>
      <c r="E183" s="39"/>
      <c r="F183" s="197" t="s">
        <v>1288</v>
      </c>
      <c r="G183" s="39"/>
      <c r="H183" s="39"/>
      <c r="I183" s="198"/>
      <c r="J183" s="39"/>
      <c r="K183" s="39"/>
      <c r="L183" s="42"/>
      <c r="M183" s="199"/>
      <c r="N183" s="200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9" t="s">
        <v>172</v>
      </c>
      <c r="AU183" s="19" t="s">
        <v>92</v>
      </c>
    </row>
    <row r="184" spans="2:51" s="14" customFormat="1" ht="11.25">
      <c r="B184" s="211"/>
      <c r="C184" s="212"/>
      <c r="D184" s="196" t="s">
        <v>173</v>
      </c>
      <c r="E184" s="213" t="s">
        <v>36</v>
      </c>
      <c r="F184" s="214" t="s">
        <v>1284</v>
      </c>
      <c r="G184" s="212"/>
      <c r="H184" s="215">
        <v>30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173</v>
      </c>
      <c r="AU184" s="221" t="s">
        <v>92</v>
      </c>
      <c r="AV184" s="14" t="s">
        <v>92</v>
      </c>
      <c r="AW184" s="14" t="s">
        <v>45</v>
      </c>
      <c r="AX184" s="14" t="s">
        <v>23</v>
      </c>
      <c r="AY184" s="221" t="s">
        <v>164</v>
      </c>
    </row>
    <row r="185" spans="1:65" s="2" customFormat="1" ht="16.5" customHeight="1">
      <c r="A185" s="37"/>
      <c r="B185" s="38"/>
      <c r="C185" s="183" t="s">
        <v>324</v>
      </c>
      <c r="D185" s="183" t="s">
        <v>166</v>
      </c>
      <c r="E185" s="184" t="s">
        <v>1289</v>
      </c>
      <c r="F185" s="185" t="s">
        <v>1290</v>
      </c>
      <c r="G185" s="186" t="s">
        <v>185</v>
      </c>
      <c r="H185" s="187">
        <v>15.79</v>
      </c>
      <c r="I185" s="188"/>
      <c r="J185" s="189">
        <f>ROUND(I185*H185,2)</f>
        <v>0</v>
      </c>
      <c r="K185" s="185" t="s">
        <v>186</v>
      </c>
      <c r="L185" s="42"/>
      <c r="M185" s="190" t="s">
        <v>36</v>
      </c>
      <c r="N185" s="191" t="s">
        <v>53</v>
      </c>
      <c r="O185" s="67"/>
      <c r="P185" s="192">
        <f>O185*H185</f>
        <v>0</v>
      </c>
      <c r="Q185" s="192">
        <v>2.50215</v>
      </c>
      <c r="R185" s="192">
        <f>Q185*H185</f>
        <v>39.508948499999995</v>
      </c>
      <c r="S185" s="192">
        <v>0</v>
      </c>
      <c r="T185" s="19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4" t="s">
        <v>170</v>
      </c>
      <c r="AT185" s="194" t="s">
        <v>166</v>
      </c>
      <c r="AU185" s="194" t="s">
        <v>92</v>
      </c>
      <c r="AY185" s="19" t="s">
        <v>164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9" t="s">
        <v>23</v>
      </c>
      <c r="BK185" s="195">
        <f>ROUND(I185*H185,2)</f>
        <v>0</v>
      </c>
      <c r="BL185" s="19" t="s">
        <v>170</v>
      </c>
      <c r="BM185" s="194" t="s">
        <v>1291</v>
      </c>
    </row>
    <row r="186" spans="1:47" s="2" customFormat="1" ht="11.25">
      <c r="A186" s="37"/>
      <c r="B186" s="38"/>
      <c r="C186" s="39"/>
      <c r="D186" s="196" t="s">
        <v>172</v>
      </c>
      <c r="E186" s="39"/>
      <c r="F186" s="197" t="s">
        <v>1292</v>
      </c>
      <c r="G186" s="39"/>
      <c r="H186" s="39"/>
      <c r="I186" s="198"/>
      <c r="J186" s="39"/>
      <c r="K186" s="39"/>
      <c r="L186" s="42"/>
      <c r="M186" s="199"/>
      <c r="N186" s="200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9" t="s">
        <v>172</v>
      </c>
      <c r="AU186" s="19" t="s">
        <v>92</v>
      </c>
    </row>
    <row r="187" spans="1:47" s="2" customFormat="1" ht="11.25">
      <c r="A187" s="37"/>
      <c r="B187" s="38"/>
      <c r="C187" s="39"/>
      <c r="D187" s="233" t="s">
        <v>189</v>
      </c>
      <c r="E187" s="39"/>
      <c r="F187" s="234" t="s">
        <v>1293</v>
      </c>
      <c r="G187" s="39"/>
      <c r="H187" s="39"/>
      <c r="I187" s="198"/>
      <c r="J187" s="39"/>
      <c r="K187" s="39"/>
      <c r="L187" s="42"/>
      <c r="M187" s="199"/>
      <c r="N187" s="200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9" t="s">
        <v>189</v>
      </c>
      <c r="AU187" s="19" t="s">
        <v>92</v>
      </c>
    </row>
    <row r="188" spans="1:65" s="2" customFormat="1" ht="16.5" customHeight="1">
      <c r="A188" s="37"/>
      <c r="B188" s="38"/>
      <c r="C188" s="183" t="s">
        <v>332</v>
      </c>
      <c r="D188" s="183" t="s">
        <v>166</v>
      </c>
      <c r="E188" s="184" t="s">
        <v>1294</v>
      </c>
      <c r="F188" s="185" t="s">
        <v>1295</v>
      </c>
      <c r="G188" s="186" t="s">
        <v>169</v>
      </c>
      <c r="H188" s="187">
        <v>49.884</v>
      </c>
      <c r="I188" s="188"/>
      <c r="J188" s="189">
        <f>ROUND(I188*H188,2)</f>
        <v>0</v>
      </c>
      <c r="K188" s="185" t="s">
        <v>186</v>
      </c>
      <c r="L188" s="42"/>
      <c r="M188" s="190" t="s">
        <v>36</v>
      </c>
      <c r="N188" s="191" t="s">
        <v>53</v>
      </c>
      <c r="O188" s="67"/>
      <c r="P188" s="192">
        <f>O188*H188</f>
        <v>0</v>
      </c>
      <c r="Q188" s="192">
        <v>0.04174</v>
      </c>
      <c r="R188" s="192">
        <f>Q188*H188</f>
        <v>2.08215816</v>
      </c>
      <c r="S188" s="192">
        <v>0</v>
      </c>
      <c r="T188" s="19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4" t="s">
        <v>170</v>
      </c>
      <c r="AT188" s="194" t="s">
        <v>166</v>
      </c>
      <c r="AU188" s="194" t="s">
        <v>92</v>
      </c>
      <c r="AY188" s="19" t="s">
        <v>164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9" t="s">
        <v>23</v>
      </c>
      <c r="BK188" s="195">
        <f>ROUND(I188*H188,2)</f>
        <v>0</v>
      </c>
      <c r="BL188" s="19" t="s">
        <v>170</v>
      </c>
      <c r="BM188" s="194" t="s">
        <v>1296</v>
      </c>
    </row>
    <row r="189" spans="1:47" s="2" customFormat="1" ht="11.25">
      <c r="A189" s="37"/>
      <c r="B189" s="38"/>
      <c r="C189" s="39"/>
      <c r="D189" s="196" t="s">
        <v>172</v>
      </c>
      <c r="E189" s="39"/>
      <c r="F189" s="197" t="s">
        <v>1297</v>
      </c>
      <c r="G189" s="39"/>
      <c r="H189" s="39"/>
      <c r="I189" s="198"/>
      <c r="J189" s="39"/>
      <c r="K189" s="39"/>
      <c r="L189" s="42"/>
      <c r="M189" s="199"/>
      <c r="N189" s="200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172</v>
      </c>
      <c r="AU189" s="19" t="s">
        <v>92</v>
      </c>
    </row>
    <row r="190" spans="1:47" s="2" customFormat="1" ht="11.25">
      <c r="A190" s="37"/>
      <c r="B190" s="38"/>
      <c r="C190" s="39"/>
      <c r="D190" s="233" t="s">
        <v>189</v>
      </c>
      <c r="E190" s="39"/>
      <c r="F190" s="234" t="s">
        <v>1298</v>
      </c>
      <c r="G190" s="39"/>
      <c r="H190" s="39"/>
      <c r="I190" s="198"/>
      <c r="J190" s="39"/>
      <c r="K190" s="39"/>
      <c r="L190" s="42"/>
      <c r="M190" s="199"/>
      <c r="N190" s="200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189</v>
      </c>
      <c r="AU190" s="19" t="s">
        <v>92</v>
      </c>
    </row>
    <row r="191" spans="2:51" s="14" customFormat="1" ht="11.25">
      <c r="B191" s="211"/>
      <c r="C191" s="212"/>
      <c r="D191" s="196" t="s">
        <v>173</v>
      </c>
      <c r="E191" s="213" t="s">
        <v>36</v>
      </c>
      <c r="F191" s="214" t="s">
        <v>1299</v>
      </c>
      <c r="G191" s="212"/>
      <c r="H191" s="215">
        <v>49.8835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173</v>
      </c>
      <c r="AU191" s="221" t="s">
        <v>92</v>
      </c>
      <c r="AV191" s="14" t="s">
        <v>92</v>
      </c>
      <c r="AW191" s="14" t="s">
        <v>45</v>
      </c>
      <c r="AX191" s="14" t="s">
        <v>82</v>
      </c>
      <c r="AY191" s="221" t="s">
        <v>164</v>
      </c>
    </row>
    <row r="192" spans="2:51" s="15" customFormat="1" ht="11.25">
      <c r="B192" s="222"/>
      <c r="C192" s="223"/>
      <c r="D192" s="196" t="s">
        <v>173</v>
      </c>
      <c r="E192" s="224" t="s">
        <v>36</v>
      </c>
      <c r="F192" s="225" t="s">
        <v>181</v>
      </c>
      <c r="G192" s="223"/>
      <c r="H192" s="226">
        <v>49.8835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173</v>
      </c>
      <c r="AU192" s="232" t="s">
        <v>92</v>
      </c>
      <c r="AV192" s="15" t="s">
        <v>170</v>
      </c>
      <c r="AW192" s="15" t="s">
        <v>45</v>
      </c>
      <c r="AX192" s="15" t="s">
        <v>23</v>
      </c>
      <c r="AY192" s="232" t="s">
        <v>164</v>
      </c>
    </row>
    <row r="193" spans="1:65" s="2" customFormat="1" ht="16.5" customHeight="1">
      <c r="A193" s="37"/>
      <c r="B193" s="38"/>
      <c r="C193" s="183" t="s">
        <v>7</v>
      </c>
      <c r="D193" s="183" t="s">
        <v>166</v>
      </c>
      <c r="E193" s="184" t="s">
        <v>1300</v>
      </c>
      <c r="F193" s="185" t="s">
        <v>1301</v>
      </c>
      <c r="G193" s="186" t="s">
        <v>169</v>
      </c>
      <c r="H193" s="187">
        <v>49.884</v>
      </c>
      <c r="I193" s="188"/>
      <c r="J193" s="189">
        <f>ROUND(I193*H193,2)</f>
        <v>0</v>
      </c>
      <c r="K193" s="185" t="s">
        <v>186</v>
      </c>
      <c r="L193" s="42"/>
      <c r="M193" s="190" t="s">
        <v>36</v>
      </c>
      <c r="N193" s="191" t="s">
        <v>53</v>
      </c>
      <c r="O193" s="67"/>
      <c r="P193" s="192">
        <f>O193*H193</f>
        <v>0</v>
      </c>
      <c r="Q193" s="192">
        <v>2E-05</v>
      </c>
      <c r="R193" s="192">
        <f>Q193*H193</f>
        <v>0.0009976800000000001</v>
      </c>
      <c r="S193" s="192">
        <v>0</v>
      </c>
      <c r="T193" s="19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4" t="s">
        <v>170</v>
      </c>
      <c r="AT193" s="194" t="s">
        <v>166</v>
      </c>
      <c r="AU193" s="194" t="s">
        <v>92</v>
      </c>
      <c r="AY193" s="19" t="s">
        <v>164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19" t="s">
        <v>23</v>
      </c>
      <c r="BK193" s="195">
        <f>ROUND(I193*H193,2)</f>
        <v>0</v>
      </c>
      <c r="BL193" s="19" t="s">
        <v>170</v>
      </c>
      <c r="BM193" s="194" t="s">
        <v>1302</v>
      </c>
    </row>
    <row r="194" spans="1:47" s="2" customFormat="1" ht="11.25">
      <c r="A194" s="37"/>
      <c r="B194" s="38"/>
      <c r="C194" s="39"/>
      <c r="D194" s="196" t="s">
        <v>172</v>
      </c>
      <c r="E194" s="39"/>
      <c r="F194" s="197" t="s">
        <v>1303</v>
      </c>
      <c r="G194" s="39"/>
      <c r="H194" s="39"/>
      <c r="I194" s="198"/>
      <c r="J194" s="39"/>
      <c r="K194" s="39"/>
      <c r="L194" s="42"/>
      <c r="M194" s="199"/>
      <c r="N194" s="200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9" t="s">
        <v>172</v>
      </c>
      <c r="AU194" s="19" t="s">
        <v>92</v>
      </c>
    </row>
    <row r="195" spans="1:47" s="2" customFormat="1" ht="11.25">
      <c r="A195" s="37"/>
      <c r="B195" s="38"/>
      <c r="C195" s="39"/>
      <c r="D195" s="233" t="s">
        <v>189</v>
      </c>
      <c r="E195" s="39"/>
      <c r="F195" s="234" t="s">
        <v>1304</v>
      </c>
      <c r="G195" s="39"/>
      <c r="H195" s="39"/>
      <c r="I195" s="198"/>
      <c r="J195" s="39"/>
      <c r="K195" s="39"/>
      <c r="L195" s="42"/>
      <c r="M195" s="199"/>
      <c r="N195" s="200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9" t="s">
        <v>189</v>
      </c>
      <c r="AU195" s="19" t="s">
        <v>92</v>
      </c>
    </row>
    <row r="196" spans="1:65" s="2" customFormat="1" ht="16.5" customHeight="1">
      <c r="A196" s="37"/>
      <c r="B196" s="38"/>
      <c r="C196" s="183" t="s">
        <v>120</v>
      </c>
      <c r="D196" s="183" t="s">
        <v>166</v>
      </c>
      <c r="E196" s="184" t="s">
        <v>1305</v>
      </c>
      <c r="F196" s="185" t="s">
        <v>1306</v>
      </c>
      <c r="G196" s="186" t="s">
        <v>335</v>
      </c>
      <c r="H196" s="187">
        <v>0.373</v>
      </c>
      <c r="I196" s="188"/>
      <c r="J196" s="189">
        <f>ROUND(I196*H196,2)</f>
        <v>0</v>
      </c>
      <c r="K196" s="185" t="s">
        <v>186</v>
      </c>
      <c r="L196" s="42"/>
      <c r="M196" s="190" t="s">
        <v>36</v>
      </c>
      <c r="N196" s="191" t="s">
        <v>53</v>
      </c>
      <c r="O196" s="67"/>
      <c r="P196" s="192">
        <f>O196*H196</f>
        <v>0</v>
      </c>
      <c r="Q196" s="192">
        <v>1.04877</v>
      </c>
      <c r="R196" s="192">
        <f>Q196*H196</f>
        <v>0.39119121</v>
      </c>
      <c r="S196" s="192">
        <v>0</v>
      </c>
      <c r="T196" s="19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4" t="s">
        <v>170</v>
      </c>
      <c r="AT196" s="194" t="s">
        <v>166</v>
      </c>
      <c r="AU196" s="194" t="s">
        <v>92</v>
      </c>
      <c r="AY196" s="19" t="s">
        <v>164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9" t="s">
        <v>23</v>
      </c>
      <c r="BK196" s="195">
        <f>ROUND(I196*H196,2)</f>
        <v>0</v>
      </c>
      <c r="BL196" s="19" t="s">
        <v>170</v>
      </c>
      <c r="BM196" s="194" t="s">
        <v>1307</v>
      </c>
    </row>
    <row r="197" spans="1:47" s="2" customFormat="1" ht="11.25">
      <c r="A197" s="37"/>
      <c r="B197" s="38"/>
      <c r="C197" s="39"/>
      <c r="D197" s="196" t="s">
        <v>172</v>
      </c>
      <c r="E197" s="39"/>
      <c r="F197" s="197" t="s">
        <v>1308</v>
      </c>
      <c r="G197" s="39"/>
      <c r="H197" s="39"/>
      <c r="I197" s="198"/>
      <c r="J197" s="39"/>
      <c r="K197" s="39"/>
      <c r="L197" s="42"/>
      <c r="M197" s="199"/>
      <c r="N197" s="200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9" t="s">
        <v>172</v>
      </c>
      <c r="AU197" s="19" t="s">
        <v>92</v>
      </c>
    </row>
    <row r="198" spans="1:47" s="2" customFormat="1" ht="11.25">
      <c r="A198" s="37"/>
      <c r="B198" s="38"/>
      <c r="C198" s="39"/>
      <c r="D198" s="233" t="s">
        <v>189</v>
      </c>
      <c r="E198" s="39"/>
      <c r="F198" s="234" t="s">
        <v>1309</v>
      </c>
      <c r="G198" s="39"/>
      <c r="H198" s="39"/>
      <c r="I198" s="198"/>
      <c r="J198" s="39"/>
      <c r="K198" s="39"/>
      <c r="L198" s="42"/>
      <c r="M198" s="199"/>
      <c r="N198" s="200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9" t="s">
        <v>189</v>
      </c>
      <c r="AU198" s="19" t="s">
        <v>92</v>
      </c>
    </row>
    <row r="199" spans="2:51" s="14" customFormat="1" ht="11.25">
      <c r="B199" s="211"/>
      <c r="C199" s="212"/>
      <c r="D199" s="196" t="s">
        <v>173</v>
      </c>
      <c r="E199" s="213" t="s">
        <v>36</v>
      </c>
      <c r="F199" s="214" t="s">
        <v>1310</v>
      </c>
      <c r="G199" s="212"/>
      <c r="H199" s="215">
        <v>0.37268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173</v>
      </c>
      <c r="AU199" s="221" t="s">
        <v>92</v>
      </c>
      <c r="AV199" s="14" t="s">
        <v>92</v>
      </c>
      <c r="AW199" s="14" t="s">
        <v>45</v>
      </c>
      <c r="AX199" s="14" t="s">
        <v>82</v>
      </c>
      <c r="AY199" s="221" t="s">
        <v>164</v>
      </c>
    </row>
    <row r="200" spans="2:51" s="15" customFormat="1" ht="11.25">
      <c r="B200" s="222"/>
      <c r="C200" s="223"/>
      <c r="D200" s="196" t="s">
        <v>173</v>
      </c>
      <c r="E200" s="224" t="s">
        <v>36</v>
      </c>
      <c r="F200" s="225" t="s">
        <v>181</v>
      </c>
      <c r="G200" s="223"/>
      <c r="H200" s="226">
        <v>0.37268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173</v>
      </c>
      <c r="AU200" s="232" t="s">
        <v>92</v>
      </c>
      <c r="AV200" s="15" t="s">
        <v>170</v>
      </c>
      <c r="AW200" s="15" t="s">
        <v>45</v>
      </c>
      <c r="AX200" s="15" t="s">
        <v>23</v>
      </c>
      <c r="AY200" s="232" t="s">
        <v>164</v>
      </c>
    </row>
    <row r="201" spans="1:65" s="2" customFormat="1" ht="16.5" customHeight="1">
      <c r="A201" s="37"/>
      <c r="B201" s="38"/>
      <c r="C201" s="183" t="s">
        <v>355</v>
      </c>
      <c r="D201" s="183" t="s">
        <v>166</v>
      </c>
      <c r="E201" s="184" t="s">
        <v>1311</v>
      </c>
      <c r="F201" s="185" t="s">
        <v>1312</v>
      </c>
      <c r="G201" s="186" t="s">
        <v>364</v>
      </c>
      <c r="H201" s="187">
        <v>17.49</v>
      </c>
      <c r="I201" s="188"/>
      <c r="J201" s="189">
        <f>ROUND(I201*H201,2)</f>
        <v>0</v>
      </c>
      <c r="K201" s="185" t="s">
        <v>186</v>
      </c>
      <c r="L201" s="42"/>
      <c r="M201" s="190" t="s">
        <v>36</v>
      </c>
      <c r="N201" s="191" t="s">
        <v>53</v>
      </c>
      <c r="O201" s="67"/>
      <c r="P201" s="192">
        <f>O201*H201</f>
        <v>0</v>
      </c>
      <c r="Q201" s="192">
        <v>0.00019</v>
      </c>
      <c r="R201" s="192">
        <f>Q201*H201</f>
        <v>0.0033231</v>
      </c>
      <c r="S201" s="192">
        <v>0</v>
      </c>
      <c r="T201" s="19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4" t="s">
        <v>170</v>
      </c>
      <c r="AT201" s="194" t="s">
        <v>166</v>
      </c>
      <c r="AU201" s="194" t="s">
        <v>92</v>
      </c>
      <c r="AY201" s="19" t="s">
        <v>164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19" t="s">
        <v>23</v>
      </c>
      <c r="BK201" s="195">
        <f>ROUND(I201*H201,2)</f>
        <v>0</v>
      </c>
      <c r="BL201" s="19" t="s">
        <v>170</v>
      </c>
      <c r="BM201" s="194" t="s">
        <v>1313</v>
      </c>
    </row>
    <row r="202" spans="1:47" s="2" customFormat="1" ht="11.25">
      <c r="A202" s="37"/>
      <c r="B202" s="38"/>
      <c r="C202" s="39"/>
      <c r="D202" s="196" t="s">
        <v>172</v>
      </c>
      <c r="E202" s="39"/>
      <c r="F202" s="197" t="s">
        <v>1314</v>
      </c>
      <c r="G202" s="39"/>
      <c r="H202" s="39"/>
      <c r="I202" s="198"/>
      <c r="J202" s="39"/>
      <c r="K202" s="39"/>
      <c r="L202" s="42"/>
      <c r="M202" s="199"/>
      <c r="N202" s="200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172</v>
      </c>
      <c r="AU202" s="19" t="s">
        <v>92</v>
      </c>
    </row>
    <row r="203" spans="1:47" s="2" customFormat="1" ht="11.25">
      <c r="A203" s="37"/>
      <c r="B203" s="38"/>
      <c r="C203" s="39"/>
      <c r="D203" s="233" t="s">
        <v>189</v>
      </c>
      <c r="E203" s="39"/>
      <c r="F203" s="234" t="s">
        <v>1315</v>
      </c>
      <c r="G203" s="39"/>
      <c r="H203" s="39"/>
      <c r="I203" s="198"/>
      <c r="J203" s="39"/>
      <c r="K203" s="39"/>
      <c r="L203" s="42"/>
      <c r="M203" s="199"/>
      <c r="N203" s="200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9" t="s">
        <v>189</v>
      </c>
      <c r="AU203" s="19" t="s">
        <v>92</v>
      </c>
    </row>
    <row r="204" spans="2:51" s="14" customFormat="1" ht="11.25">
      <c r="B204" s="211"/>
      <c r="C204" s="212"/>
      <c r="D204" s="196" t="s">
        <v>173</v>
      </c>
      <c r="E204" s="213" t="s">
        <v>36</v>
      </c>
      <c r="F204" s="214" t="s">
        <v>1316</v>
      </c>
      <c r="G204" s="212"/>
      <c r="H204" s="215">
        <v>17.49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173</v>
      </c>
      <c r="AU204" s="221" t="s">
        <v>92</v>
      </c>
      <c r="AV204" s="14" t="s">
        <v>92</v>
      </c>
      <c r="AW204" s="14" t="s">
        <v>45</v>
      </c>
      <c r="AX204" s="14" t="s">
        <v>82</v>
      </c>
      <c r="AY204" s="221" t="s">
        <v>164</v>
      </c>
    </row>
    <row r="205" spans="2:51" s="15" customFormat="1" ht="11.25">
      <c r="B205" s="222"/>
      <c r="C205" s="223"/>
      <c r="D205" s="196" t="s">
        <v>173</v>
      </c>
      <c r="E205" s="224" t="s">
        <v>36</v>
      </c>
      <c r="F205" s="225" t="s">
        <v>181</v>
      </c>
      <c r="G205" s="223"/>
      <c r="H205" s="226">
        <v>17.49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173</v>
      </c>
      <c r="AU205" s="232" t="s">
        <v>92</v>
      </c>
      <c r="AV205" s="15" t="s">
        <v>170</v>
      </c>
      <c r="AW205" s="15" t="s">
        <v>45</v>
      </c>
      <c r="AX205" s="15" t="s">
        <v>23</v>
      </c>
      <c r="AY205" s="232" t="s">
        <v>164</v>
      </c>
    </row>
    <row r="206" spans="1:65" s="2" customFormat="1" ht="16.5" customHeight="1">
      <c r="A206" s="37"/>
      <c r="B206" s="38"/>
      <c r="C206" s="183" t="s">
        <v>361</v>
      </c>
      <c r="D206" s="183" t="s">
        <v>166</v>
      </c>
      <c r="E206" s="184" t="s">
        <v>1317</v>
      </c>
      <c r="F206" s="185" t="s">
        <v>1318</v>
      </c>
      <c r="G206" s="186" t="s">
        <v>364</v>
      </c>
      <c r="H206" s="187">
        <v>21.39</v>
      </c>
      <c r="I206" s="188"/>
      <c r="J206" s="189">
        <f>ROUND(I206*H206,2)</f>
        <v>0</v>
      </c>
      <c r="K206" s="185" t="s">
        <v>186</v>
      </c>
      <c r="L206" s="42"/>
      <c r="M206" s="190" t="s">
        <v>36</v>
      </c>
      <c r="N206" s="191" t="s">
        <v>53</v>
      </c>
      <c r="O206" s="67"/>
      <c r="P206" s="192">
        <f>O206*H206</f>
        <v>0</v>
      </c>
      <c r="Q206" s="192">
        <v>0.00033</v>
      </c>
      <c r="R206" s="192">
        <f>Q206*H206</f>
        <v>0.0070587</v>
      </c>
      <c r="S206" s="192">
        <v>0</v>
      </c>
      <c r="T206" s="19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4" t="s">
        <v>170</v>
      </c>
      <c r="AT206" s="194" t="s">
        <v>166</v>
      </c>
      <c r="AU206" s="194" t="s">
        <v>92</v>
      </c>
      <c r="AY206" s="19" t="s">
        <v>164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9" t="s">
        <v>23</v>
      </c>
      <c r="BK206" s="195">
        <f>ROUND(I206*H206,2)</f>
        <v>0</v>
      </c>
      <c r="BL206" s="19" t="s">
        <v>170</v>
      </c>
      <c r="BM206" s="194" t="s">
        <v>1319</v>
      </c>
    </row>
    <row r="207" spans="1:47" s="2" customFormat="1" ht="11.25">
      <c r="A207" s="37"/>
      <c r="B207" s="38"/>
      <c r="C207" s="39"/>
      <c r="D207" s="196" t="s">
        <v>172</v>
      </c>
      <c r="E207" s="39"/>
      <c r="F207" s="197" t="s">
        <v>1320</v>
      </c>
      <c r="G207" s="39"/>
      <c r="H207" s="39"/>
      <c r="I207" s="198"/>
      <c r="J207" s="39"/>
      <c r="K207" s="39"/>
      <c r="L207" s="42"/>
      <c r="M207" s="199"/>
      <c r="N207" s="200"/>
      <c r="O207" s="67"/>
      <c r="P207" s="67"/>
      <c r="Q207" s="67"/>
      <c r="R207" s="67"/>
      <c r="S207" s="67"/>
      <c r="T207" s="6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9" t="s">
        <v>172</v>
      </c>
      <c r="AU207" s="19" t="s">
        <v>92</v>
      </c>
    </row>
    <row r="208" spans="1:47" s="2" customFormat="1" ht="11.25">
      <c r="A208" s="37"/>
      <c r="B208" s="38"/>
      <c r="C208" s="39"/>
      <c r="D208" s="233" t="s">
        <v>189</v>
      </c>
      <c r="E208" s="39"/>
      <c r="F208" s="234" t="s">
        <v>1321</v>
      </c>
      <c r="G208" s="39"/>
      <c r="H208" s="39"/>
      <c r="I208" s="198"/>
      <c r="J208" s="39"/>
      <c r="K208" s="39"/>
      <c r="L208" s="42"/>
      <c r="M208" s="199"/>
      <c r="N208" s="200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9" t="s">
        <v>189</v>
      </c>
      <c r="AU208" s="19" t="s">
        <v>92</v>
      </c>
    </row>
    <row r="209" spans="2:51" s="14" customFormat="1" ht="11.25">
      <c r="B209" s="211"/>
      <c r="C209" s="212"/>
      <c r="D209" s="196" t="s">
        <v>173</v>
      </c>
      <c r="E209" s="213" t="s">
        <v>36</v>
      </c>
      <c r="F209" s="214" t="s">
        <v>1322</v>
      </c>
      <c r="G209" s="212"/>
      <c r="H209" s="215">
        <v>21.39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173</v>
      </c>
      <c r="AU209" s="221" t="s">
        <v>92</v>
      </c>
      <c r="AV209" s="14" t="s">
        <v>92</v>
      </c>
      <c r="AW209" s="14" t="s">
        <v>45</v>
      </c>
      <c r="AX209" s="14" t="s">
        <v>23</v>
      </c>
      <c r="AY209" s="221" t="s">
        <v>164</v>
      </c>
    </row>
    <row r="210" spans="2:63" s="12" customFormat="1" ht="22.9" customHeight="1">
      <c r="B210" s="167"/>
      <c r="C210" s="168"/>
      <c r="D210" s="169" t="s">
        <v>81</v>
      </c>
      <c r="E210" s="181" t="s">
        <v>170</v>
      </c>
      <c r="F210" s="181" t="s">
        <v>369</v>
      </c>
      <c r="G210" s="168"/>
      <c r="H210" s="168"/>
      <c r="I210" s="171"/>
      <c r="J210" s="182">
        <f>BK210</f>
        <v>0</v>
      </c>
      <c r="K210" s="168"/>
      <c r="L210" s="173"/>
      <c r="M210" s="174"/>
      <c r="N210" s="175"/>
      <c r="O210" s="175"/>
      <c r="P210" s="176">
        <f>SUM(P211:P222)</f>
        <v>0</v>
      </c>
      <c r="Q210" s="175"/>
      <c r="R210" s="176">
        <f>SUM(R211:R222)</f>
        <v>3.04774347</v>
      </c>
      <c r="S210" s="175"/>
      <c r="T210" s="177">
        <f>SUM(T211:T222)</f>
        <v>0</v>
      </c>
      <c r="AR210" s="178" t="s">
        <v>23</v>
      </c>
      <c r="AT210" s="179" t="s">
        <v>81</v>
      </c>
      <c r="AU210" s="179" t="s">
        <v>23</v>
      </c>
      <c r="AY210" s="178" t="s">
        <v>164</v>
      </c>
      <c r="BK210" s="180">
        <f>SUM(BK211:BK222)</f>
        <v>0</v>
      </c>
    </row>
    <row r="211" spans="1:65" s="2" customFormat="1" ht="16.5" customHeight="1">
      <c r="A211" s="37"/>
      <c r="B211" s="38"/>
      <c r="C211" s="183" t="s">
        <v>370</v>
      </c>
      <c r="D211" s="183" t="s">
        <v>166</v>
      </c>
      <c r="E211" s="184" t="s">
        <v>1323</v>
      </c>
      <c r="F211" s="185" t="s">
        <v>1324</v>
      </c>
      <c r="G211" s="186" t="s">
        <v>169</v>
      </c>
      <c r="H211" s="187">
        <v>0.875</v>
      </c>
      <c r="I211" s="188"/>
      <c r="J211" s="189">
        <f>ROUND(I211*H211,2)</f>
        <v>0</v>
      </c>
      <c r="K211" s="185" t="s">
        <v>186</v>
      </c>
      <c r="L211" s="42"/>
      <c r="M211" s="190" t="s">
        <v>36</v>
      </c>
      <c r="N211" s="191" t="s">
        <v>53</v>
      </c>
      <c r="O211" s="67"/>
      <c r="P211" s="192">
        <f>O211*H211</f>
        <v>0</v>
      </c>
      <c r="Q211" s="192">
        <v>0.02102</v>
      </c>
      <c r="R211" s="192">
        <f>Q211*H211</f>
        <v>0.0183925</v>
      </c>
      <c r="S211" s="192">
        <v>0</v>
      </c>
      <c r="T211" s="19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4" t="s">
        <v>170</v>
      </c>
      <c r="AT211" s="194" t="s">
        <v>166</v>
      </c>
      <c r="AU211" s="194" t="s">
        <v>92</v>
      </c>
      <c r="AY211" s="19" t="s">
        <v>164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19" t="s">
        <v>23</v>
      </c>
      <c r="BK211" s="195">
        <f>ROUND(I211*H211,2)</f>
        <v>0</v>
      </c>
      <c r="BL211" s="19" t="s">
        <v>170</v>
      </c>
      <c r="BM211" s="194" t="s">
        <v>1325</v>
      </c>
    </row>
    <row r="212" spans="1:47" s="2" customFormat="1" ht="11.25">
      <c r="A212" s="37"/>
      <c r="B212" s="38"/>
      <c r="C212" s="39"/>
      <c r="D212" s="196" t="s">
        <v>172</v>
      </c>
      <c r="E212" s="39"/>
      <c r="F212" s="197" t="s">
        <v>1326</v>
      </c>
      <c r="G212" s="39"/>
      <c r="H212" s="39"/>
      <c r="I212" s="198"/>
      <c r="J212" s="39"/>
      <c r="K212" s="39"/>
      <c r="L212" s="42"/>
      <c r="M212" s="199"/>
      <c r="N212" s="200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9" t="s">
        <v>172</v>
      </c>
      <c r="AU212" s="19" t="s">
        <v>92</v>
      </c>
    </row>
    <row r="213" spans="1:47" s="2" customFormat="1" ht="11.25">
      <c r="A213" s="37"/>
      <c r="B213" s="38"/>
      <c r="C213" s="39"/>
      <c r="D213" s="233" t="s">
        <v>189</v>
      </c>
      <c r="E213" s="39"/>
      <c r="F213" s="234" t="s">
        <v>1327</v>
      </c>
      <c r="G213" s="39"/>
      <c r="H213" s="39"/>
      <c r="I213" s="198"/>
      <c r="J213" s="39"/>
      <c r="K213" s="39"/>
      <c r="L213" s="42"/>
      <c r="M213" s="199"/>
      <c r="N213" s="200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9" t="s">
        <v>189</v>
      </c>
      <c r="AU213" s="19" t="s">
        <v>92</v>
      </c>
    </row>
    <row r="214" spans="1:65" s="2" customFormat="1" ht="16.5" customHeight="1">
      <c r="A214" s="37"/>
      <c r="B214" s="38"/>
      <c r="C214" s="183" t="s">
        <v>378</v>
      </c>
      <c r="D214" s="183" t="s">
        <v>166</v>
      </c>
      <c r="E214" s="184" t="s">
        <v>1328</v>
      </c>
      <c r="F214" s="185" t="s">
        <v>1329</v>
      </c>
      <c r="G214" s="186" t="s">
        <v>169</v>
      </c>
      <c r="H214" s="187">
        <v>0.875</v>
      </c>
      <c r="I214" s="188"/>
      <c r="J214" s="189">
        <f>ROUND(I214*H214,2)</f>
        <v>0</v>
      </c>
      <c r="K214" s="185" t="s">
        <v>186</v>
      </c>
      <c r="L214" s="42"/>
      <c r="M214" s="190" t="s">
        <v>36</v>
      </c>
      <c r="N214" s="191" t="s">
        <v>53</v>
      </c>
      <c r="O214" s="67"/>
      <c r="P214" s="192">
        <f>O214*H214</f>
        <v>0</v>
      </c>
      <c r="Q214" s="192">
        <v>0.01453</v>
      </c>
      <c r="R214" s="192">
        <f>Q214*H214</f>
        <v>0.01271375</v>
      </c>
      <c r="S214" s="192">
        <v>0</v>
      </c>
      <c r="T214" s="19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4" t="s">
        <v>170</v>
      </c>
      <c r="AT214" s="194" t="s">
        <v>166</v>
      </c>
      <c r="AU214" s="194" t="s">
        <v>92</v>
      </c>
      <c r="AY214" s="19" t="s">
        <v>164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9" t="s">
        <v>23</v>
      </c>
      <c r="BK214" s="195">
        <f>ROUND(I214*H214,2)</f>
        <v>0</v>
      </c>
      <c r="BL214" s="19" t="s">
        <v>170</v>
      </c>
      <c r="BM214" s="194" t="s">
        <v>1330</v>
      </c>
    </row>
    <row r="215" spans="1:47" s="2" customFormat="1" ht="11.25">
      <c r="A215" s="37"/>
      <c r="B215" s="38"/>
      <c r="C215" s="39"/>
      <c r="D215" s="196" t="s">
        <v>172</v>
      </c>
      <c r="E215" s="39"/>
      <c r="F215" s="197" t="s">
        <v>1331</v>
      </c>
      <c r="G215" s="39"/>
      <c r="H215" s="39"/>
      <c r="I215" s="198"/>
      <c r="J215" s="39"/>
      <c r="K215" s="39"/>
      <c r="L215" s="42"/>
      <c r="M215" s="199"/>
      <c r="N215" s="200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172</v>
      </c>
      <c r="AU215" s="19" t="s">
        <v>92</v>
      </c>
    </row>
    <row r="216" spans="1:47" s="2" customFormat="1" ht="11.25">
      <c r="A216" s="37"/>
      <c r="B216" s="38"/>
      <c r="C216" s="39"/>
      <c r="D216" s="233" t="s">
        <v>189</v>
      </c>
      <c r="E216" s="39"/>
      <c r="F216" s="234" t="s">
        <v>1332</v>
      </c>
      <c r="G216" s="39"/>
      <c r="H216" s="39"/>
      <c r="I216" s="198"/>
      <c r="J216" s="39"/>
      <c r="K216" s="39"/>
      <c r="L216" s="42"/>
      <c r="M216" s="199"/>
      <c r="N216" s="200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9" t="s">
        <v>189</v>
      </c>
      <c r="AU216" s="19" t="s">
        <v>92</v>
      </c>
    </row>
    <row r="217" spans="2:51" s="14" customFormat="1" ht="11.25">
      <c r="B217" s="211"/>
      <c r="C217" s="212"/>
      <c r="D217" s="196" t="s">
        <v>173</v>
      </c>
      <c r="E217" s="213" t="s">
        <v>36</v>
      </c>
      <c r="F217" s="214" t="s">
        <v>1333</v>
      </c>
      <c r="G217" s="212"/>
      <c r="H217" s="215">
        <v>0.875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173</v>
      </c>
      <c r="AU217" s="221" t="s">
        <v>92</v>
      </c>
      <c r="AV217" s="14" t="s">
        <v>92</v>
      </c>
      <c r="AW217" s="14" t="s">
        <v>45</v>
      </c>
      <c r="AX217" s="14" t="s">
        <v>23</v>
      </c>
      <c r="AY217" s="221" t="s">
        <v>164</v>
      </c>
    </row>
    <row r="218" spans="1:65" s="2" customFormat="1" ht="16.5" customHeight="1">
      <c r="A218" s="37"/>
      <c r="B218" s="38"/>
      <c r="C218" s="183" t="s">
        <v>388</v>
      </c>
      <c r="D218" s="183" t="s">
        <v>166</v>
      </c>
      <c r="E218" s="184" t="s">
        <v>1334</v>
      </c>
      <c r="F218" s="185" t="s">
        <v>1335</v>
      </c>
      <c r="G218" s="186" t="s">
        <v>185</v>
      </c>
      <c r="H218" s="187">
        <v>1.311</v>
      </c>
      <c r="I218" s="188"/>
      <c r="J218" s="189">
        <f>ROUND(I218*H218,2)</f>
        <v>0</v>
      </c>
      <c r="K218" s="185" t="s">
        <v>186</v>
      </c>
      <c r="L218" s="42"/>
      <c r="M218" s="190" t="s">
        <v>36</v>
      </c>
      <c r="N218" s="191" t="s">
        <v>53</v>
      </c>
      <c r="O218" s="67"/>
      <c r="P218" s="192">
        <f>O218*H218</f>
        <v>0</v>
      </c>
      <c r="Q218" s="192">
        <v>2.30102</v>
      </c>
      <c r="R218" s="192">
        <f>Q218*H218</f>
        <v>3.01663722</v>
      </c>
      <c r="S218" s="192">
        <v>0</v>
      </c>
      <c r="T218" s="19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4" t="s">
        <v>170</v>
      </c>
      <c r="AT218" s="194" t="s">
        <v>166</v>
      </c>
      <c r="AU218" s="194" t="s">
        <v>92</v>
      </c>
      <c r="AY218" s="19" t="s">
        <v>164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9" t="s">
        <v>23</v>
      </c>
      <c r="BK218" s="195">
        <f>ROUND(I218*H218,2)</f>
        <v>0</v>
      </c>
      <c r="BL218" s="19" t="s">
        <v>170</v>
      </c>
      <c r="BM218" s="194" t="s">
        <v>1336</v>
      </c>
    </row>
    <row r="219" spans="1:47" s="2" customFormat="1" ht="19.5">
      <c r="A219" s="37"/>
      <c r="B219" s="38"/>
      <c r="C219" s="39"/>
      <c r="D219" s="196" t="s">
        <v>172</v>
      </c>
      <c r="E219" s="39"/>
      <c r="F219" s="197" t="s">
        <v>1337</v>
      </c>
      <c r="G219" s="39"/>
      <c r="H219" s="39"/>
      <c r="I219" s="198"/>
      <c r="J219" s="39"/>
      <c r="K219" s="39"/>
      <c r="L219" s="42"/>
      <c r="M219" s="199"/>
      <c r="N219" s="200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9" t="s">
        <v>172</v>
      </c>
      <c r="AU219" s="19" t="s">
        <v>92</v>
      </c>
    </row>
    <row r="220" spans="1:47" s="2" customFormat="1" ht="11.25">
      <c r="A220" s="37"/>
      <c r="B220" s="38"/>
      <c r="C220" s="39"/>
      <c r="D220" s="233" t="s">
        <v>189</v>
      </c>
      <c r="E220" s="39"/>
      <c r="F220" s="234" t="s">
        <v>1338</v>
      </c>
      <c r="G220" s="39"/>
      <c r="H220" s="39"/>
      <c r="I220" s="198"/>
      <c r="J220" s="39"/>
      <c r="K220" s="39"/>
      <c r="L220" s="42"/>
      <c r="M220" s="199"/>
      <c r="N220" s="200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189</v>
      </c>
      <c r="AU220" s="19" t="s">
        <v>92</v>
      </c>
    </row>
    <row r="221" spans="2:51" s="14" customFormat="1" ht="11.25">
      <c r="B221" s="211"/>
      <c r="C221" s="212"/>
      <c r="D221" s="196" t="s">
        <v>173</v>
      </c>
      <c r="E221" s="213" t="s">
        <v>36</v>
      </c>
      <c r="F221" s="214" t="s">
        <v>1339</v>
      </c>
      <c r="G221" s="212"/>
      <c r="H221" s="215">
        <v>1.311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173</v>
      </c>
      <c r="AU221" s="221" t="s">
        <v>92</v>
      </c>
      <c r="AV221" s="14" t="s">
        <v>92</v>
      </c>
      <c r="AW221" s="14" t="s">
        <v>45</v>
      </c>
      <c r="AX221" s="14" t="s">
        <v>82</v>
      </c>
      <c r="AY221" s="221" t="s">
        <v>164</v>
      </c>
    </row>
    <row r="222" spans="2:51" s="15" customFormat="1" ht="11.25">
      <c r="B222" s="222"/>
      <c r="C222" s="223"/>
      <c r="D222" s="196" t="s">
        <v>173</v>
      </c>
      <c r="E222" s="224" t="s">
        <v>36</v>
      </c>
      <c r="F222" s="225" t="s">
        <v>181</v>
      </c>
      <c r="G222" s="223"/>
      <c r="H222" s="226">
        <v>1.311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173</v>
      </c>
      <c r="AU222" s="232" t="s">
        <v>92</v>
      </c>
      <c r="AV222" s="15" t="s">
        <v>170</v>
      </c>
      <c r="AW222" s="15" t="s">
        <v>45</v>
      </c>
      <c r="AX222" s="15" t="s">
        <v>23</v>
      </c>
      <c r="AY222" s="232" t="s">
        <v>164</v>
      </c>
    </row>
    <row r="223" spans="2:63" s="12" customFormat="1" ht="22.9" customHeight="1">
      <c r="B223" s="167"/>
      <c r="C223" s="168"/>
      <c r="D223" s="169" t="s">
        <v>81</v>
      </c>
      <c r="E223" s="181" t="s">
        <v>204</v>
      </c>
      <c r="F223" s="181" t="s">
        <v>1340</v>
      </c>
      <c r="G223" s="168"/>
      <c r="H223" s="168"/>
      <c r="I223" s="171"/>
      <c r="J223" s="182">
        <f>BK223</f>
        <v>0</v>
      </c>
      <c r="K223" s="168"/>
      <c r="L223" s="173"/>
      <c r="M223" s="174"/>
      <c r="N223" s="175"/>
      <c r="O223" s="175"/>
      <c r="P223" s="176">
        <f>SUM(P224:P228)</f>
        <v>0</v>
      </c>
      <c r="Q223" s="175"/>
      <c r="R223" s="176">
        <f>SUM(R224:R228)</f>
        <v>2.7337819599999995</v>
      </c>
      <c r="S223" s="175"/>
      <c r="T223" s="177">
        <f>SUM(T224:T228)</f>
        <v>0</v>
      </c>
      <c r="AR223" s="178" t="s">
        <v>23</v>
      </c>
      <c r="AT223" s="179" t="s">
        <v>81</v>
      </c>
      <c r="AU223" s="179" t="s">
        <v>23</v>
      </c>
      <c r="AY223" s="178" t="s">
        <v>164</v>
      </c>
      <c r="BK223" s="180">
        <f>SUM(BK224:BK228)</f>
        <v>0</v>
      </c>
    </row>
    <row r="224" spans="1:65" s="2" customFormat="1" ht="21.75" customHeight="1">
      <c r="A224" s="37"/>
      <c r="B224" s="38"/>
      <c r="C224" s="183" t="s">
        <v>395</v>
      </c>
      <c r="D224" s="183" t="s">
        <v>166</v>
      </c>
      <c r="E224" s="184" t="s">
        <v>1341</v>
      </c>
      <c r="F224" s="185" t="s">
        <v>1342</v>
      </c>
      <c r="G224" s="186" t="s">
        <v>169</v>
      </c>
      <c r="H224" s="187">
        <v>30.121</v>
      </c>
      <c r="I224" s="188"/>
      <c r="J224" s="189">
        <f>ROUND(I224*H224,2)</f>
        <v>0</v>
      </c>
      <c r="K224" s="185" t="s">
        <v>186</v>
      </c>
      <c r="L224" s="42"/>
      <c r="M224" s="190" t="s">
        <v>36</v>
      </c>
      <c r="N224" s="191" t="s">
        <v>53</v>
      </c>
      <c r="O224" s="67"/>
      <c r="P224" s="192">
        <f>O224*H224</f>
        <v>0</v>
      </c>
      <c r="Q224" s="192">
        <v>0.09076</v>
      </c>
      <c r="R224" s="192">
        <f>Q224*H224</f>
        <v>2.7337819599999995</v>
      </c>
      <c r="S224" s="192">
        <v>0</v>
      </c>
      <c r="T224" s="19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4" t="s">
        <v>170</v>
      </c>
      <c r="AT224" s="194" t="s">
        <v>166</v>
      </c>
      <c r="AU224" s="194" t="s">
        <v>92</v>
      </c>
      <c r="AY224" s="19" t="s">
        <v>164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9" t="s">
        <v>23</v>
      </c>
      <c r="BK224" s="195">
        <f>ROUND(I224*H224,2)</f>
        <v>0</v>
      </c>
      <c r="BL224" s="19" t="s">
        <v>170</v>
      </c>
      <c r="BM224" s="194" t="s">
        <v>1343</v>
      </c>
    </row>
    <row r="225" spans="1:47" s="2" customFormat="1" ht="19.5">
      <c r="A225" s="37"/>
      <c r="B225" s="38"/>
      <c r="C225" s="39"/>
      <c r="D225" s="196" t="s">
        <v>172</v>
      </c>
      <c r="E225" s="39"/>
      <c r="F225" s="197" t="s">
        <v>1344</v>
      </c>
      <c r="G225" s="39"/>
      <c r="H225" s="39"/>
      <c r="I225" s="198"/>
      <c r="J225" s="39"/>
      <c r="K225" s="39"/>
      <c r="L225" s="42"/>
      <c r="M225" s="199"/>
      <c r="N225" s="200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172</v>
      </c>
      <c r="AU225" s="19" t="s">
        <v>92</v>
      </c>
    </row>
    <row r="226" spans="1:47" s="2" customFormat="1" ht="11.25">
      <c r="A226" s="37"/>
      <c r="B226" s="38"/>
      <c r="C226" s="39"/>
      <c r="D226" s="233" t="s">
        <v>189</v>
      </c>
      <c r="E226" s="39"/>
      <c r="F226" s="234" t="s">
        <v>1345</v>
      </c>
      <c r="G226" s="39"/>
      <c r="H226" s="39"/>
      <c r="I226" s="198"/>
      <c r="J226" s="39"/>
      <c r="K226" s="39"/>
      <c r="L226" s="42"/>
      <c r="M226" s="199"/>
      <c r="N226" s="200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9" t="s">
        <v>189</v>
      </c>
      <c r="AU226" s="19" t="s">
        <v>92</v>
      </c>
    </row>
    <row r="227" spans="2:51" s="14" customFormat="1" ht="11.25">
      <c r="B227" s="211"/>
      <c r="C227" s="212"/>
      <c r="D227" s="196" t="s">
        <v>173</v>
      </c>
      <c r="E227" s="213" t="s">
        <v>36</v>
      </c>
      <c r="F227" s="214" t="s">
        <v>1346</v>
      </c>
      <c r="G227" s="212"/>
      <c r="H227" s="215">
        <v>30.121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173</v>
      </c>
      <c r="AU227" s="221" t="s">
        <v>92</v>
      </c>
      <c r="AV227" s="14" t="s">
        <v>92</v>
      </c>
      <c r="AW227" s="14" t="s">
        <v>45</v>
      </c>
      <c r="AX227" s="14" t="s">
        <v>82</v>
      </c>
      <c r="AY227" s="221" t="s">
        <v>164</v>
      </c>
    </row>
    <row r="228" spans="2:51" s="15" customFormat="1" ht="11.25">
      <c r="B228" s="222"/>
      <c r="C228" s="223"/>
      <c r="D228" s="196" t="s">
        <v>173</v>
      </c>
      <c r="E228" s="224" t="s">
        <v>36</v>
      </c>
      <c r="F228" s="225" t="s">
        <v>181</v>
      </c>
      <c r="G228" s="223"/>
      <c r="H228" s="226">
        <v>30.121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173</v>
      </c>
      <c r="AU228" s="232" t="s">
        <v>92</v>
      </c>
      <c r="AV228" s="15" t="s">
        <v>170</v>
      </c>
      <c r="AW228" s="15" t="s">
        <v>45</v>
      </c>
      <c r="AX228" s="15" t="s">
        <v>23</v>
      </c>
      <c r="AY228" s="232" t="s">
        <v>164</v>
      </c>
    </row>
    <row r="229" spans="2:63" s="12" customFormat="1" ht="22.9" customHeight="1">
      <c r="B229" s="167"/>
      <c r="C229" s="168"/>
      <c r="D229" s="169" t="s">
        <v>81</v>
      </c>
      <c r="E229" s="181" t="s">
        <v>217</v>
      </c>
      <c r="F229" s="181" t="s">
        <v>1347</v>
      </c>
      <c r="G229" s="168"/>
      <c r="H229" s="168"/>
      <c r="I229" s="171"/>
      <c r="J229" s="182">
        <f>BK229</f>
        <v>0</v>
      </c>
      <c r="K229" s="168"/>
      <c r="L229" s="173"/>
      <c r="M229" s="174"/>
      <c r="N229" s="175"/>
      <c r="O229" s="175"/>
      <c r="P229" s="176">
        <f>SUM(P230:P233)</f>
        <v>0</v>
      </c>
      <c r="Q229" s="175"/>
      <c r="R229" s="176">
        <f>SUM(R230:R233)</f>
        <v>0.008200500000000001</v>
      </c>
      <c r="S229" s="175"/>
      <c r="T229" s="177">
        <f>SUM(T230:T233)</f>
        <v>0</v>
      </c>
      <c r="AR229" s="178" t="s">
        <v>23</v>
      </c>
      <c r="AT229" s="179" t="s">
        <v>81</v>
      </c>
      <c r="AU229" s="179" t="s">
        <v>23</v>
      </c>
      <c r="AY229" s="178" t="s">
        <v>164</v>
      </c>
      <c r="BK229" s="180">
        <f>SUM(BK230:BK233)</f>
        <v>0</v>
      </c>
    </row>
    <row r="230" spans="1:65" s="2" customFormat="1" ht="16.5" customHeight="1">
      <c r="A230" s="37"/>
      <c r="B230" s="38"/>
      <c r="C230" s="183" t="s">
        <v>404</v>
      </c>
      <c r="D230" s="183" t="s">
        <v>166</v>
      </c>
      <c r="E230" s="184" t="s">
        <v>1348</v>
      </c>
      <c r="F230" s="185" t="s">
        <v>1349</v>
      </c>
      <c r="G230" s="186" t="s">
        <v>169</v>
      </c>
      <c r="H230" s="187">
        <v>24.85</v>
      </c>
      <c r="I230" s="188"/>
      <c r="J230" s="189">
        <f>ROUND(I230*H230,2)</f>
        <v>0</v>
      </c>
      <c r="K230" s="185" t="s">
        <v>186</v>
      </c>
      <c r="L230" s="42"/>
      <c r="M230" s="190" t="s">
        <v>36</v>
      </c>
      <c r="N230" s="191" t="s">
        <v>53</v>
      </c>
      <c r="O230" s="67"/>
      <c r="P230" s="192">
        <f>O230*H230</f>
        <v>0</v>
      </c>
      <c r="Q230" s="192">
        <v>0.00033</v>
      </c>
      <c r="R230" s="192">
        <f>Q230*H230</f>
        <v>0.008200500000000001</v>
      </c>
      <c r="S230" s="192">
        <v>0</v>
      </c>
      <c r="T230" s="19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4" t="s">
        <v>170</v>
      </c>
      <c r="AT230" s="194" t="s">
        <v>166</v>
      </c>
      <c r="AU230" s="194" t="s">
        <v>92</v>
      </c>
      <c r="AY230" s="19" t="s">
        <v>164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9" t="s">
        <v>23</v>
      </c>
      <c r="BK230" s="195">
        <f>ROUND(I230*H230,2)</f>
        <v>0</v>
      </c>
      <c r="BL230" s="19" t="s">
        <v>170</v>
      </c>
      <c r="BM230" s="194" t="s">
        <v>1350</v>
      </c>
    </row>
    <row r="231" spans="1:47" s="2" customFormat="1" ht="11.25">
      <c r="A231" s="37"/>
      <c r="B231" s="38"/>
      <c r="C231" s="39"/>
      <c r="D231" s="196" t="s">
        <v>172</v>
      </c>
      <c r="E231" s="39"/>
      <c r="F231" s="197" t="s">
        <v>1351</v>
      </c>
      <c r="G231" s="39"/>
      <c r="H231" s="39"/>
      <c r="I231" s="198"/>
      <c r="J231" s="39"/>
      <c r="K231" s="39"/>
      <c r="L231" s="42"/>
      <c r="M231" s="199"/>
      <c r="N231" s="200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9" t="s">
        <v>172</v>
      </c>
      <c r="AU231" s="19" t="s">
        <v>92</v>
      </c>
    </row>
    <row r="232" spans="1:47" s="2" customFormat="1" ht="11.25">
      <c r="A232" s="37"/>
      <c r="B232" s="38"/>
      <c r="C232" s="39"/>
      <c r="D232" s="233" t="s">
        <v>189</v>
      </c>
      <c r="E232" s="39"/>
      <c r="F232" s="234" t="s">
        <v>1352</v>
      </c>
      <c r="G232" s="39"/>
      <c r="H232" s="39"/>
      <c r="I232" s="198"/>
      <c r="J232" s="39"/>
      <c r="K232" s="39"/>
      <c r="L232" s="42"/>
      <c r="M232" s="199"/>
      <c r="N232" s="200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9" t="s">
        <v>189</v>
      </c>
      <c r="AU232" s="19" t="s">
        <v>92</v>
      </c>
    </row>
    <row r="233" spans="2:51" s="14" customFormat="1" ht="11.25">
      <c r="B233" s="211"/>
      <c r="C233" s="212"/>
      <c r="D233" s="196" t="s">
        <v>173</v>
      </c>
      <c r="E233" s="213" t="s">
        <v>36</v>
      </c>
      <c r="F233" s="214" t="s">
        <v>1353</v>
      </c>
      <c r="G233" s="212"/>
      <c r="H233" s="215">
        <v>24.85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173</v>
      </c>
      <c r="AU233" s="221" t="s">
        <v>92</v>
      </c>
      <c r="AV233" s="14" t="s">
        <v>92</v>
      </c>
      <c r="AW233" s="14" t="s">
        <v>45</v>
      </c>
      <c r="AX233" s="14" t="s">
        <v>23</v>
      </c>
      <c r="AY233" s="221" t="s">
        <v>164</v>
      </c>
    </row>
    <row r="234" spans="2:63" s="12" customFormat="1" ht="22.9" customHeight="1">
      <c r="B234" s="167"/>
      <c r="C234" s="168"/>
      <c r="D234" s="169" t="s">
        <v>81</v>
      </c>
      <c r="E234" s="181" t="s">
        <v>247</v>
      </c>
      <c r="F234" s="181" t="s">
        <v>1354</v>
      </c>
      <c r="G234" s="168"/>
      <c r="H234" s="168"/>
      <c r="I234" s="171"/>
      <c r="J234" s="182">
        <f>BK234</f>
        <v>0</v>
      </c>
      <c r="K234" s="168"/>
      <c r="L234" s="173"/>
      <c r="M234" s="174"/>
      <c r="N234" s="175"/>
      <c r="O234" s="175"/>
      <c r="P234" s="176">
        <f>SUM(P235:P307)</f>
        <v>0</v>
      </c>
      <c r="Q234" s="175"/>
      <c r="R234" s="176">
        <f>SUM(R235:R307)</f>
        <v>5.2187939199999995</v>
      </c>
      <c r="S234" s="175"/>
      <c r="T234" s="177">
        <f>SUM(T235:T307)</f>
        <v>11.545200000000001</v>
      </c>
      <c r="AR234" s="178" t="s">
        <v>23</v>
      </c>
      <c r="AT234" s="179" t="s">
        <v>81</v>
      </c>
      <c r="AU234" s="179" t="s">
        <v>23</v>
      </c>
      <c r="AY234" s="178" t="s">
        <v>164</v>
      </c>
      <c r="BK234" s="180">
        <f>SUM(BK235:BK307)</f>
        <v>0</v>
      </c>
    </row>
    <row r="235" spans="1:65" s="2" customFormat="1" ht="16.5" customHeight="1">
      <c r="A235" s="37"/>
      <c r="B235" s="38"/>
      <c r="C235" s="183" t="s">
        <v>412</v>
      </c>
      <c r="D235" s="183" t="s">
        <v>166</v>
      </c>
      <c r="E235" s="184" t="s">
        <v>1355</v>
      </c>
      <c r="F235" s="185" t="s">
        <v>1356</v>
      </c>
      <c r="G235" s="186" t="s">
        <v>306</v>
      </c>
      <c r="H235" s="187">
        <v>918.07</v>
      </c>
      <c r="I235" s="188"/>
      <c r="J235" s="189">
        <f>ROUND(I235*H235,2)</f>
        <v>0</v>
      </c>
      <c r="K235" s="185" t="s">
        <v>186</v>
      </c>
      <c r="L235" s="42"/>
      <c r="M235" s="190" t="s">
        <v>36</v>
      </c>
      <c r="N235" s="191" t="s">
        <v>53</v>
      </c>
      <c r="O235" s="67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4" t="s">
        <v>170</v>
      </c>
      <c r="AT235" s="194" t="s">
        <v>166</v>
      </c>
      <c r="AU235" s="194" t="s">
        <v>92</v>
      </c>
      <c r="AY235" s="19" t="s">
        <v>164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9" t="s">
        <v>23</v>
      </c>
      <c r="BK235" s="195">
        <f>ROUND(I235*H235,2)</f>
        <v>0</v>
      </c>
      <c r="BL235" s="19" t="s">
        <v>170</v>
      </c>
      <c r="BM235" s="194" t="s">
        <v>1357</v>
      </c>
    </row>
    <row r="236" spans="1:47" s="2" customFormat="1" ht="11.25">
      <c r="A236" s="37"/>
      <c r="B236" s="38"/>
      <c r="C236" s="39"/>
      <c r="D236" s="196" t="s">
        <v>172</v>
      </c>
      <c r="E236" s="39"/>
      <c r="F236" s="197" t="s">
        <v>1358</v>
      </c>
      <c r="G236" s="39"/>
      <c r="H236" s="39"/>
      <c r="I236" s="198"/>
      <c r="J236" s="39"/>
      <c r="K236" s="39"/>
      <c r="L236" s="42"/>
      <c r="M236" s="199"/>
      <c r="N236" s="200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9" t="s">
        <v>172</v>
      </c>
      <c r="AU236" s="19" t="s">
        <v>92</v>
      </c>
    </row>
    <row r="237" spans="1:47" s="2" customFormat="1" ht="11.25">
      <c r="A237" s="37"/>
      <c r="B237" s="38"/>
      <c r="C237" s="39"/>
      <c r="D237" s="233" t="s">
        <v>189</v>
      </c>
      <c r="E237" s="39"/>
      <c r="F237" s="234" t="s">
        <v>1359</v>
      </c>
      <c r="G237" s="39"/>
      <c r="H237" s="39"/>
      <c r="I237" s="198"/>
      <c r="J237" s="39"/>
      <c r="K237" s="39"/>
      <c r="L237" s="42"/>
      <c r="M237" s="199"/>
      <c r="N237" s="200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9" t="s">
        <v>189</v>
      </c>
      <c r="AU237" s="19" t="s">
        <v>92</v>
      </c>
    </row>
    <row r="238" spans="2:51" s="14" customFormat="1" ht="11.25">
      <c r="B238" s="211"/>
      <c r="C238" s="212"/>
      <c r="D238" s="196" t="s">
        <v>173</v>
      </c>
      <c r="E238" s="213" t="s">
        <v>36</v>
      </c>
      <c r="F238" s="214" t="s">
        <v>1360</v>
      </c>
      <c r="G238" s="212"/>
      <c r="H238" s="215">
        <v>918.07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173</v>
      </c>
      <c r="AU238" s="221" t="s">
        <v>92</v>
      </c>
      <c r="AV238" s="14" t="s">
        <v>92</v>
      </c>
      <c r="AW238" s="14" t="s">
        <v>45</v>
      </c>
      <c r="AX238" s="14" t="s">
        <v>23</v>
      </c>
      <c r="AY238" s="221" t="s">
        <v>164</v>
      </c>
    </row>
    <row r="239" spans="1:65" s="2" customFormat="1" ht="16.5" customHeight="1">
      <c r="A239" s="37"/>
      <c r="B239" s="38"/>
      <c r="C239" s="183" t="s">
        <v>420</v>
      </c>
      <c r="D239" s="183" t="s">
        <v>166</v>
      </c>
      <c r="E239" s="184" t="s">
        <v>1361</v>
      </c>
      <c r="F239" s="185" t="s">
        <v>1362</v>
      </c>
      <c r="G239" s="186" t="s">
        <v>169</v>
      </c>
      <c r="H239" s="187">
        <v>6.424</v>
      </c>
      <c r="I239" s="188"/>
      <c r="J239" s="189">
        <f>ROUND(I239*H239,2)</f>
        <v>0</v>
      </c>
      <c r="K239" s="185" t="s">
        <v>186</v>
      </c>
      <c r="L239" s="42"/>
      <c r="M239" s="190" t="s">
        <v>36</v>
      </c>
      <c r="N239" s="191" t="s">
        <v>53</v>
      </c>
      <c r="O239" s="67"/>
      <c r="P239" s="192">
        <f>O239*H239</f>
        <v>0</v>
      </c>
      <c r="Q239" s="192">
        <v>0.00102</v>
      </c>
      <c r="R239" s="192">
        <f>Q239*H239</f>
        <v>0.006552480000000001</v>
      </c>
      <c r="S239" s="192">
        <v>0</v>
      </c>
      <c r="T239" s="19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4" t="s">
        <v>170</v>
      </c>
      <c r="AT239" s="194" t="s">
        <v>166</v>
      </c>
      <c r="AU239" s="194" t="s">
        <v>92</v>
      </c>
      <c r="AY239" s="19" t="s">
        <v>164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9" t="s">
        <v>23</v>
      </c>
      <c r="BK239" s="195">
        <f>ROUND(I239*H239,2)</f>
        <v>0</v>
      </c>
      <c r="BL239" s="19" t="s">
        <v>170</v>
      </c>
      <c r="BM239" s="194" t="s">
        <v>1363</v>
      </c>
    </row>
    <row r="240" spans="1:47" s="2" customFormat="1" ht="11.25">
      <c r="A240" s="37"/>
      <c r="B240" s="38"/>
      <c r="C240" s="39"/>
      <c r="D240" s="196" t="s">
        <v>172</v>
      </c>
      <c r="E240" s="39"/>
      <c r="F240" s="197" t="s">
        <v>1364</v>
      </c>
      <c r="G240" s="39"/>
      <c r="H240" s="39"/>
      <c r="I240" s="198"/>
      <c r="J240" s="39"/>
      <c r="K240" s="39"/>
      <c r="L240" s="42"/>
      <c r="M240" s="199"/>
      <c r="N240" s="200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9" t="s">
        <v>172</v>
      </c>
      <c r="AU240" s="19" t="s">
        <v>92</v>
      </c>
    </row>
    <row r="241" spans="1:47" s="2" customFormat="1" ht="11.25">
      <c r="A241" s="37"/>
      <c r="B241" s="38"/>
      <c r="C241" s="39"/>
      <c r="D241" s="233" t="s">
        <v>189</v>
      </c>
      <c r="E241" s="39"/>
      <c r="F241" s="234" t="s">
        <v>1365</v>
      </c>
      <c r="G241" s="39"/>
      <c r="H241" s="39"/>
      <c r="I241" s="198"/>
      <c r="J241" s="39"/>
      <c r="K241" s="39"/>
      <c r="L241" s="42"/>
      <c r="M241" s="199"/>
      <c r="N241" s="200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9" t="s">
        <v>189</v>
      </c>
      <c r="AU241" s="19" t="s">
        <v>92</v>
      </c>
    </row>
    <row r="242" spans="2:51" s="14" customFormat="1" ht="11.25">
      <c r="B242" s="211"/>
      <c r="C242" s="212"/>
      <c r="D242" s="196" t="s">
        <v>173</v>
      </c>
      <c r="E242" s="213" t="s">
        <v>36</v>
      </c>
      <c r="F242" s="214" t="s">
        <v>1366</v>
      </c>
      <c r="G242" s="212"/>
      <c r="H242" s="215">
        <v>6.4239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173</v>
      </c>
      <c r="AU242" s="221" t="s">
        <v>92</v>
      </c>
      <c r="AV242" s="14" t="s">
        <v>92</v>
      </c>
      <c r="AW242" s="14" t="s">
        <v>45</v>
      </c>
      <c r="AX242" s="14" t="s">
        <v>82</v>
      </c>
      <c r="AY242" s="221" t="s">
        <v>164</v>
      </c>
    </row>
    <row r="243" spans="2:51" s="15" customFormat="1" ht="11.25">
      <c r="B243" s="222"/>
      <c r="C243" s="223"/>
      <c r="D243" s="196" t="s">
        <v>173</v>
      </c>
      <c r="E243" s="224" t="s">
        <v>36</v>
      </c>
      <c r="F243" s="225" t="s">
        <v>181</v>
      </c>
      <c r="G243" s="223"/>
      <c r="H243" s="226">
        <v>6.4239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173</v>
      </c>
      <c r="AU243" s="232" t="s">
        <v>92</v>
      </c>
      <c r="AV243" s="15" t="s">
        <v>170</v>
      </c>
      <c r="AW243" s="15" t="s">
        <v>45</v>
      </c>
      <c r="AX243" s="15" t="s">
        <v>23</v>
      </c>
      <c r="AY243" s="232" t="s">
        <v>164</v>
      </c>
    </row>
    <row r="244" spans="1:65" s="2" customFormat="1" ht="16.5" customHeight="1">
      <c r="A244" s="37"/>
      <c r="B244" s="38"/>
      <c r="C244" s="183" t="s">
        <v>428</v>
      </c>
      <c r="D244" s="183" t="s">
        <v>166</v>
      </c>
      <c r="E244" s="184" t="s">
        <v>1367</v>
      </c>
      <c r="F244" s="185" t="s">
        <v>1368</v>
      </c>
      <c r="G244" s="186" t="s">
        <v>499</v>
      </c>
      <c r="H244" s="187">
        <v>56</v>
      </c>
      <c r="I244" s="188"/>
      <c r="J244" s="189">
        <f>ROUND(I244*H244,2)</f>
        <v>0</v>
      </c>
      <c r="K244" s="185" t="s">
        <v>186</v>
      </c>
      <c r="L244" s="42"/>
      <c r="M244" s="190" t="s">
        <v>36</v>
      </c>
      <c r="N244" s="191" t="s">
        <v>53</v>
      </c>
      <c r="O244" s="67"/>
      <c r="P244" s="192">
        <f>O244*H244</f>
        <v>0</v>
      </c>
      <c r="Q244" s="192">
        <v>2E-05</v>
      </c>
      <c r="R244" s="192">
        <f>Q244*H244</f>
        <v>0.0011200000000000001</v>
      </c>
      <c r="S244" s="192">
        <v>0</v>
      </c>
      <c r="T244" s="193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4" t="s">
        <v>170</v>
      </c>
      <c r="AT244" s="194" t="s">
        <v>166</v>
      </c>
      <c r="AU244" s="194" t="s">
        <v>92</v>
      </c>
      <c r="AY244" s="19" t="s">
        <v>164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9" t="s">
        <v>23</v>
      </c>
      <c r="BK244" s="195">
        <f>ROUND(I244*H244,2)</f>
        <v>0</v>
      </c>
      <c r="BL244" s="19" t="s">
        <v>170</v>
      </c>
      <c r="BM244" s="194" t="s">
        <v>1369</v>
      </c>
    </row>
    <row r="245" spans="1:47" s="2" customFormat="1" ht="11.25">
      <c r="A245" s="37"/>
      <c r="B245" s="38"/>
      <c r="C245" s="39"/>
      <c r="D245" s="196" t="s">
        <v>172</v>
      </c>
      <c r="E245" s="39"/>
      <c r="F245" s="197" t="s">
        <v>1370</v>
      </c>
      <c r="G245" s="39"/>
      <c r="H245" s="39"/>
      <c r="I245" s="198"/>
      <c r="J245" s="39"/>
      <c r="K245" s="39"/>
      <c r="L245" s="42"/>
      <c r="M245" s="199"/>
      <c r="N245" s="200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172</v>
      </c>
      <c r="AU245" s="19" t="s">
        <v>92</v>
      </c>
    </row>
    <row r="246" spans="1:47" s="2" customFormat="1" ht="11.25">
      <c r="A246" s="37"/>
      <c r="B246" s="38"/>
      <c r="C246" s="39"/>
      <c r="D246" s="233" t="s">
        <v>189</v>
      </c>
      <c r="E246" s="39"/>
      <c r="F246" s="234" t="s">
        <v>1371</v>
      </c>
      <c r="G246" s="39"/>
      <c r="H246" s="39"/>
      <c r="I246" s="198"/>
      <c r="J246" s="39"/>
      <c r="K246" s="39"/>
      <c r="L246" s="42"/>
      <c r="M246" s="199"/>
      <c r="N246" s="200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9" t="s">
        <v>189</v>
      </c>
      <c r="AU246" s="19" t="s">
        <v>92</v>
      </c>
    </row>
    <row r="247" spans="2:51" s="14" customFormat="1" ht="11.25">
      <c r="B247" s="211"/>
      <c r="C247" s="212"/>
      <c r="D247" s="196" t="s">
        <v>173</v>
      </c>
      <c r="E247" s="213" t="s">
        <v>36</v>
      </c>
      <c r="F247" s="214" t="s">
        <v>1372</v>
      </c>
      <c r="G247" s="212"/>
      <c r="H247" s="215">
        <v>56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173</v>
      </c>
      <c r="AU247" s="221" t="s">
        <v>92</v>
      </c>
      <c r="AV247" s="14" t="s">
        <v>92</v>
      </c>
      <c r="AW247" s="14" t="s">
        <v>45</v>
      </c>
      <c r="AX247" s="14" t="s">
        <v>82</v>
      </c>
      <c r="AY247" s="221" t="s">
        <v>164</v>
      </c>
    </row>
    <row r="248" spans="2:51" s="15" customFormat="1" ht="11.25">
      <c r="B248" s="222"/>
      <c r="C248" s="223"/>
      <c r="D248" s="196" t="s">
        <v>173</v>
      </c>
      <c r="E248" s="224" t="s">
        <v>36</v>
      </c>
      <c r="F248" s="225" t="s">
        <v>181</v>
      </c>
      <c r="G248" s="223"/>
      <c r="H248" s="226">
        <v>56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173</v>
      </c>
      <c r="AU248" s="232" t="s">
        <v>92</v>
      </c>
      <c r="AV248" s="15" t="s">
        <v>170</v>
      </c>
      <c r="AW248" s="15" t="s">
        <v>45</v>
      </c>
      <c r="AX248" s="15" t="s">
        <v>23</v>
      </c>
      <c r="AY248" s="232" t="s">
        <v>164</v>
      </c>
    </row>
    <row r="249" spans="1:65" s="2" customFormat="1" ht="16.5" customHeight="1">
      <c r="A249" s="37"/>
      <c r="B249" s="38"/>
      <c r="C249" s="183" t="s">
        <v>437</v>
      </c>
      <c r="D249" s="183" t="s">
        <v>166</v>
      </c>
      <c r="E249" s="184" t="s">
        <v>1373</v>
      </c>
      <c r="F249" s="185" t="s">
        <v>1374</v>
      </c>
      <c r="G249" s="186" t="s">
        <v>185</v>
      </c>
      <c r="H249" s="187">
        <v>1.664</v>
      </c>
      <c r="I249" s="188"/>
      <c r="J249" s="189">
        <f>ROUND(I249*H249,2)</f>
        <v>0</v>
      </c>
      <c r="K249" s="185" t="s">
        <v>186</v>
      </c>
      <c r="L249" s="42"/>
      <c r="M249" s="190" t="s">
        <v>36</v>
      </c>
      <c r="N249" s="191" t="s">
        <v>53</v>
      </c>
      <c r="O249" s="67"/>
      <c r="P249" s="192">
        <f>O249*H249</f>
        <v>0</v>
      </c>
      <c r="Q249" s="192">
        <v>0.12171</v>
      </c>
      <c r="R249" s="192">
        <f>Q249*H249</f>
        <v>0.20252544</v>
      </c>
      <c r="S249" s="192">
        <v>2.4</v>
      </c>
      <c r="T249" s="193">
        <f>S249*H249</f>
        <v>3.9936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4" t="s">
        <v>170</v>
      </c>
      <c r="AT249" s="194" t="s">
        <v>166</v>
      </c>
      <c r="AU249" s="194" t="s">
        <v>92</v>
      </c>
      <c r="AY249" s="19" t="s">
        <v>164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9" t="s">
        <v>23</v>
      </c>
      <c r="BK249" s="195">
        <f>ROUND(I249*H249,2)</f>
        <v>0</v>
      </c>
      <c r="BL249" s="19" t="s">
        <v>170</v>
      </c>
      <c r="BM249" s="194" t="s">
        <v>1375</v>
      </c>
    </row>
    <row r="250" spans="1:47" s="2" customFormat="1" ht="11.25">
      <c r="A250" s="37"/>
      <c r="B250" s="38"/>
      <c r="C250" s="39"/>
      <c r="D250" s="196" t="s">
        <v>172</v>
      </c>
      <c r="E250" s="39"/>
      <c r="F250" s="197" t="s">
        <v>1376</v>
      </c>
      <c r="G250" s="39"/>
      <c r="H250" s="39"/>
      <c r="I250" s="198"/>
      <c r="J250" s="39"/>
      <c r="K250" s="39"/>
      <c r="L250" s="42"/>
      <c r="M250" s="199"/>
      <c r="N250" s="200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9" t="s">
        <v>172</v>
      </c>
      <c r="AU250" s="19" t="s">
        <v>92</v>
      </c>
    </row>
    <row r="251" spans="1:47" s="2" customFormat="1" ht="11.25">
      <c r="A251" s="37"/>
      <c r="B251" s="38"/>
      <c r="C251" s="39"/>
      <c r="D251" s="233" t="s">
        <v>189</v>
      </c>
      <c r="E251" s="39"/>
      <c r="F251" s="234" t="s">
        <v>1377</v>
      </c>
      <c r="G251" s="39"/>
      <c r="H251" s="39"/>
      <c r="I251" s="198"/>
      <c r="J251" s="39"/>
      <c r="K251" s="39"/>
      <c r="L251" s="42"/>
      <c r="M251" s="199"/>
      <c r="N251" s="200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9" t="s">
        <v>189</v>
      </c>
      <c r="AU251" s="19" t="s">
        <v>92</v>
      </c>
    </row>
    <row r="252" spans="2:51" s="14" customFormat="1" ht="11.25">
      <c r="B252" s="211"/>
      <c r="C252" s="212"/>
      <c r="D252" s="196" t="s">
        <v>173</v>
      </c>
      <c r="E252" s="213" t="s">
        <v>36</v>
      </c>
      <c r="F252" s="214" t="s">
        <v>1378</v>
      </c>
      <c r="G252" s="212"/>
      <c r="H252" s="215">
        <v>1.6642418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173</v>
      </c>
      <c r="AU252" s="221" t="s">
        <v>92</v>
      </c>
      <c r="AV252" s="14" t="s">
        <v>92</v>
      </c>
      <c r="AW252" s="14" t="s">
        <v>45</v>
      </c>
      <c r="AX252" s="14" t="s">
        <v>82</v>
      </c>
      <c r="AY252" s="221" t="s">
        <v>164</v>
      </c>
    </row>
    <row r="253" spans="2:51" s="15" customFormat="1" ht="11.25">
      <c r="B253" s="222"/>
      <c r="C253" s="223"/>
      <c r="D253" s="196" t="s">
        <v>173</v>
      </c>
      <c r="E253" s="224" t="s">
        <v>36</v>
      </c>
      <c r="F253" s="225" t="s">
        <v>181</v>
      </c>
      <c r="G253" s="223"/>
      <c r="H253" s="226">
        <v>1.6642418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173</v>
      </c>
      <c r="AU253" s="232" t="s">
        <v>92</v>
      </c>
      <c r="AV253" s="15" t="s">
        <v>170</v>
      </c>
      <c r="AW253" s="15" t="s">
        <v>45</v>
      </c>
      <c r="AX253" s="15" t="s">
        <v>23</v>
      </c>
      <c r="AY253" s="232" t="s">
        <v>164</v>
      </c>
    </row>
    <row r="254" spans="1:65" s="2" customFormat="1" ht="16.5" customHeight="1">
      <c r="A254" s="37"/>
      <c r="B254" s="38"/>
      <c r="C254" s="183" t="s">
        <v>435</v>
      </c>
      <c r="D254" s="183" t="s">
        <v>166</v>
      </c>
      <c r="E254" s="184" t="s">
        <v>1379</v>
      </c>
      <c r="F254" s="185" t="s">
        <v>1380</v>
      </c>
      <c r="G254" s="186" t="s">
        <v>499</v>
      </c>
      <c r="H254" s="187">
        <v>30</v>
      </c>
      <c r="I254" s="188"/>
      <c r="J254" s="189">
        <f>ROUND(I254*H254,2)</f>
        <v>0</v>
      </c>
      <c r="K254" s="185" t="s">
        <v>186</v>
      </c>
      <c r="L254" s="42"/>
      <c r="M254" s="190" t="s">
        <v>36</v>
      </c>
      <c r="N254" s="191" t="s">
        <v>53</v>
      </c>
      <c r="O254" s="67"/>
      <c r="P254" s="192">
        <f>O254*H254</f>
        <v>0</v>
      </c>
      <c r="Q254" s="192">
        <v>3E-05</v>
      </c>
      <c r="R254" s="192">
        <f>Q254*H254</f>
        <v>0.0009</v>
      </c>
      <c r="S254" s="192">
        <v>0</v>
      </c>
      <c r="T254" s="193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4" t="s">
        <v>170</v>
      </c>
      <c r="AT254" s="194" t="s">
        <v>166</v>
      </c>
      <c r="AU254" s="194" t="s">
        <v>92</v>
      </c>
      <c r="AY254" s="19" t="s">
        <v>164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9" t="s">
        <v>23</v>
      </c>
      <c r="BK254" s="195">
        <f>ROUND(I254*H254,2)</f>
        <v>0</v>
      </c>
      <c r="BL254" s="19" t="s">
        <v>170</v>
      </c>
      <c r="BM254" s="194" t="s">
        <v>1381</v>
      </c>
    </row>
    <row r="255" spans="1:47" s="2" customFormat="1" ht="11.25">
      <c r="A255" s="37"/>
      <c r="B255" s="38"/>
      <c r="C255" s="39"/>
      <c r="D255" s="196" t="s">
        <v>172</v>
      </c>
      <c r="E255" s="39"/>
      <c r="F255" s="197" t="s">
        <v>1382</v>
      </c>
      <c r="G255" s="39"/>
      <c r="H255" s="39"/>
      <c r="I255" s="198"/>
      <c r="J255" s="39"/>
      <c r="K255" s="39"/>
      <c r="L255" s="42"/>
      <c r="M255" s="199"/>
      <c r="N255" s="200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9" t="s">
        <v>172</v>
      </c>
      <c r="AU255" s="19" t="s">
        <v>92</v>
      </c>
    </row>
    <row r="256" spans="1:47" s="2" customFormat="1" ht="11.25">
      <c r="A256" s="37"/>
      <c r="B256" s="38"/>
      <c r="C256" s="39"/>
      <c r="D256" s="233" t="s">
        <v>189</v>
      </c>
      <c r="E256" s="39"/>
      <c r="F256" s="234" t="s">
        <v>1383</v>
      </c>
      <c r="G256" s="39"/>
      <c r="H256" s="39"/>
      <c r="I256" s="198"/>
      <c r="J256" s="39"/>
      <c r="K256" s="39"/>
      <c r="L256" s="42"/>
      <c r="M256" s="199"/>
      <c r="N256" s="200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9" t="s">
        <v>189</v>
      </c>
      <c r="AU256" s="19" t="s">
        <v>92</v>
      </c>
    </row>
    <row r="257" spans="2:51" s="14" customFormat="1" ht="11.25">
      <c r="B257" s="211"/>
      <c r="C257" s="212"/>
      <c r="D257" s="196" t="s">
        <v>173</v>
      </c>
      <c r="E257" s="213" t="s">
        <v>36</v>
      </c>
      <c r="F257" s="214" t="s">
        <v>1384</v>
      </c>
      <c r="G257" s="212"/>
      <c r="H257" s="215">
        <v>30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173</v>
      </c>
      <c r="AU257" s="221" t="s">
        <v>92</v>
      </c>
      <c r="AV257" s="14" t="s">
        <v>92</v>
      </c>
      <c r="AW257" s="14" t="s">
        <v>45</v>
      </c>
      <c r="AX257" s="14" t="s">
        <v>23</v>
      </c>
      <c r="AY257" s="221" t="s">
        <v>164</v>
      </c>
    </row>
    <row r="258" spans="1:65" s="2" customFormat="1" ht="16.5" customHeight="1">
      <c r="A258" s="37"/>
      <c r="B258" s="38"/>
      <c r="C258" s="183" t="s">
        <v>449</v>
      </c>
      <c r="D258" s="183" t="s">
        <v>166</v>
      </c>
      <c r="E258" s="184" t="s">
        <v>1385</v>
      </c>
      <c r="F258" s="185" t="s">
        <v>1386</v>
      </c>
      <c r="G258" s="186" t="s">
        <v>364</v>
      </c>
      <c r="H258" s="187">
        <v>1.6</v>
      </c>
      <c r="I258" s="188"/>
      <c r="J258" s="189">
        <f>ROUND(I258*H258,2)</f>
        <v>0</v>
      </c>
      <c r="K258" s="185" t="s">
        <v>186</v>
      </c>
      <c r="L258" s="42"/>
      <c r="M258" s="190" t="s">
        <v>36</v>
      </c>
      <c r="N258" s="191" t="s">
        <v>53</v>
      </c>
      <c r="O258" s="67"/>
      <c r="P258" s="192">
        <f>O258*H258</f>
        <v>0</v>
      </c>
      <c r="Q258" s="192">
        <v>0.00311</v>
      </c>
      <c r="R258" s="192">
        <f>Q258*H258</f>
        <v>0.004976</v>
      </c>
      <c r="S258" s="192">
        <v>0.056</v>
      </c>
      <c r="T258" s="193">
        <f>S258*H258</f>
        <v>0.08960000000000001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4" t="s">
        <v>170</v>
      </c>
      <c r="AT258" s="194" t="s">
        <v>166</v>
      </c>
      <c r="AU258" s="194" t="s">
        <v>92</v>
      </c>
      <c r="AY258" s="19" t="s">
        <v>164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9" t="s">
        <v>23</v>
      </c>
      <c r="BK258" s="195">
        <f>ROUND(I258*H258,2)</f>
        <v>0</v>
      </c>
      <c r="BL258" s="19" t="s">
        <v>170</v>
      </c>
      <c r="BM258" s="194" t="s">
        <v>1387</v>
      </c>
    </row>
    <row r="259" spans="1:47" s="2" customFormat="1" ht="19.5">
      <c r="A259" s="37"/>
      <c r="B259" s="38"/>
      <c r="C259" s="39"/>
      <c r="D259" s="196" t="s">
        <v>172</v>
      </c>
      <c r="E259" s="39"/>
      <c r="F259" s="197" t="s">
        <v>1388</v>
      </c>
      <c r="G259" s="39"/>
      <c r="H259" s="39"/>
      <c r="I259" s="198"/>
      <c r="J259" s="39"/>
      <c r="K259" s="39"/>
      <c r="L259" s="42"/>
      <c r="M259" s="199"/>
      <c r="N259" s="200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172</v>
      </c>
      <c r="AU259" s="19" t="s">
        <v>92</v>
      </c>
    </row>
    <row r="260" spans="1:47" s="2" customFormat="1" ht="11.25">
      <c r="A260" s="37"/>
      <c r="B260" s="38"/>
      <c r="C260" s="39"/>
      <c r="D260" s="233" t="s">
        <v>189</v>
      </c>
      <c r="E260" s="39"/>
      <c r="F260" s="234" t="s">
        <v>1389</v>
      </c>
      <c r="G260" s="39"/>
      <c r="H260" s="39"/>
      <c r="I260" s="198"/>
      <c r="J260" s="39"/>
      <c r="K260" s="39"/>
      <c r="L260" s="42"/>
      <c r="M260" s="199"/>
      <c r="N260" s="200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9" t="s">
        <v>189</v>
      </c>
      <c r="AU260" s="19" t="s">
        <v>92</v>
      </c>
    </row>
    <row r="261" spans="2:51" s="14" customFormat="1" ht="11.25">
      <c r="B261" s="211"/>
      <c r="C261" s="212"/>
      <c r="D261" s="196" t="s">
        <v>173</v>
      </c>
      <c r="E261" s="213" t="s">
        <v>36</v>
      </c>
      <c r="F261" s="214" t="s">
        <v>1390</v>
      </c>
      <c r="G261" s="212"/>
      <c r="H261" s="215">
        <v>1.6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173</v>
      </c>
      <c r="AU261" s="221" t="s">
        <v>92</v>
      </c>
      <c r="AV261" s="14" t="s">
        <v>92</v>
      </c>
      <c r="AW261" s="14" t="s">
        <v>45</v>
      </c>
      <c r="AX261" s="14" t="s">
        <v>82</v>
      </c>
      <c r="AY261" s="221" t="s">
        <v>164</v>
      </c>
    </row>
    <row r="262" spans="2:51" s="15" customFormat="1" ht="11.25">
      <c r="B262" s="222"/>
      <c r="C262" s="223"/>
      <c r="D262" s="196" t="s">
        <v>173</v>
      </c>
      <c r="E262" s="224" t="s">
        <v>36</v>
      </c>
      <c r="F262" s="225" t="s">
        <v>181</v>
      </c>
      <c r="G262" s="223"/>
      <c r="H262" s="226">
        <v>1.6</v>
      </c>
      <c r="I262" s="227"/>
      <c r="J262" s="223"/>
      <c r="K262" s="223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173</v>
      </c>
      <c r="AU262" s="232" t="s">
        <v>92</v>
      </c>
      <c r="AV262" s="15" t="s">
        <v>170</v>
      </c>
      <c r="AW262" s="15" t="s">
        <v>45</v>
      </c>
      <c r="AX262" s="15" t="s">
        <v>23</v>
      </c>
      <c r="AY262" s="232" t="s">
        <v>164</v>
      </c>
    </row>
    <row r="263" spans="1:65" s="2" customFormat="1" ht="16.5" customHeight="1">
      <c r="A263" s="37"/>
      <c r="B263" s="38"/>
      <c r="C263" s="183" t="s">
        <v>455</v>
      </c>
      <c r="D263" s="183" t="s">
        <v>166</v>
      </c>
      <c r="E263" s="184" t="s">
        <v>1391</v>
      </c>
      <c r="F263" s="185" t="s">
        <v>1392</v>
      </c>
      <c r="G263" s="186" t="s">
        <v>169</v>
      </c>
      <c r="H263" s="187">
        <v>106.6</v>
      </c>
      <c r="I263" s="188"/>
      <c r="J263" s="189">
        <f>ROUND(I263*H263,2)</f>
        <v>0</v>
      </c>
      <c r="K263" s="185" t="s">
        <v>186</v>
      </c>
      <c r="L263" s="42"/>
      <c r="M263" s="190" t="s">
        <v>36</v>
      </c>
      <c r="N263" s="191" t="s">
        <v>53</v>
      </c>
      <c r="O263" s="67"/>
      <c r="P263" s="192">
        <f>O263*H263</f>
        <v>0</v>
      </c>
      <c r="Q263" s="192">
        <v>0</v>
      </c>
      <c r="R263" s="192">
        <f>Q263*H263</f>
        <v>0</v>
      </c>
      <c r="S263" s="192">
        <v>0.07</v>
      </c>
      <c r="T263" s="193">
        <f>S263*H263</f>
        <v>7.462000000000001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4" t="s">
        <v>170</v>
      </c>
      <c r="AT263" s="194" t="s">
        <v>166</v>
      </c>
      <c r="AU263" s="194" t="s">
        <v>92</v>
      </c>
      <c r="AY263" s="19" t="s">
        <v>164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9" t="s">
        <v>23</v>
      </c>
      <c r="BK263" s="195">
        <f>ROUND(I263*H263,2)</f>
        <v>0</v>
      </c>
      <c r="BL263" s="19" t="s">
        <v>170</v>
      </c>
      <c r="BM263" s="194" t="s">
        <v>1393</v>
      </c>
    </row>
    <row r="264" spans="1:47" s="2" customFormat="1" ht="11.25">
      <c r="A264" s="37"/>
      <c r="B264" s="38"/>
      <c r="C264" s="39"/>
      <c r="D264" s="196" t="s">
        <v>172</v>
      </c>
      <c r="E264" s="39"/>
      <c r="F264" s="197" t="s">
        <v>1394</v>
      </c>
      <c r="G264" s="39"/>
      <c r="H264" s="39"/>
      <c r="I264" s="198"/>
      <c r="J264" s="39"/>
      <c r="K264" s="39"/>
      <c r="L264" s="42"/>
      <c r="M264" s="199"/>
      <c r="N264" s="200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9" t="s">
        <v>172</v>
      </c>
      <c r="AU264" s="19" t="s">
        <v>92</v>
      </c>
    </row>
    <row r="265" spans="1:47" s="2" customFormat="1" ht="11.25">
      <c r="A265" s="37"/>
      <c r="B265" s="38"/>
      <c r="C265" s="39"/>
      <c r="D265" s="233" t="s">
        <v>189</v>
      </c>
      <c r="E265" s="39"/>
      <c r="F265" s="234" t="s">
        <v>1395</v>
      </c>
      <c r="G265" s="39"/>
      <c r="H265" s="39"/>
      <c r="I265" s="198"/>
      <c r="J265" s="39"/>
      <c r="K265" s="39"/>
      <c r="L265" s="42"/>
      <c r="M265" s="199"/>
      <c r="N265" s="200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9" t="s">
        <v>189</v>
      </c>
      <c r="AU265" s="19" t="s">
        <v>92</v>
      </c>
    </row>
    <row r="266" spans="2:51" s="13" customFormat="1" ht="11.25">
      <c r="B266" s="201"/>
      <c r="C266" s="202"/>
      <c r="D266" s="196" t="s">
        <v>173</v>
      </c>
      <c r="E266" s="203" t="s">
        <v>36</v>
      </c>
      <c r="F266" s="204" t="s">
        <v>1396</v>
      </c>
      <c r="G266" s="202"/>
      <c r="H266" s="203" t="s">
        <v>36</v>
      </c>
      <c r="I266" s="205"/>
      <c r="J266" s="202"/>
      <c r="K266" s="202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173</v>
      </c>
      <c r="AU266" s="210" t="s">
        <v>92</v>
      </c>
      <c r="AV266" s="13" t="s">
        <v>23</v>
      </c>
      <c r="AW266" s="13" t="s">
        <v>45</v>
      </c>
      <c r="AX266" s="13" t="s">
        <v>82</v>
      </c>
      <c r="AY266" s="210" t="s">
        <v>164</v>
      </c>
    </row>
    <row r="267" spans="2:51" s="13" customFormat="1" ht="11.25">
      <c r="B267" s="201"/>
      <c r="C267" s="202"/>
      <c r="D267" s="196" t="s">
        <v>173</v>
      </c>
      <c r="E267" s="203" t="s">
        <v>36</v>
      </c>
      <c r="F267" s="204" t="s">
        <v>1397</v>
      </c>
      <c r="G267" s="202"/>
      <c r="H267" s="203" t="s">
        <v>36</v>
      </c>
      <c r="I267" s="205"/>
      <c r="J267" s="202"/>
      <c r="K267" s="202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173</v>
      </c>
      <c r="AU267" s="210" t="s">
        <v>92</v>
      </c>
      <c r="AV267" s="13" t="s">
        <v>23</v>
      </c>
      <c r="AW267" s="13" t="s">
        <v>45</v>
      </c>
      <c r="AX267" s="13" t="s">
        <v>82</v>
      </c>
      <c r="AY267" s="210" t="s">
        <v>164</v>
      </c>
    </row>
    <row r="268" spans="2:51" s="14" customFormat="1" ht="11.25">
      <c r="B268" s="211"/>
      <c r="C268" s="212"/>
      <c r="D268" s="196" t="s">
        <v>173</v>
      </c>
      <c r="E268" s="213" t="s">
        <v>36</v>
      </c>
      <c r="F268" s="214" t="s">
        <v>1398</v>
      </c>
      <c r="G268" s="212"/>
      <c r="H268" s="215">
        <v>23.8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173</v>
      </c>
      <c r="AU268" s="221" t="s">
        <v>92</v>
      </c>
      <c r="AV268" s="14" t="s">
        <v>92</v>
      </c>
      <c r="AW268" s="14" t="s">
        <v>45</v>
      </c>
      <c r="AX268" s="14" t="s">
        <v>82</v>
      </c>
      <c r="AY268" s="221" t="s">
        <v>164</v>
      </c>
    </row>
    <row r="269" spans="2:51" s="14" customFormat="1" ht="11.25">
      <c r="B269" s="211"/>
      <c r="C269" s="212"/>
      <c r="D269" s="196" t="s">
        <v>173</v>
      </c>
      <c r="E269" s="213" t="s">
        <v>36</v>
      </c>
      <c r="F269" s="214" t="s">
        <v>1399</v>
      </c>
      <c r="G269" s="212"/>
      <c r="H269" s="215">
        <v>9.8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173</v>
      </c>
      <c r="AU269" s="221" t="s">
        <v>92</v>
      </c>
      <c r="AV269" s="14" t="s">
        <v>92</v>
      </c>
      <c r="AW269" s="14" t="s">
        <v>45</v>
      </c>
      <c r="AX269" s="14" t="s">
        <v>82</v>
      </c>
      <c r="AY269" s="221" t="s">
        <v>164</v>
      </c>
    </row>
    <row r="270" spans="2:51" s="13" customFormat="1" ht="11.25">
      <c r="B270" s="201"/>
      <c r="C270" s="202"/>
      <c r="D270" s="196" t="s">
        <v>173</v>
      </c>
      <c r="E270" s="203" t="s">
        <v>36</v>
      </c>
      <c r="F270" s="204" t="s">
        <v>1400</v>
      </c>
      <c r="G270" s="202"/>
      <c r="H270" s="203" t="s">
        <v>36</v>
      </c>
      <c r="I270" s="205"/>
      <c r="J270" s="202"/>
      <c r="K270" s="202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173</v>
      </c>
      <c r="AU270" s="210" t="s">
        <v>92</v>
      </c>
      <c r="AV270" s="13" t="s">
        <v>23</v>
      </c>
      <c r="AW270" s="13" t="s">
        <v>45</v>
      </c>
      <c r="AX270" s="13" t="s">
        <v>82</v>
      </c>
      <c r="AY270" s="210" t="s">
        <v>164</v>
      </c>
    </row>
    <row r="271" spans="2:51" s="14" customFormat="1" ht="11.25">
      <c r="B271" s="211"/>
      <c r="C271" s="212"/>
      <c r="D271" s="196" t="s">
        <v>173</v>
      </c>
      <c r="E271" s="213" t="s">
        <v>36</v>
      </c>
      <c r="F271" s="214" t="s">
        <v>1401</v>
      </c>
      <c r="G271" s="212"/>
      <c r="H271" s="215">
        <v>63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173</v>
      </c>
      <c r="AU271" s="221" t="s">
        <v>92</v>
      </c>
      <c r="AV271" s="14" t="s">
        <v>92</v>
      </c>
      <c r="AW271" s="14" t="s">
        <v>45</v>
      </c>
      <c r="AX271" s="14" t="s">
        <v>82</v>
      </c>
      <c r="AY271" s="221" t="s">
        <v>164</v>
      </c>
    </row>
    <row r="272" spans="2:51" s="13" customFormat="1" ht="11.25">
      <c r="B272" s="201"/>
      <c r="C272" s="202"/>
      <c r="D272" s="196" t="s">
        <v>173</v>
      </c>
      <c r="E272" s="203" t="s">
        <v>36</v>
      </c>
      <c r="F272" s="204" t="s">
        <v>1402</v>
      </c>
      <c r="G272" s="202"/>
      <c r="H272" s="203" t="s">
        <v>36</v>
      </c>
      <c r="I272" s="205"/>
      <c r="J272" s="202"/>
      <c r="K272" s="202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173</v>
      </c>
      <c r="AU272" s="210" t="s">
        <v>92</v>
      </c>
      <c r="AV272" s="13" t="s">
        <v>23</v>
      </c>
      <c r="AW272" s="13" t="s">
        <v>45</v>
      </c>
      <c r="AX272" s="13" t="s">
        <v>82</v>
      </c>
      <c r="AY272" s="210" t="s">
        <v>164</v>
      </c>
    </row>
    <row r="273" spans="2:51" s="14" customFormat="1" ht="11.25">
      <c r="B273" s="211"/>
      <c r="C273" s="212"/>
      <c r="D273" s="196" t="s">
        <v>173</v>
      </c>
      <c r="E273" s="213" t="s">
        <v>36</v>
      </c>
      <c r="F273" s="214" t="s">
        <v>1403</v>
      </c>
      <c r="G273" s="212"/>
      <c r="H273" s="215">
        <v>10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173</v>
      </c>
      <c r="AU273" s="221" t="s">
        <v>92</v>
      </c>
      <c r="AV273" s="14" t="s">
        <v>92</v>
      </c>
      <c r="AW273" s="14" t="s">
        <v>45</v>
      </c>
      <c r="AX273" s="14" t="s">
        <v>82</v>
      </c>
      <c r="AY273" s="221" t="s">
        <v>164</v>
      </c>
    </row>
    <row r="274" spans="2:51" s="15" customFormat="1" ht="11.25">
      <c r="B274" s="222"/>
      <c r="C274" s="223"/>
      <c r="D274" s="196" t="s">
        <v>173</v>
      </c>
      <c r="E274" s="224" t="s">
        <v>36</v>
      </c>
      <c r="F274" s="225" t="s">
        <v>181</v>
      </c>
      <c r="G274" s="223"/>
      <c r="H274" s="226">
        <v>106.6</v>
      </c>
      <c r="I274" s="227"/>
      <c r="J274" s="223"/>
      <c r="K274" s="223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173</v>
      </c>
      <c r="AU274" s="232" t="s">
        <v>92</v>
      </c>
      <c r="AV274" s="15" t="s">
        <v>170</v>
      </c>
      <c r="AW274" s="15" t="s">
        <v>45</v>
      </c>
      <c r="AX274" s="15" t="s">
        <v>23</v>
      </c>
      <c r="AY274" s="232" t="s">
        <v>164</v>
      </c>
    </row>
    <row r="275" spans="1:65" s="2" customFormat="1" ht="16.5" customHeight="1">
      <c r="A275" s="37"/>
      <c r="B275" s="38"/>
      <c r="C275" s="183" t="s">
        <v>462</v>
      </c>
      <c r="D275" s="183" t="s">
        <v>166</v>
      </c>
      <c r="E275" s="184" t="s">
        <v>1404</v>
      </c>
      <c r="F275" s="185" t="s">
        <v>1405</v>
      </c>
      <c r="G275" s="186" t="s">
        <v>169</v>
      </c>
      <c r="H275" s="187">
        <v>43.6</v>
      </c>
      <c r="I275" s="188"/>
      <c r="J275" s="189">
        <f>ROUND(I275*H275,2)</f>
        <v>0</v>
      </c>
      <c r="K275" s="185" t="s">
        <v>186</v>
      </c>
      <c r="L275" s="42"/>
      <c r="M275" s="190" t="s">
        <v>36</v>
      </c>
      <c r="N275" s="191" t="s">
        <v>53</v>
      </c>
      <c r="O275" s="67"/>
      <c r="P275" s="192">
        <f>O275*H275</f>
        <v>0</v>
      </c>
      <c r="Q275" s="192">
        <v>0.03885</v>
      </c>
      <c r="R275" s="192">
        <f>Q275*H275</f>
        <v>1.6938600000000001</v>
      </c>
      <c r="S275" s="192">
        <v>0</v>
      </c>
      <c r="T275" s="193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4" t="s">
        <v>170</v>
      </c>
      <c r="AT275" s="194" t="s">
        <v>166</v>
      </c>
      <c r="AU275" s="194" t="s">
        <v>92</v>
      </c>
      <c r="AY275" s="19" t="s">
        <v>164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19" t="s">
        <v>23</v>
      </c>
      <c r="BK275" s="195">
        <f>ROUND(I275*H275,2)</f>
        <v>0</v>
      </c>
      <c r="BL275" s="19" t="s">
        <v>170</v>
      </c>
      <c r="BM275" s="194" t="s">
        <v>1406</v>
      </c>
    </row>
    <row r="276" spans="1:47" s="2" customFormat="1" ht="11.25">
      <c r="A276" s="37"/>
      <c r="B276" s="38"/>
      <c r="C276" s="39"/>
      <c r="D276" s="196" t="s">
        <v>172</v>
      </c>
      <c r="E276" s="39"/>
      <c r="F276" s="197" t="s">
        <v>1407</v>
      </c>
      <c r="G276" s="39"/>
      <c r="H276" s="39"/>
      <c r="I276" s="198"/>
      <c r="J276" s="39"/>
      <c r="K276" s="39"/>
      <c r="L276" s="42"/>
      <c r="M276" s="199"/>
      <c r="N276" s="200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9" t="s">
        <v>172</v>
      </c>
      <c r="AU276" s="19" t="s">
        <v>92</v>
      </c>
    </row>
    <row r="277" spans="1:47" s="2" customFormat="1" ht="11.25">
      <c r="A277" s="37"/>
      <c r="B277" s="38"/>
      <c r="C277" s="39"/>
      <c r="D277" s="233" t="s">
        <v>189</v>
      </c>
      <c r="E277" s="39"/>
      <c r="F277" s="234" t="s">
        <v>1408</v>
      </c>
      <c r="G277" s="39"/>
      <c r="H277" s="39"/>
      <c r="I277" s="198"/>
      <c r="J277" s="39"/>
      <c r="K277" s="39"/>
      <c r="L277" s="42"/>
      <c r="M277" s="199"/>
      <c r="N277" s="200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9" t="s">
        <v>189</v>
      </c>
      <c r="AU277" s="19" t="s">
        <v>92</v>
      </c>
    </row>
    <row r="278" spans="2:51" s="13" customFormat="1" ht="11.25">
      <c r="B278" s="201"/>
      <c r="C278" s="202"/>
      <c r="D278" s="196" t="s">
        <v>173</v>
      </c>
      <c r="E278" s="203" t="s">
        <v>36</v>
      </c>
      <c r="F278" s="204" t="s">
        <v>1397</v>
      </c>
      <c r="G278" s="202"/>
      <c r="H278" s="203" t="s">
        <v>36</v>
      </c>
      <c r="I278" s="205"/>
      <c r="J278" s="202"/>
      <c r="K278" s="202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173</v>
      </c>
      <c r="AU278" s="210" t="s">
        <v>92</v>
      </c>
      <c r="AV278" s="13" t="s">
        <v>23</v>
      </c>
      <c r="AW278" s="13" t="s">
        <v>45</v>
      </c>
      <c r="AX278" s="13" t="s">
        <v>82</v>
      </c>
      <c r="AY278" s="210" t="s">
        <v>164</v>
      </c>
    </row>
    <row r="279" spans="2:51" s="14" customFormat="1" ht="11.25">
      <c r="B279" s="211"/>
      <c r="C279" s="212"/>
      <c r="D279" s="196" t="s">
        <v>173</v>
      </c>
      <c r="E279" s="213" t="s">
        <v>36</v>
      </c>
      <c r="F279" s="214" t="s">
        <v>1398</v>
      </c>
      <c r="G279" s="212"/>
      <c r="H279" s="215">
        <v>23.8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173</v>
      </c>
      <c r="AU279" s="221" t="s">
        <v>92</v>
      </c>
      <c r="AV279" s="14" t="s">
        <v>92</v>
      </c>
      <c r="AW279" s="14" t="s">
        <v>45</v>
      </c>
      <c r="AX279" s="14" t="s">
        <v>82</v>
      </c>
      <c r="AY279" s="221" t="s">
        <v>164</v>
      </c>
    </row>
    <row r="280" spans="2:51" s="14" customFormat="1" ht="11.25">
      <c r="B280" s="211"/>
      <c r="C280" s="212"/>
      <c r="D280" s="196" t="s">
        <v>173</v>
      </c>
      <c r="E280" s="213" t="s">
        <v>36</v>
      </c>
      <c r="F280" s="214" t="s">
        <v>1399</v>
      </c>
      <c r="G280" s="212"/>
      <c r="H280" s="215">
        <v>9.8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173</v>
      </c>
      <c r="AU280" s="221" t="s">
        <v>92</v>
      </c>
      <c r="AV280" s="14" t="s">
        <v>92</v>
      </c>
      <c r="AW280" s="14" t="s">
        <v>45</v>
      </c>
      <c r="AX280" s="14" t="s">
        <v>82</v>
      </c>
      <c r="AY280" s="221" t="s">
        <v>164</v>
      </c>
    </row>
    <row r="281" spans="2:51" s="13" customFormat="1" ht="11.25">
      <c r="B281" s="201"/>
      <c r="C281" s="202"/>
      <c r="D281" s="196" t="s">
        <v>173</v>
      </c>
      <c r="E281" s="203" t="s">
        <v>36</v>
      </c>
      <c r="F281" s="204" t="s">
        <v>1402</v>
      </c>
      <c r="G281" s="202"/>
      <c r="H281" s="203" t="s">
        <v>36</v>
      </c>
      <c r="I281" s="205"/>
      <c r="J281" s="202"/>
      <c r="K281" s="202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173</v>
      </c>
      <c r="AU281" s="210" t="s">
        <v>92</v>
      </c>
      <c r="AV281" s="13" t="s">
        <v>23</v>
      </c>
      <c r="AW281" s="13" t="s">
        <v>45</v>
      </c>
      <c r="AX281" s="13" t="s">
        <v>82</v>
      </c>
      <c r="AY281" s="210" t="s">
        <v>164</v>
      </c>
    </row>
    <row r="282" spans="2:51" s="14" customFormat="1" ht="11.25">
      <c r="B282" s="211"/>
      <c r="C282" s="212"/>
      <c r="D282" s="196" t="s">
        <v>173</v>
      </c>
      <c r="E282" s="213" t="s">
        <v>36</v>
      </c>
      <c r="F282" s="214" t="s">
        <v>1409</v>
      </c>
      <c r="G282" s="212"/>
      <c r="H282" s="215">
        <v>10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173</v>
      </c>
      <c r="AU282" s="221" t="s">
        <v>92</v>
      </c>
      <c r="AV282" s="14" t="s">
        <v>92</v>
      </c>
      <c r="AW282" s="14" t="s">
        <v>45</v>
      </c>
      <c r="AX282" s="14" t="s">
        <v>82</v>
      </c>
      <c r="AY282" s="221" t="s">
        <v>164</v>
      </c>
    </row>
    <row r="283" spans="2:51" s="15" customFormat="1" ht="11.25">
      <c r="B283" s="222"/>
      <c r="C283" s="223"/>
      <c r="D283" s="196" t="s">
        <v>173</v>
      </c>
      <c r="E283" s="224" t="s">
        <v>36</v>
      </c>
      <c r="F283" s="225" t="s">
        <v>181</v>
      </c>
      <c r="G283" s="223"/>
      <c r="H283" s="226">
        <v>43.6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173</v>
      </c>
      <c r="AU283" s="232" t="s">
        <v>92</v>
      </c>
      <c r="AV283" s="15" t="s">
        <v>170</v>
      </c>
      <c r="AW283" s="15" t="s">
        <v>45</v>
      </c>
      <c r="AX283" s="15" t="s">
        <v>23</v>
      </c>
      <c r="AY283" s="232" t="s">
        <v>164</v>
      </c>
    </row>
    <row r="284" spans="1:65" s="2" customFormat="1" ht="16.5" customHeight="1">
      <c r="A284" s="37"/>
      <c r="B284" s="38"/>
      <c r="C284" s="183" t="s">
        <v>471</v>
      </c>
      <c r="D284" s="183" t="s">
        <v>166</v>
      </c>
      <c r="E284" s="184" t="s">
        <v>1410</v>
      </c>
      <c r="F284" s="185" t="s">
        <v>1411</v>
      </c>
      <c r="G284" s="186" t="s">
        <v>169</v>
      </c>
      <c r="H284" s="187">
        <v>63</v>
      </c>
      <c r="I284" s="188"/>
      <c r="J284" s="189">
        <f>ROUND(I284*H284,2)</f>
        <v>0</v>
      </c>
      <c r="K284" s="185" t="s">
        <v>186</v>
      </c>
      <c r="L284" s="42"/>
      <c r="M284" s="190" t="s">
        <v>36</v>
      </c>
      <c r="N284" s="191" t="s">
        <v>53</v>
      </c>
      <c r="O284" s="67"/>
      <c r="P284" s="192">
        <f>O284*H284</f>
        <v>0</v>
      </c>
      <c r="Q284" s="192">
        <v>0.0422</v>
      </c>
      <c r="R284" s="192">
        <f>Q284*H284</f>
        <v>2.6586000000000003</v>
      </c>
      <c r="S284" s="192">
        <v>0</v>
      </c>
      <c r="T284" s="193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4" t="s">
        <v>170</v>
      </c>
      <c r="AT284" s="194" t="s">
        <v>166</v>
      </c>
      <c r="AU284" s="194" t="s">
        <v>92</v>
      </c>
      <c r="AY284" s="19" t="s">
        <v>164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19" t="s">
        <v>23</v>
      </c>
      <c r="BK284" s="195">
        <f>ROUND(I284*H284,2)</f>
        <v>0</v>
      </c>
      <c r="BL284" s="19" t="s">
        <v>170</v>
      </c>
      <c r="BM284" s="194" t="s">
        <v>1412</v>
      </c>
    </row>
    <row r="285" spans="1:47" s="2" customFormat="1" ht="11.25">
      <c r="A285" s="37"/>
      <c r="B285" s="38"/>
      <c r="C285" s="39"/>
      <c r="D285" s="196" t="s">
        <v>172</v>
      </c>
      <c r="E285" s="39"/>
      <c r="F285" s="197" t="s">
        <v>1413</v>
      </c>
      <c r="G285" s="39"/>
      <c r="H285" s="39"/>
      <c r="I285" s="198"/>
      <c r="J285" s="39"/>
      <c r="K285" s="39"/>
      <c r="L285" s="42"/>
      <c r="M285" s="199"/>
      <c r="N285" s="200"/>
      <c r="O285" s="67"/>
      <c r="P285" s="67"/>
      <c r="Q285" s="67"/>
      <c r="R285" s="67"/>
      <c r="S285" s="67"/>
      <c r="T285" s="68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9" t="s">
        <v>172</v>
      </c>
      <c r="AU285" s="19" t="s">
        <v>92</v>
      </c>
    </row>
    <row r="286" spans="1:47" s="2" customFormat="1" ht="11.25">
      <c r="A286" s="37"/>
      <c r="B286" s="38"/>
      <c r="C286" s="39"/>
      <c r="D286" s="233" t="s">
        <v>189</v>
      </c>
      <c r="E286" s="39"/>
      <c r="F286" s="234" t="s">
        <v>1414</v>
      </c>
      <c r="G286" s="39"/>
      <c r="H286" s="39"/>
      <c r="I286" s="198"/>
      <c r="J286" s="39"/>
      <c r="K286" s="39"/>
      <c r="L286" s="42"/>
      <c r="M286" s="199"/>
      <c r="N286" s="200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9" t="s">
        <v>189</v>
      </c>
      <c r="AU286" s="19" t="s">
        <v>92</v>
      </c>
    </row>
    <row r="287" spans="2:51" s="13" customFormat="1" ht="11.25">
      <c r="B287" s="201"/>
      <c r="C287" s="202"/>
      <c r="D287" s="196" t="s">
        <v>173</v>
      </c>
      <c r="E287" s="203" t="s">
        <v>36</v>
      </c>
      <c r="F287" s="204" t="s">
        <v>1400</v>
      </c>
      <c r="G287" s="202"/>
      <c r="H287" s="203" t="s">
        <v>36</v>
      </c>
      <c r="I287" s="205"/>
      <c r="J287" s="202"/>
      <c r="K287" s="202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173</v>
      </c>
      <c r="AU287" s="210" t="s">
        <v>92</v>
      </c>
      <c r="AV287" s="13" t="s">
        <v>23</v>
      </c>
      <c r="AW287" s="13" t="s">
        <v>45</v>
      </c>
      <c r="AX287" s="13" t="s">
        <v>82</v>
      </c>
      <c r="AY287" s="210" t="s">
        <v>164</v>
      </c>
    </row>
    <row r="288" spans="2:51" s="14" customFormat="1" ht="11.25">
      <c r="B288" s="211"/>
      <c r="C288" s="212"/>
      <c r="D288" s="196" t="s">
        <v>173</v>
      </c>
      <c r="E288" s="213" t="s">
        <v>36</v>
      </c>
      <c r="F288" s="214" t="s">
        <v>1401</v>
      </c>
      <c r="G288" s="212"/>
      <c r="H288" s="215">
        <v>63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173</v>
      </c>
      <c r="AU288" s="221" t="s">
        <v>92</v>
      </c>
      <c r="AV288" s="14" t="s">
        <v>92</v>
      </c>
      <c r="AW288" s="14" t="s">
        <v>45</v>
      </c>
      <c r="AX288" s="14" t="s">
        <v>82</v>
      </c>
      <c r="AY288" s="221" t="s">
        <v>164</v>
      </c>
    </row>
    <row r="289" spans="2:51" s="15" customFormat="1" ht="11.25">
      <c r="B289" s="222"/>
      <c r="C289" s="223"/>
      <c r="D289" s="196" t="s">
        <v>173</v>
      </c>
      <c r="E289" s="224" t="s">
        <v>36</v>
      </c>
      <c r="F289" s="225" t="s">
        <v>181</v>
      </c>
      <c r="G289" s="223"/>
      <c r="H289" s="226">
        <v>63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173</v>
      </c>
      <c r="AU289" s="232" t="s">
        <v>92</v>
      </c>
      <c r="AV289" s="15" t="s">
        <v>170</v>
      </c>
      <c r="AW289" s="15" t="s">
        <v>45</v>
      </c>
      <c r="AX289" s="15" t="s">
        <v>23</v>
      </c>
      <c r="AY289" s="232" t="s">
        <v>164</v>
      </c>
    </row>
    <row r="290" spans="1:65" s="2" customFormat="1" ht="16.5" customHeight="1">
      <c r="A290" s="37"/>
      <c r="B290" s="38"/>
      <c r="C290" s="183" t="s">
        <v>478</v>
      </c>
      <c r="D290" s="183" t="s">
        <v>166</v>
      </c>
      <c r="E290" s="184" t="s">
        <v>1415</v>
      </c>
      <c r="F290" s="185" t="s">
        <v>1416</v>
      </c>
      <c r="G290" s="186" t="s">
        <v>169</v>
      </c>
      <c r="H290" s="187">
        <v>106.6</v>
      </c>
      <c r="I290" s="188"/>
      <c r="J290" s="189">
        <f>ROUND(I290*H290,2)</f>
        <v>0</v>
      </c>
      <c r="K290" s="185" t="s">
        <v>186</v>
      </c>
      <c r="L290" s="42"/>
      <c r="M290" s="190" t="s">
        <v>36</v>
      </c>
      <c r="N290" s="191" t="s">
        <v>53</v>
      </c>
      <c r="O290" s="67"/>
      <c r="P290" s="192">
        <f>O290*H290</f>
        <v>0</v>
      </c>
      <c r="Q290" s="192">
        <v>0.00153</v>
      </c>
      <c r="R290" s="192">
        <f>Q290*H290</f>
        <v>0.163098</v>
      </c>
      <c r="S290" s="192">
        <v>0</v>
      </c>
      <c r="T290" s="193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4" t="s">
        <v>170</v>
      </c>
      <c r="AT290" s="194" t="s">
        <v>166</v>
      </c>
      <c r="AU290" s="194" t="s">
        <v>92</v>
      </c>
      <c r="AY290" s="19" t="s">
        <v>164</v>
      </c>
      <c r="BE290" s="195">
        <f>IF(N290="základní",J290,0)</f>
        <v>0</v>
      </c>
      <c r="BF290" s="195">
        <f>IF(N290="snížená",J290,0)</f>
        <v>0</v>
      </c>
      <c r="BG290" s="195">
        <f>IF(N290="zákl. přenesená",J290,0)</f>
        <v>0</v>
      </c>
      <c r="BH290" s="195">
        <f>IF(N290="sníž. přenesená",J290,0)</f>
        <v>0</v>
      </c>
      <c r="BI290" s="195">
        <f>IF(N290="nulová",J290,0)</f>
        <v>0</v>
      </c>
      <c r="BJ290" s="19" t="s">
        <v>23</v>
      </c>
      <c r="BK290" s="195">
        <f>ROUND(I290*H290,2)</f>
        <v>0</v>
      </c>
      <c r="BL290" s="19" t="s">
        <v>170</v>
      </c>
      <c r="BM290" s="194" t="s">
        <v>1417</v>
      </c>
    </row>
    <row r="291" spans="1:47" s="2" customFormat="1" ht="11.25">
      <c r="A291" s="37"/>
      <c r="B291" s="38"/>
      <c r="C291" s="39"/>
      <c r="D291" s="196" t="s">
        <v>172</v>
      </c>
      <c r="E291" s="39"/>
      <c r="F291" s="197" t="s">
        <v>1418</v>
      </c>
      <c r="G291" s="39"/>
      <c r="H291" s="39"/>
      <c r="I291" s="198"/>
      <c r="J291" s="39"/>
      <c r="K291" s="39"/>
      <c r="L291" s="42"/>
      <c r="M291" s="199"/>
      <c r="N291" s="200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9" t="s">
        <v>172</v>
      </c>
      <c r="AU291" s="19" t="s">
        <v>92</v>
      </c>
    </row>
    <row r="292" spans="1:47" s="2" customFormat="1" ht="11.25">
      <c r="A292" s="37"/>
      <c r="B292" s="38"/>
      <c r="C292" s="39"/>
      <c r="D292" s="233" t="s">
        <v>189</v>
      </c>
      <c r="E292" s="39"/>
      <c r="F292" s="234" t="s">
        <v>1419</v>
      </c>
      <c r="G292" s="39"/>
      <c r="H292" s="39"/>
      <c r="I292" s="198"/>
      <c r="J292" s="39"/>
      <c r="K292" s="39"/>
      <c r="L292" s="42"/>
      <c r="M292" s="199"/>
      <c r="N292" s="200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9" t="s">
        <v>189</v>
      </c>
      <c r="AU292" s="19" t="s">
        <v>92</v>
      </c>
    </row>
    <row r="293" spans="2:51" s="13" customFormat="1" ht="11.25">
      <c r="B293" s="201"/>
      <c r="C293" s="202"/>
      <c r="D293" s="196" t="s">
        <v>173</v>
      </c>
      <c r="E293" s="203" t="s">
        <v>36</v>
      </c>
      <c r="F293" s="204" t="s">
        <v>1420</v>
      </c>
      <c r="G293" s="202"/>
      <c r="H293" s="203" t="s">
        <v>36</v>
      </c>
      <c r="I293" s="205"/>
      <c r="J293" s="202"/>
      <c r="K293" s="202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173</v>
      </c>
      <c r="AU293" s="210" t="s">
        <v>92</v>
      </c>
      <c r="AV293" s="13" t="s">
        <v>23</v>
      </c>
      <c r="AW293" s="13" t="s">
        <v>45</v>
      </c>
      <c r="AX293" s="13" t="s">
        <v>82</v>
      </c>
      <c r="AY293" s="210" t="s">
        <v>164</v>
      </c>
    </row>
    <row r="294" spans="2:51" s="14" customFormat="1" ht="11.25">
      <c r="B294" s="211"/>
      <c r="C294" s="212"/>
      <c r="D294" s="196" t="s">
        <v>173</v>
      </c>
      <c r="E294" s="213" t="s">
        <v>36</v>
      </c>
      <c r="F294" s="214" t="s">
        <v>1421</v>
      </c>
      <c r="G294" s="212"/>
      <c r="H294" s="215">
        <v>106.6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173</v>
      </c>
      <c r="AU294" s="221" t="s">
        <v>92</v>
      </c>
      <c r="AV294" s="14" t="s">
        <v>92</v>
      </c>
      <c r="AW294" s="14" t="s">
        <v>45</v>
      </c>
      <c r="AX294" s="14" t="s">
        <v>82</v>
      </c>
      <c r="AY294" s="221" t="s">
        <v>164</v>
      </c>
    </row>
    <row r="295" spans="2:51" s="15" customFormat="1" ht="11.25">
      <c r="B295" s="222"/>
      <c r="C295" s="223"/>
      <c r="D295" s="196" t="s">
        <v>173</v>
      </c>
      <c r="E295" s="224" t="s">
        <v>36</v>
      </c>
      <c r="F295" s="225" t="s">
        <v>181</v>
      </c>
      <c r="G295" s="223"/>
      <c r="H295" s="226">
        <v>106.6</v>
      </c>
      <c r="I295" s="227"/>
      <c r="J295" s="223"/>
      <c r="K295" s="223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173</v>
      </c>
      <c r="AU295" s="232" t="s">
        <v>92</v>
      </c>
      <c r="AV295" s="15" t="s">
        <v>170</v>
      </c>
      <c r="AW295" s="15" t="s">
        <v>45</v>
      </c>
      <c r="AX295" s="15" t="s">
        <v>23</v>
      </c>
      <c r="AY295" s="232" t="s">
        <v>164</v>
      </c>
    </row>
    <row r="296" spans="1:65" s="2" customFormat="1" ht="16.5" customHeight="1">
      <c r="A296" s="37"/>
      <c r="B296" s="38"/>
      <c r="C296" s="183" t="s">
        <v>483</v>
      </c>
      <c r="D296" s="183" t="s">
        <v>166</v>
      </c>
      <c r="E296" s="184" t="s">
        <v>1422</v>
      </c>
      <c r="F296" s="185" t="s">
        <v>1423</v>
      </c>
      <c r="G296" s="186" t="s">
        <v>169</v>
      </c>
      <c r="H296" s="187">
        <v>106.6</v>
      </c>
      <c r="I296" s="188"/>
      <c r="J296" s="189">
        <f>ROUND(I296*H296,2)</f>
        <v>0</v>
      </c>
      <c r="K296" s="185" t="s">
        <v>186</v>
      </c>
      <c r="L296" s="42"/>
      <c r="M296" s="190" t="s">
        <v>36</v>
      </c>
      <c r="N296" s="191" t="s">
        <v>53</v>
      </c>
      <c r="O296" s="67"/>
      <c r="P296" s="192">
        <f>O296*H296</f>
        <v>0</v>
      </c>
      <c r="Q296" s="192">
        <v>0.0041</v>
      </c>
      <c r="R296" s="192">
        <f>Q296*H296</f>
        <v>0.43706</v>
      </c>
      <c r="S296" s="192">
        <v>0</v>
      </c>
      <c r="T296" s="193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4" t="s">
        <v>170</v>
      </c>
      <c r="AT296" s="194" t="s">
        <v>166</v>
      </c>
      <c r="AU296" s="194" t="s">
        <v>92</v>
      </c>
      <c r="AY296" s="19" t="s">
        <v>164</v>
      </c>
      <c r="BE296" s="195">
        <f>IF(N296="základní",J296,0)</f>
        <v>0</v>
      </c>
      <c r="BF296" s="195">
        <f>IF(N296="snížená",J296,0)</f>
        <v>0</v>
      </c>
      <c r="BG296" s="195">
        <f>IF(N296="zákl. přenesená",J296,0)</f>
        <v>0</v>
      </c>
      <c r="BH296" s="195">
        <f>IF(N296="sníž. přenesená",J296,0)</f>
        <v>0</v>
      </c>
      <c r="BI296" s="195">
        <f>IF(N296="nulová",J296,0)</f>
        <v>0</v>
      </c>
      <c r="BJ296" s="19" t="s">
        <v>23</v>
      </c>
      <c r="BK296" s="195">
        <f>ROUND(I296*H296,2)</f>
        <v>0</v>
      </c>
      <c r="BL296" s="19" t="s">
        <v>170</v>
      </c>
      <c r="BM296" s="194" t="s">
        <v>1424</v>
      </c>
    </row>
    <row r="297" spans="1:47" s="2" customFormat="1" ht="11.25">
      <c r="A297" s="37"/>
      <c r="B297" s="38"/>
      <c r="C297" s="39"/>
      <c r="D297" s="196" t="s">
        <v>172</v>
      </c>
      <c r="E297" s="39"/>
      <c r="F297" s="197" t="s">
        <v>1425</v>
      </c>
      <c r="G297" s="39"/>
      <c r="H297" s="39"/>
      <c r="I297" s="198"/>
      <c r="J297" s="39"/>
      <c r="K297" s="39"/>
      <c r="L297" s="42"/>
      <c r="M297" s="199"/>
      <c r="N297" s="200"/>
      <c r="O297" s="67"/>
      <c r="P297" s="67"/>
      <c r="Q297" s="67"/>
      <c r="R297" s="67"/>
      <c r="S297" s="67"/>
      <c r="T297" s="68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9" t="s">
        <v>172</v>
      </c>
      <c r="AU297" s="19" t="s">
        <v>92</v>
      </c>
    </row>
    <row r="298" spans="1:47" s="2" customFormat="1" ht="11.25">
      <c r="A298" s="37"/>
      <c r="B298" s="38"/>
      <c r="C298" s="39"/>
      <c r="D298" s="233" t="s">
        <v>189</v>
      </c>
      <c r="E298" s="39"/>
      <c r="F298" s="234" t="s">
        <v>1426</v>
      </c>
      <c r="G298" s="39"/>
      <c r="H298" s="39"/>
      <c r="I298" s="198"/>
      <c r="J298" s="39"/>
      <c r="K298" s="39"/>
      <c r="L298" s="42"/>
      <c r="M298" s="199"/>
      <c r="N298" s="200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9" t="s">
        <v>189</v>
      </c>
      <c r="AU298" s="19" t="s">
        <v>92</v>
      </c>
    </row>
    <row r="299" spans="2:51" s="14" customFormat="1" ht="11.25">
      <c r="B299" s="211"/>
      <c r="C299" s="212"/>
      <c r="D299" s="196" t="s">
        <v>173</v>
      </c>
      <c r="E299" s="213" t="s">
        <v>36</v>
      </c>
      <c r="F299" s="214" t="s">
        <v>1421</v>
      </c>
      <c r="G299" s="212"/>
      <c r="H299" s="215">
        <v>106.6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173</v>
      </c>
      <c r="AU299" s="221" t="s">
        <v>92</v>
      </c>
      <c r="AV299" s="14" t="s">
        <v>92</v>
      </c>
      <c r="AW299" s="14" t="s">
        <v>45</v>
      </c>
      <c r="AX299" s="14" t="s">
        <v>82</v>
      </c>
      <c r="AY299" s="221" t="s">
        <v>164</v>
      </c>
    </row>
    <row r="300" spans="2:51" s="15" customFormat="1" ht="11.25">
      <c r="B300" s="222"/>
      <c r="C300" s="223"/>
      <c r="D300" s="196" t="s">
        <v>173</v>
      </c>
      <c r="E300" s="224" t="s">
        <v>36</v>
      </c>
      <c r="F300" s="225" t="s">
        <v>181</v>
      </c>
      <c r="G300" s="223"/>
      <c r="H300" s="226">
        <v>106.6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173</v>
      </c>
      <c r="AU300" s="232" t="s">
        <v>92</v>
      </c>
      <c r="AV300" s="15" t="s">
        <v>170</v>
      </c>
      <c r="AW300" s="15" t="s">
        <v>45</v>
      </c>
      <c r="AX300" s="15" t="s">
        <v>23</v>
      </c>
      <c r="AY300" s="232" t="s">
        <v>164</v>
      </c>
    </row>
    <row r="301" spans="1:65" s="2" customFormat="1" ht="16.5" customHeight="1">
      <c r="A301" s="37"/>
      <c r="B301" s="38"/>
      <c r="C301" s="183" t="s">
        <v>436</v>
      </c>
      <c r="D301" s="183" t="s">
        <v>166</v>
      </c>
      <c r="E301" s="184" t="s">
        <v>1427</v>
      </c>
      <c r="F301" s="185" t="s">
        <v>1428</v>
      </c>
      <c r="G301" s="186" t="s">
        <v>169</v>
      </c>
      <c r="H301" s="187">
        <v>106.6</v>
      </c>
      <c r="I301" s="188"/>
      <c r="J301" s="189">
        <f>ROUND(I301*H301,2)</f>
        <v>0</v>
      </c>
      <c r="K301" s="185" t="s">
        <v>186</v>
      </c>
      <c r="L301" s="42"/>
      <c r="M301" s="190" t="s">
        <v>36</v>
      </c>
      <c r="N301" s="191" t="s">
        <v>53</v>
      </c>
      <c r="O301" s="67"/>
      <c r="P301" s="192">
        <f>O301*H301</f>
        <v>0</v>
      </c>
      <c r="Q301" s="192">
        <v>0.00047</v>
      </c>
      <c r="R301" s="192">
        <f>Q301*H301</f>
        <v>0.050101999999999994</v>
      </c>
      <c r="S301" s="192">
        <v>0</v>
      </c>
      <c r="T301" s="193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4" t="s">
        <v>170</v>
      </c>
      <c r="AT301" s="194" t="s">
        <v>166</v>
      </c>
      <c r="AU301" s="194" t="s">
        <v>92</v>
      </c>
      <c r="AY301" s="19" t="s">
        <v>164</v>
      </c>
      <c r="BE301" s="195">
        <f>IF(N301="základní",J301,0)</f>
        <v>0</v>
      </c>
      <c r="BF301" s="195">
        <f>IF(N301="snížená",J301,0)</f>
        <v>0</v>
      </c>
      <c r="BG301" s="195">
        <f>IF(N301="zákl. přenesená",J301,0)</f>
        <v>0</v>
      </c>
      <c r="BH301" s="195">
        <f>IF(N301="sníž. přenesená",J301,0)</f>
        <v>0</v>
      </c>
      <c r="BI301" s="195">
        <f>IF(N301="nulová",J301,0)</f>
        <v>0</v>
      </c>
      <c r="BJ301" s="19" t="s">
        <v>23</v>
      </c>
      <c r="BK301" s="195">
        <f>ROUND(I301*H301,2)</f>
        <v>0</v>
      </c>
      <c r="BL301" s="19" t="s">
        <v>170</v>
      </c>
      <c r="BM301" s="194" t="s">
        <v>1429</v>
      </c>
    </row>
    <row r="302" spans="1:47" s="2" customFormat="1" ht="11.25">
      <c r="A302" s="37"/>
      <c r="B302" s="38"/>
      <c r="C302" s="39"/>
      <c r="D302" s="196" t="s">
        <v>172</v>
      </c>
      <c r="E302" s="39"/>
      <c r="F302" s="197" t="s">
        <v>1430</v>
      </c>
      <c r="G302" s="39"/>
      <c r="H302" s="39"/>
      <c r="I302" s="198"/>
      <c r="J302" s="39"/>
      <c r="K302" s="39"/>
      <c r="L302" s="42"/>
      <c r="M302" s="199"/>
      <c r="N302" s="200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9" t="s">
        <v>172</v>
      </c>
      <c r="AU302" s="19" t="s">
        <v>92</v>
      </c>
    </row>
    <row r="303" spans="1:47" s="2" customFormat="1" ht="11.25">
      <c r="A303" s="37"/>
      <c r="B303" s="38"/>
      <c r="C303" s="39"/>
      <c r="D303" s="233" t="s">
        <v>189</v>
      </c>
      <c r="E303" s="39"/>
      <c r="F303" s="234" t="s">
        <v>1431</v>
      </c>
      <c r="G303" s="39"/>
      <c r="H303" s="39"/>
      <c r="I303" s="198"/>
      <c r="J303" s="39"/>
      <c r="K303" s="39"/>
      <c r="L303" s="42"/>
      <c r="M303" s="199"/>
      <c r="N303" s="200"/>
      <c r="O303" s="67"/>
      <c r="P303" s="67"/>
      <c r="Q303" s="67"/>
      <c r="R303" s="67"/>
      <c r="S303" s="67"/>
      <c r="T303" s="68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9" t="s">
        <v>189</v>
      </c>
      <c r="AU303" s="19" t="s">
        <v>92</v>
      </c>
    </row>
    <row r="304" spans="1:47" s="2" customFormat="1" ht="19.5">
      <c r="A304" s="37"/>
      <c r="B304" s="38"/>
      <c r="C304" s="39"/>
      <c r="D304" s="196" t="s">
        <v>1432</v>
      </c>
      <c r="E304" s="39"/>
      <c r="F304" s="261" t="s">
        <v>1433</v>
      </c>
      <c r="G304" s="39"/>
      <c r="H304" s="39"/>
      <c r="I304" s="198"/>
      <c r="J304" s="39"/>
      <c r="K304" s="39"/>
      <c r="L304" s="42"/>
      <c r="M304" s="199"/>
      <c r="N304" s="200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9" t="s">
        <v>1432</v>
      </c>
      <c r="AU304" s="19" t="s">
        <v>92</v>
      </c>
    </row>
    <row r="305" spans="2:51" s="13" customFormat="1" ht="11.25">
      <c r="B305" s="201"/>
      <c r="C305" s="202"/>
      <c r="D305" s="196" t="s">
        <v>173</v>
      </c>
      <c r="E305" s="203" t="s">
        <v>36</v>
      </c>
      <c r="F305" s="204" t="s">
        <v>1434</v>
      </c>
      <c r="G305" s="202"/>
      <c r="H305" s="203" t="s">
        <v>36</v>
      </c>
      <c r="I305" s="205"/>
      <c r="J305" s="202"/>
      <c r="K305" s="202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173</v>
      </c>
      <c r="AU305" s="210" t="s">
        <v>92</v>
      </c>
      <c r="AV305" s="13" t="s">
        <v>23</v>
      </c>
      <c r="AW305" s="13" t="s">
        <v>45</v>
      </c>
      <c r="AX305" s="13" t="s">
        <v>82</v>
      </c>
      <c r="AY305" s="210" t="s">
        <v>164</v>
      </c>
    </row>
    <row r="306" spans="2:51" s="14" customFormat="1" ht="11.25">
      <c r="B306" s="211"/>
      <c r="C306" s="212"/>
      <c r="D306" s="196" t="s">
        <v>173</v>
      </c>
      <c r="E306" s="213" t="s">
        <v>36</v>
      </c>
      <c r="F306" s="214" t="s">
        <v>1435</v>
      </c>
      <c r="G306" s="212"/>
      <c r="H306" s="215">
        <v>106.6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173</v>
      </c>
      <c r="AU306" s="221" t="s">
        <v>92</v>
      </c>
      <c r="AV306" s="14" t="s">
        <v>92</v>
      </c>
      <c r="AW306" s="14" t="s">
        <v>45</v>
      </c>
      <c r="AX306" s="14" t="s">
        <v>82</v>
      </c>
      <c r="AY306" s="221" t="s">
        <v>164</v>
      </c>
    </row>
    <row r="307" spans="2:51" s="15" customFormat="1" ht="11.25">
      <c r="B307" s="222"/>
      <c r="C307" s="223"/>
      <c r="D307" s="196" t="s">
        <v>173</v>
      </c>
      <c r="E307" s="224" t="s">
        <v>36</v>
      </c>
      <c r="F307" s="225" t="s">
        <v>181</v>
      </c>
      <c r="G307" s="223"/>
      <c r="H307" s="226">
        <v>106.6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173</v>
      </c>
      <c r="AU307" s="232" t="s">
        <v>92</v>
      </c>
      <c r="AV307" s="15" t="s">
        <v>170</v>
      </c>
      <c r="AW307" s="15" t="s">
        <v>45</v>
      </c>
      <c r="AX307" s="15" t="s">
        <v>23</v>
      </c>
      <c r="AY307" s="232" t="s">
        <v>164</v>
      </c>
    </row>
    <row r="308" spans="2:63" s="12" customFormat="1" ht="22.9" customHeight="1">
      <c r="B308" s="167"/>
      <c r="C308" s="168"/>
      <c r="D308" s="169" t="s">
        <v>81</v>
      </c>
      <c r="E308" s="181" t="s">
        <v>571</v>
      </c>
      <c r="F308" s="181" t="s">
        <v>572</v>
      </c>
      <c r="G308" s="168"/>
      <c r="H308" s="168"/>
      <c r="I308" s="171"/>
      <c r="J308" s="182">
        <f>BK308</f>
        <v>0</v>
      </c>
      <c r="K308" s="168"/>
      <c r="L308" s="173"/>
      <c r="M308" s="174"/>
      <c r="N308" s="175"/>
      <c r="O308" s="175"/>
      <c r="P308" s="176">
        <f>SUM(P309:P322)</f>
        <v>0</v>
      </c>
      <c r="Q308" s="175"/>
      <c r="R308" s="176">
        <f>SUM(R309:R322)</f>
        <v>0</v>
      </c>
      <c r="S308" s="175"/>
      <c r="T308" s="177">
        <f>SUM(T309:T322)</f>
        <v>0</v>
      </c>
      <c r="AR308" s="178" t="s">
        <v>23</v>
      </c>
      <c r="AT308" s="179" t="s">
        <v>81</v>
      </c>
      <c r="AU308" s="179" t="s">
        <v>23</v>
      </c>
      <c r="AY308" s="178" t="s">
        <v>164</v>
      </c>
      <c r="BK308" s="180">
        <f>SUM(BK309:BK322)</f>
        <v>0</v>
      </c>
    </row>
    <row r="309" spans="1:65" s="2" customFormat="1" ht="21.75" customHeight="1">
      <c r="A309" s="37"/>
      <c r="B309" s="38"/>
      <c r="C309" s="183" t="s">
        <v>489</v>
      </c>
      <c r="D309" s="183" t="s">
        <v>166</v>
      </c>
      <c r="E309" s="184" t="s">
        <v>1436</v>
      </c>
      <c r="F309" s="185" t="s">
        <v>1437</v>
      </c>
      <c r="G309" s="186" t="s">
        <v>335</v>
      </c>
      <c r="H309" s="187">
        <v>7.21</v>
      </c>
      <c r="I309" s="188"/>
      <c r="J309" s="189">
        <f>ROUND(I309*H309,2)</f>
        <v>0</v>
      </c>
      <c r="K309" s="185" t="s">
        <v>186</v>
      </c>
      <c r="L309" s="42"/>
      <c r="M309" s="190" t="s">
        <v>36</v>
      </c>
      <c r="N309" s="191" t="s">
        <v>53</v>
      </c>
      <c r="O309" s="67"/>
      <c r="P309" s="192">
        <f>O309*H309</f>
        <v>0</v>
      </c>
      <c r="Q309" s="192">
        <v>0</v>
      </c>
      <c r="R309" s="192">
        <f>Q309*H309</f>
        <v>0</v>
      </c>
      <c r="S309" s="192">
        <v>0</v>
      </c>
      <c r="T309" s="193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4" t="s">
        <v>170</v>
      </c>
      <c r="AT309" s="194" t="s">
        <v>166</v>
      </c>
      <c r="AU309" s="194" t="s">
        <v>92</v>
      </c>
      <c r="AY309" s="19" t="s">
        <v>164</v>
      </c>
      <c r="BE309" s="195">
        <f>IF(N309="základní",J309,0)</f>
        <v>0</v>
      </c>
      <c r="BF309" s="195">
        <f>IF(N309="snížená",J309,0)</f>
        <v>0</v>
      </c>
      <c r="BG309" s="195">
        <f>IF(N309="zákl. přenesená",J309,0)</f>
        <v>0</v>
      </c>
      <c r="BH309" s="195">
        <f>IF(N309="sníž. přenesená",J309,0)</f>
        <v>0</v>
      </c>
      <c r="BI309" s="195">
        <f>IF(N309="nulová",J309,0)</f>
        <v>0</v>
      </c>
      <c r="BJ309" s="19" t="s">
        <v>23</v>
      </c>
      <c r="BK309" s="195">
        <f>ROUND(I309*H309,2)</f>
        <v>0</v>
      </c>
      <c r="BL309" s="19" t="s">
        <v>170</v>
      </c>
      <c r="BM309" s="194" t="s">
        <v>1438</v>
      </c>
    </row>
    <row r="310" spans="1:47" s="2" customFormat="1" ht="11.25">
      <c r="A310" s="37"/>
      <c r="B310" s="38"/>
      <c r="C310" s="39"/>
      <c r="D310" s="196" t="s">
        <v>172</v>
      </c>
      <c r="E310" s="39"/>
      <c r="F310" s="197" t="s">
        <v>1439</v>
      </c>
      <c r="G310" s="39"/>
      <c r="H310" s="39"/>
      <c r="I310" s="198"/>
      <c r="J310" s="39"/>
      <c r="K310" s="39"/>
      <c r="L310" s="42"/>
      <c r="M310" s="199"/>
      <c r="N310" s="200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9" t="s">
        <v>172</v>
      </c>
      <c r="AU310" s="19" t="s">
        <v>92</v>
      </c>
    </row>
    <row r="311" spans="1:47" s="2" customFormat="1" ht="11.25">
      <c r="A311" s="37"/>
      <c r="B311" s="38"/>
      <c r="C311" s="39"/>
      <c r="D311" s="233" t="s">
        <v>189</v>
      </c>
      <c r="E311" s="39"/>
      <c r="F311" s="234" t="s">
        <v>1440</v>
      </c>
      <c r="G311" s="39"/>
      <c r="H311" s="39"/>
      <c r="I311" s="198"/>
      <c r="J311" s="39"/>
      <c r="K311" s="39"/>
      <c r="L311" s="42"/>
      <c r="M311" s="199"/>
      <c r="N311" s="200"/>
      <c r="O311" s="67"/>
      <c r="P311" s="67"/>
      <c r="Q311" s="67"/>
      <c r="R311" s="67"/>
      <c r="S311" s="67"/>
      <c r="T311" s="68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9" t="s">
        <v>189</v>
      </c>
      <c r="AU311" s="19" t="s">
        <v>92</v>
      </c>
    </row>
    <row r="312" spans="1:65" s="2" customFormat="1" ht="16.5" customHeight="1">
      <c r="A312" s="37"/>
      <c r="B312" s="38"/>
      <c r="C312" s="183" t="s">
        <v>496</v>
      </c>
      <c r="D312" s="183" t="s">
        <v>166</v>
      </c>
      <c r="E312" s="184" t="s">
        <v>1441</v>
      </c>
      <c r="F312" s="185" t="s">
        <v>1442</v>
      </c>
      <c r="G312" s="186" t="s">
        <v>335</v>
      </c>
      <c r="H312" s="187">
        <v>129.143</v>
      </c>
      <c r="I312" s="188"/>
      <c r="J312" s="189">
        <f>ROUND(I312*H312,2)</f>
        <v>0</v>
      </c>
      <c r="K312" s="185" t="s">
        <v>186</v>
      </c>
      <c r="L312" s="42"/>
      <c r="M312" s="190" t="s">
        <v>36</v>
      </c>
      <c r="N312" s="191" t="s">
        <v>53</v>
      </c>
      <c r="O312" s="67"/>
      <c r="P312" s="192">
        <f>O312*H312</f>
        <v>0</v>
      </c>
      <c r="Q312" s="192">
        <v>0</v>
      </c>
      <c r="R312" s="192">
        <f>Q312*H312</f>
        <v>0</v>
      </c>
      <c r="S312" s="192">
        <v>0</v>
      </c>
      <c r="T312" s="193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4" t="s">
        <v>170</v>
      </c>
      <c r="AT312" s="194" t="s">
        <v>166</v>
      </c>
      <c r="AU312" s="194" t="s">
        <v>92</v>
      </c>
      <c r="AY312" s="19" t="s">
        <v>164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19" t="s">
        <v>23</v>
      </c>
      <c r="BK312" s="195">
        <f>ROUND(I312*H312,2)</f>
        <v>0</v>
      </c>
      <c r="BL312" s="19" t="s">
        <v>170</v>
      </c>
      <c r="BM312" s="194" t="s">
        <v>1443</v>
      </c>
    </row>
    <row r="313" spans="1:47" s="2" customFormat="1" ht="19.5">
      <c r="A313" s="37"/>
      <c r="B313" s="38"/>
      <c r="C313" s="39"/>
      <c r="D313" s="196" t="s">
        <v>172</v>
      </c>
      <c r="E313" s="39"/>
      <c r="F313" s="197" t="s">
        <v>1444</v>
      </c>
      <c r="G313" s="39"/>
      <c r="H313" s="39"/>
      <c r="I313" s="198"/>
      <c r="J313" s="39"/>
      <c r="K313" s="39"/>
      <c r="L313" s="42"/>
      <c r="M313" s="199"/>
      <c r="N313" s="200"/>
      <c r="O313" s="67"/>
      <c r="P313" s="67"/>
      <c r="Q313" s="67"/>
      <c r="R313" s="67"/>
      <c r="S313" s="67"/>
      <c r="T313" s="68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9" t="s">
        <v>172</v>
      </c>
      <c r="AU313" s="19" t="s">
        <v>92</v>
      </c>
    </row>
    <row r="314" spans="1:47" s="2" customFormat="1" ht="11.25">
      <c r="A314" s="37"/>
      <c r="B314" s="38"/>
      <c r="C314" s="39"/>
      <c r="D314" s="233" t="s">
        <v>189</v>
      </c>
      <c r="E314" s="39"/>
      <c r="F314" s="234" t="s">
        <v>1445</v>
      </c>
      <c r="G314" s="39"/>
      <c r="H314" s="39"/>
      <c r="I314" s="198"/>
      <c r="J314" s="39"/>
      <c r="K314" s="39"/>
      <c r="L314" s="42"/>
      <c r="M314" s="199"/>
      <c r="N314" s="200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9" t="s">
        <v>189</v>
      </c>
      <c r="AU314" s="19" t="s">
        <v>92</v>
      </c>
    </row>
    <row r="315" spans="2:51" s="14" customFormat="1" ht="11.25">
      <c r="B315" s="211"/>
      <c r="C315" s="212"/>
      <c r="D315" s="196" t="s">
        <v>173</v>
      </c>
      <c r="E315" s="213" t="s">
        <v>36</v>
      </c>
      <c r="F315" s="214" t="s">
        <v>1446</v>
      </c>
      <c r="G315" s="212"/>
      <c r="H315" s="215">
        <v>129.143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173</v>
      </c>
      <c r="AU315" s="221" t="s">
        <v>92</v>
      </c>
      <c r="AV315" s="14" t="s">
        <v>92</v>
      </c>
      <c r="AW315" s="14" t="s">
        <v>45</v>
      </c>
      <c r="AX315" s="14" t="s">
        <v>82</v>
      </c>
      <c r="AY315" s="221" t="s">
        <v>164</v>
      </c>
    </row>
    <row r="316" spans="2:51" s="15" customFormat="1" ht="11.25">
      <c r="B316" s="222"/>
      <c r="C316" s="223"/>
      <c r="D316" s="196" t="s">
        <v>173</v>
      </c>
      <c r="E316" s="224" t="s">
        <v>36</v>
      </c>
      <c r="F316" s="225" t="s">
        <v>181</v>
      </c>
      <c r="G316" s="223"/>
      <c r="H316" s="226">
        <v>129.143</v>
      </c>
      <c r="I316" s="227"/>
      <c r="J316" s="223"/>
      <c r="K316" s="223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173</v>
      </c>
      <c r="AU316" s="232" t="s">
        <v>92</v>
      </c>
      <c r="AV316" s="15" t="s">
        <v>170</v>
      </c>
      <c r="AW316" s="15" t="s">
        <v>45</v>
      </c>
      <c r="AX316" s="15" t="s">
        <v>23</v>
      </c>
      <c r="AY316" s="232" t="s">
        <v>164</v>
      </c>
    </row>
    <row r="317" spans="1:65" s="2" customFormat="1" ht="16.5" customHeight="1">
      <c r="A317" s="37"/>
      <c r="B317" s="38"/>
      <c r="C317" s="183" t="s">
        <v>504</v>
      </c>
      <c r="D317" s="183" t="s">
        <v>166</v>
      </c>
      <c r="E317" s="184" t="s">
        <v>1447</v>
      </c>
      <c r="F317" s="185" t="s">
        <v>1448</v>
      </c>
      <c r="G317" s="186" t="s">
        <v>335</v>
      </c>
      <c r="H317" s="187">
        <v>7.21</v>
      </c>
      <c r="I317" s="188"/>
      <c r="J317" s="189">
        <f>ROUND(I317*H317,2)</f>
        <v>0</v>
      </c>
      <c r="K317" s="185" t="s">
        <v>186</v>
      </c>
      <c r="L317" s="42"/>
      <c r="M317" s="190" t="s">
        <v>36</v>
      </c>
      <c r="N317" s="191" t="s">
        <v>53</v>
      </c>
      <c r="O317" s="67"/>
      <c r="P317" s="192">
        <f>O317*H317</f>
        <v>0</v>
      </c>
      <c r="Q317" s="192">
        <v>0</v>
      </c>
      <c r="R317" s="192">
        <f>Q317*H317</f>
        <v>0</v>
      </c>
      <c r="S317" s="192">
        <v>0</v>
      </c>
      <c r="T317" s="193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4" t="s">
        <v>170</v>
      </c>
      <c r="AT317" s="194" t="s">
        <v>166</v>
      </c>
      <c r="AU317" s="194" t="s">
        <v>92</v>
      </c>
      <c r="AY317" s="19" t="s">
        <v>164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19" t="s">
        <v>23</v>
      </c>
      <c r="BK317" s="195">
        <f>ROUND(I317*H317,2)</f>
        <v>0</v>
      </c>
      <c r="BL317" s="19" t="s">
        <v>170</v>
      </c>
      <c r="BM317" s="194" t="s">
        <v>1449</v>
      </c>
    </row>
    <row r="318" spans="1:47" s="2" customFormat="1" ht="11.25">
      <c r="A318" s="37"/>
      <c r="B318" s="38"/>
      <c r="C318" s="39"/>
      <c r="D318" s="196" t="s">
        <v>172</v>
      </c>
      <c r="E318" s="39"/>
      <c r="F318" s="197" t="s">
        <v>1450</v>
      </c>
      <c r="G318" s="39"/>
      <c r="H318" s="39"/>
      <c r="I318" s="198"/>
      <c r="J318" s="39"/>
      <c r="K318" s="39"/>
      <c r="L318" s="42"/>
      <c r="M318" s="199"/>
      <c r="N318" s="200"/>
      <c r="O318" s="67"/>
      <c r="P318" s="67"/>
      <c r="Q318" s="67"/>
      <c r="R318" s="67"/>
      <c r="S318" s="67"/>
      <c r="T318" s="68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9" t="s">
        <v>172</v>
      </c>
      <c r="AU318" s="19" t="s">
        <v>92</v>
      </c>
    </row>
    <row r="319" spans="1:47" s="2" customFormat="1" ht="11.25">
      <c r="A319" s="37"/>
      <c r="B319" s="38"/>
      <c r="C319" s="39"/>
      <c r="D319" s="233" t="s">
        <v>189</v>
      </c>
      <c r="E319" s="39"/>
      <c r="F319" s="234" t="s">
        <v>1451</v>
      </c>
      <c r="G319" s="39"/>
      <c r="H319" s="39"/>
      <c r="I319" s="198"/>
      <c r="J319" s="39"/>
      <c r="K319" s="39"/>
      <c r="L319" s="42"/>
      <c r="M319" s="199"/>
      <c r="N319" s="200"/>
      <c r="O319" s="67"/>
      <c r="P319" s="67"/>
      <c r="Q319" s="67"/>
      <c r="R319" s="67"/>
      <c r="S319" s="67"/>
      <c r="T319" s="68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9" t="s">
        <v>189</v>
      </c>
      <c r="AU319" s="19" t="s">
        <v>92</v>
      </c>
    </row>
    <row r="320" spans="1:65" s="2" customFormat="1" ht="21.75" customHeight="1">
      <c r="A320" s="37"/>
      <c r="B320" s="38"/>
      <c r="C320" s="183" t="s">
        <v>261</v>
      </c>
      <c r="D320" s="183" t="s">
        <v>166</v>
      </c>
      <c r="E320" s="184" t="s">
        <v>613</v>
      </c>
      <c r="F320" s="185" t="s">
        <v>614</v>
      </c>
      <c r="G320" s="186" t="s">
        <v>335</v>
      </c>
      <c r="H320" s="187">
        <v>7.21</v>
      </c>
      <c r="I320" s="188"/>
      <c r="J320" s="189">
        <f>ROUND(I320*H320,2)</f>
        <v>0</v>
      </c>
      <c r="K320" s="185" t="s">
        <v>186</v>
      </c>
      <c r="L320" s="42"/>
      <c r="M320" s="190" t="s">
        <v>36</v>
      </c>
      <c r="N320" s="191" t="s">
        <v>53</v>
      </c>
      <c r="O320" s="67"/>
      <c r="P320" s="192">
        <f>O320*H320</f>
        <v>0</v>
      </c>
      <c r="Q320" s="192">
        <v>0</v>
      </c>
      <c r="R320" s="192">
        <f>Q320*H320</f>
        <v>0</v>
      </c>
      <c r="S320" s="192">
        <v>0</v>
      </c>
      <c r="T320" s="193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4" t="s">
        <v>170</v>
      </c>
      <c r="AT320" s="194" t="s">
        <v>166</v>
      </c>
      <c r="AU320" s="194" t="s">
        <v>92</v>
      </c>
      <c r="AY320" s="19" t="s">
        <v>164</v>
      </c>
      <c r="BE320" s="195">
        <f>IF(N320="základní",J320,0)</f>
        <v>0</v>
      </c>
      <c r="BF320" s="195">
        <f>IF(N320="snížená",J320,0)</f>
        <v>0</v>
      </c>
      <c r="BG320" s="195">
        <f>IF(N320="zákl. přenesená",J320,0)</f>
        <v>0</v>
      </c>
      <c r="BH320" s="195">
        <f>IF(N320="sníž. přenesená",J320,0)</f>
        <v>0</v>
      </c>
      <c r="BI320" s="195">
        <f>IF(N320="nulová",J320,0)</f>
        <v>0</v>
      </c>
      <c r="BJ320" s="19" t="s">
        <v>23</v>
      </c>
      <c r="BK320" s="195">
        <f>ROUND(I320*H320,2)</f>
        <v>0</v>
      </c>
      <c r="BL320" s="19" t="s">
        <v>170</v>
      </c>
      <c r="BM320" s="194" t="s">
        <v>1452</v>
      </c>
    </row>
    <row r="321" spans="1:47" s="2" customFormat="1" ht="19.5">
      <c r="A321" s="37"/>
      <c r="B321" s="38"/>
      <c r="C321" s="39"/>
      <c r="D321" s="196" t="s">
        <v>172</v>
      </c>
      <c r="E321" s="39"/>
      <c r="F321" s="197" t="s">
        <v>616</v>
      </c>
      <c r="G321" s="39"/>
      <c r="H321" s="39"/>
      <c r="I321" s="198"/>
      <c r="J321" s="39"/>
      <c r="K321" s="39"/>
      <c r="L321" s="42"/>
      <c r="M321" s="199"/>
      <c r="N321" s="200"/>
      <c r="O321" s="67"/>
      <c r="P321" s="67"/>
      <c r="Q321" s="67"/>
      <c r="R321" s="67"/>
      <c r="S321" s="67"/>
      <c r="T321" s="68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9" t="s">
        <v>172</v>
      </c>
      <c r="AU321" s="19" t="s">
        <v>92</v>
      </c>
    </row>
    <row r="322" spans="1:47" s="2" customFormat="1" ht="11.25">
      <c r="A322" s="37"/>
      <c r="B322" s="38"/>
      <c r="C322" s="39"/>
      <c r="D322" s="233" t="s">
        <v>189</v>
      </c>
      <c r="E322" s="39"/>
      <c r="F322" s="234" t="s">
        <v>617</v>
      </c>
      <c r="G322" s="39"/>
      <c r="H322" s="39"/>
      <c r="I322" s="198"/>
      <c r="J322" s="39"/>
      <c r="K322" s="39"/>
      <c r="L322" s="42"/>
      <c r="M322" s="199"/>
      <c r="N322" s="200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9" t="s">
        <v>189</v>
      </c>
      <c r="AU322" s="19" t="s">
        <v>92</v>
      </c>
    </row>
    <row r="323" spans="2:63" s="12" customFormat="1" ht="22.9" customHeight="1">
      <c r="B323" s="167"/>
      <c r="C323" s="168"/>
      <c r="D323" s="169" t="s">
        <v>81</v>
      </c>
      <c r="E323" s="181" t="s">
        <v>624</v>
      </c>
      <c r="F323" s="181" t="s">
        <v>625</v>
      </c>
      <c r="G323" s="168"/>
      <c r="H323" s="168"/>
      <c r="I323" s="171"/>
      <c r="J323" s="182">
        <f>BK323</f>
        <v>0</v>
      </c>
      <c r="K323" s="168"/>
      <c r="L323" s="173"/>
      <c r="M323" s="174"/>
      <c r="N323" s="175"/>
      <c r="O323" s="175"/>
      <c r="P323" s="176">
        <f>SUM(P324:P326)</f>
        <v>0</v>
      </c>
      <c r="Q323" s="175"/>
      <c r="R323" s="176">
        <f>SUM(R324:R326)</f>
        <v>0</v>
      </c>
      <c r="S323" s="175"/>
      <c r="T323" s="177">
        <f>SUM(T324:T326)</f>
        <v>0</v>
      </c>
      <c r="AR323" s="178" t="s">
        <v>23</v>
      </c>
      <c r="AT323" s="179" t="s">
        <v>81</v>
      </c>
      <c r="AU323" s="179" t="s">
        <v>23</v>
      </c>
      <c r="AY323" s="178" t="s">
        <v>164</v>
      </c>
      <c r="BK323" s="180">
        <f>SUM(BK324:BK326)</f>
        <v>0</v>
      </c>
    </row>
    <row r="324" spans="1:65" s="2" customFormat="1" ht="16.5" customHeight="1">
      <c r="A324" s="37"/>
      <c r="B324" s="38"/>
      <c r="C324" s="183" t="s">
        <v>522</v>
      </c>
      <c r="D324" s="183" t="s">
        <v>166</v>
      </c>
      <c r="E324" s="184" t="s">
        <v>1453</v>
      </c>
      <c r="F324" s="185" t="s">
        <v>1454</v>
      </c>
      <c r="G324" s="186" t="s">
        <v>335</v>
      </c>
      <c r="H324" s="187">
        <v>34.145</v>
      </c>
      <c r="I324" s="188"/>
      <c r="J324" s="189">
        <f>ROUND(I324*H324,2)</f>
        <v>0</v>
      </c>
      <c r="K324" s="185" t="s">
        <v>186</v>
      </c>
      <c r="L324" s="42"/>
      <c r="M324" s="190" t="s">
        <v>36</v>
      </c>
      <c r="N324" s="191" t="s">
        <v>53</v>
      </c>
      <c r="O324" s="67"/>
      <c r="P324" s="192">
        <f>O324*H324</f>
        <v>0</v>
      </c>
      <c r="Q324" s="192">
        <v>0</v>
      </c>
      <c r="R324" s="192">
        <f>Q324*H324</f>
        <v>0</v>
      </c>
      <c r="S324" s="192">
        <v>0</v>
      </c>
      <c r="T324" s="193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4" t="s">
        <v>170</v>
      </c>
      <c r="AT324" s="194" t="s">
        <v>166</v>
      </c>
      <c r="AU324" s="194" t="s">
        <v>92</v>
      </c>
      <c r="AY324" s="19" t="s">
        <v>164</v>
      </c>
      <c r="BE324" s="195">
        <f>IF(N324="základní",J324,0)</f>
        <v>0</v>
      </c>
      <c r="BF324" s="195">
        <f>IF(N324="snížená",J324,0)</f>
        <v>0</v>
      </c>
      <c r="BG324" s="195">
        <f>IF(N324="zákl. přenesená",J324,0)</f>
        <v>0</v>
      </c>
      <c r="BH324" s="195">
        <f>IF(N324="sníž. přenesená",J324,0)</f>
        <v>0</v>
      </c>
      <c r="BI324" s="195">
        <f>IF(N324="nulová",J324,0)</f>
        <v>0</v>
      </c>
      <c r="BJ324" s="19" t="s">
        <v>23</v>
      </c>
      <c r="BK324" s="195">
        <f>ROUND(I324*H324,2)</f>
        <v>0</v>
      </c>
      <c r="BL324" s="19" t="s">
        <v>170</v>
      </c>
      <c r="BM324" s="194" t="s">
        <v>1455</v>
      </c>
    </row>
    <row r="325" spans="1:47" s="2" customFormat="1" ht="19.5">
      <c r="A325" s="37"/>
      <c r="B325" s="38"/>
      <c r="C325" s="39"/>
      <c r="D325" s="196" t="s">
        <v>172</v>
      </c>
      <c r="E325" s="39"/>
      <c r="F325" s="197" t="s">
        <v>1456</v>
      </c>
      <c r="G325" s="39"/>
      <c r="H325" s="39"/>
      <c r="I325" s="198"/>
      <c r="J325" s="39"/>
      <c r="K325" s="39"/>
      <c r="L325" s="42"/>
      <c r="M325" s="199"/>
      <c r="N325" s="200"/>
      <c r="O325" s="67"/>
      <c r="P325" s="67"/>
      <c r="Q325" s="67"/>
      <c r="R325" s="67"/>
      <c r="S325" s="67"/>
      <c r="T325" s="68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9" t="s">
        <v>172</v>
      </c>
      <c r="AU325" s="19" t="s">
        <v>92</v>
      </c>
    </row>
    <row r="326" spans="1:47" s="2" customFormat="1" ht="11.25">
      <c r="A326" s="37"/>
      <c r="B326" s="38"/>
      <c r="C326" s="39"/>
      <c r="D326" s="233" t="s">
        <v>189</v>
      </c>
      <c r="E326" s="39"/>
      <c r="F326" s="234" t="s">
        <v>1457</v>
      </c>
      <c r="G326" s="39"/>
      <c r="H326" s="39"/>
      <c r="I326" s="198"/>
      <c r="J326" s="39"/>
      <c r="K326" s="39"/>
      <c r="L326" s="42"/>
      <c r="M326" s="199"/>
      <c r="N326" s="200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9" t="s">
        <v>189</v>
      </c>
      <c r="AU326" s="19" t="s">
        <v>92</v>
      </c>
    </row>
    <row r="327" spans="2:63" s="12" customFormat="1" ht="25.9" customHeight="1">
      <c r="B327" s="167"/>
      <c r="C327" s="168"/>
      <c r="D327" s="169" t="s">
        <v>81</v>
      </c>
      <c r="E327" s="170" t="s">
        <v>1458</v>
      </c>
      <c r="F327" s="170" t="s">
        <v>1459</v>
      </c>
      <c r="G327" s="168"/>
      <c r="H327" s="168"/>
      <c r="I327" s="171"/>
      <c r="J327" s="172">
        <f>BK327</f>
        <v>0</v>
      </c>
      <c r="K327" s="168"/>
      <c r="L327" s="173"/>
      <c r="M327" s="174"/>
      <c r="N327" s="175"/>
      <c r="O327" s="175"/>
      <c r="P327" s="176">
        <f>P328+P356</f>
        <v>0</v>
      </c>
      <c r="Q327" s="175"/>
      <c r="R327" s="176">
        <f>R328+R356</f>
        <v>1.4044286</v>
      </c>
      <c r="S327" s="175"/>
      <c r="T327" s="177">
        <f>T328+T356</f>
        <v>0</v>
      </c>
      <c r="AR327" s="178" t="s">
        <v>92</v>
      </c>
      <c r="AT327" s="179" t="s">
        <v>81</v>
      </c>
      <c r="AU327" s="179" t="s">
        <v>82</v>
      </c>
      <c r="AY327" s="178" t="s">
        <v>164</v>
      </c>
      <c r="BK327" s="180">
        <f>BK328+BK356</f>
        <v>0</v>
      </c>
    </row>
    <row r="328" spans="2:63" s="12" customFormat="1" ht="22.9" customHeight="1">
      <c r="B328" s="167"/>
      <c r="C328" s="168"/>
      <c r="D328" s="169" t="s">
        <v>81</v>
      </c>
      <c r="E328" s="181" t="s">
        <v>1460</v>
      </c>
      <c r="F328" s="181" t="s">
        <v>1461</v>
      </c>
      <c r="G328" s="168"/>
      <c r="H328" s="168"/>
      <c r="I328" s="171"/>
      <c r="J328" s="182">
        <f>BK328</f>
        <v>0</v>
      </c>
      <c r="K328" s="168"/>
      <c r="L328" s="173"/>
      <c r="M328" s="174"/>
      <c r="N328" s="175"/>
      <c r="O328" s="175"/>
      <c r="P328" s="176">
        <f>SUM(P329:P355)</f>
        <v>0</v>
      </c>
      <c r="Q328" s="175"/>
      <c r="R328" s="176">
        <f>SUM(R329:R355)</f>
        <v>0.6183216</v>
      </c>
      <c r="S328" s="175"/>
      <c r="T328" s="177">
        <f>SUM(T329:T355)</f>
        <v>0</v>
      </c>
      <c r="AR328" s="178" t="s">
        <v>92</v>
      </c>
      <c r="AT328" s="179" t="s">
        <v>81</v>
      </c>
      <c r="AU328" s="179" t="s">
        <v>23</v>
      </c>
      <c r="AY328" s="178" t="s">
        <v>164</v>
      </c>
      <c r="BK328" s="180">
        <f>SUM(BK329:BK355)</f>
        <v>0</v>
      </c>
    </row>
    <row r="329" spans="1:65" s="2" customFormat="1" ht="16.5" customHeight="1">
      <c r="A329" s="37"/>
      <c r="B329" s="38"/>
      <c r="C329" s="183" t="s">
        <v>529</v>
      </c>
      <c r="D329" s="183" t="s">
        <v>166</v>
      </c>
      <c r="E329" s="184" t="s">
        <v>1462</v>
      </c>
      <c r="F329" s="185" t="s">
        <v>1463</v>
      </c>
      <c r="G329" s="186" t="s">
        <v>169</v>
      </c>
      <c r="H329" s="187">
        <v>3.933</v>
      </c>
      <c r="I329" s="188"/>
      <c r="J329" s="189">
        <f>ROUND(I329*H329,2)</f>
        <v>0</v>
      </c>
      <c r="K329" s="185" t="s">
        <v>186</v>
      </c>
      <c r="L329" s="42"/>
      <c r="M329" s="190" t="s">
        <v>36</v>
      </c>
      <c r="N329" s="191" t="s">
        <v>53</v>
      </c>
      <c r="O329" s="67"/>
      <c r="P329" s="192">
        <f>O329*H329</f>
        <v>0</v>
      </c>
      <c r="Q329" s="192">
        <v>0</v>
      </c>
      <c r="R329" s="192">
        <f>Q329*H329</f>
        <v>0</v>
      </c>
      <c r="S329" s="192">
        <v>0</v>
      </c>
      <c r="T329" s="193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4" t="s">
        <v>302</v>
      </c>
      <c r="AT329" s="194" t="s">
        <v>166</v>
      </c>
      <c r="AU329" s="194" t="s">
        <v>92</v>
      </c>
      <c r="AY329" s="19" t="s">
        <v>164</v>
      </c>
      <c r="BE329" s="195">
        <f>IF(N329="základní",J329,0)</f>
        <v>0</v>
      </c>
      <c r="BF329" s="195">
        <f>IF(N329="snížená",J329,0)</f>
        <v>0</v>
      </c>
      <c r="BG329" s="195">
        <f>IF(N329="zákl. přenesená",J329,0)</f>
        <v>0</v>
      </c>
      <c r="BH329" s="195">
        <f>IF(N329="sníž. přenesená",J329,0)</f>
        <v>0</v>
      </c>
      <c r="BI329" s="195">
        <f>IF(N329="nulová",J329,0)</f>
        <v>0</v>
      </c>
      <c r="BJ329" s="19" t="s">
        <v>23</v>
      </c>
      <c r="BK329" s="195">
        <f>ROUND(I329*H329,2)</f>
        <v>0</v>
      </c>
      <c r="BL329" s="19" t="s">
        <v>302</v>
      </c>
      <c r="BM329" s="194" t="s">
        <v>1464</v>
      </c>
    </row>
    <row r="330" spans="1:47" s="2" customFormat="1" ht="11.25">
      <c r="A330" s="37"/>
      <c r="B330" s="38"/>
      <c r="C330" s="39"/>
      <c r="D330" s="196" t="s">
        <v>172</v>
      </c>
      <c r="E330" s="39"/>
      <c r="F330" s="197" t="s">
        <v>1465</v>
      </c>
      <c r="G330" s="39"/>
      <c r="H330" s="39"/>
      <c r="I330" s="198"/>
      <c r="J330" s="39"/>
      <c r="K330" s="39"/>
      <c r="L330" s="42"/>
      <c r="M330" s="199"/>
      <c r="N330" s="200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9" t="s">
        <v>172</v>
      </c>
      <c r="AU330" s="19" t="s">
        <v>92</v>
      </c>
    </row>
    <row r="331" spans="1:47" s="2" customFormat="1" ht="11.25">
      <c r="A331" s="37"/>
      <c r="B331" s="38"/>
      <c r="C331" s="39"/>
      <c r="D331" s="233" t="s">
        <v>189</v>
      </c>
      <c r="E331" s="39"/>
      <c r="F331" s="234" t="s">
        <v>1466</v>
      </c>
      <c r="G331" s="39"/>
      <c r="H331" s="39"/>
      <c r="I331" s="198"/>
      <c r="J331" s="39"/>
      <c r="K331" s="39"/>
      <c r="L331" s="42"/>
      <c r="M331" s="199"/>
      <c r="N331" s="200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9" t="s">
        <v>189</v>
      </c>
      <c r="AU331" s="19" t="s">
        <v>92</v>
      </c>
    </row>
    <row r="332" spans="2:51" s="14" customFormat="1" ht="11.25">
      <c r="B332" s="211"/>
      <c r="C332" s="212"/>
      <c r="D332" s="196" t="s">
        <v>173</v>
      </c>
      <c r="E332" s="213" t="s">
        <v>36</v>
      </c>
      <c r="F332" s="214" t="s">
        <v>1467</v>
      </c>
      <c r="G332" s="212"/>
      <c r="H332" s="215">
        <v>3.933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173</v>
      </c>
      <c r="AU332" s="221" t="s">
        <v>92</v>
      </c>
      <c r="AV332" s="14" t="s">
        <v>92</v>
      </c>
      <c r="AW332" s="14" t="s">
        <v>45</v>
      </c>
      <c r="AX332" s="14" t="s">
        <v>23</v>
      </c>
      <c r="AY332" s="221" t="s">
        <v>164</v>
      </c>
    </row>
    <row r="333" spans="1:65" s="2" customFormat="1" ht="16.5" customHeight="1">
      <c r="A333" s="37"/>
      <c r="B333" s="38"/>
      <c r="C333" s="246" t="s">
        <v>534</v>
      </c>
      <c r="D333" s="246" t="s">
        <v>303</v>
      </c>
      <c r="E333" s="247" t="s">
        <v>1468</v>
      </c>
      <c r="F333" s="248" t="s">
        <v>1469</v>
      </c>
      <c r="G333" s="249" t="s">
        <v>306</v>
      </c>
      <c r="H333" s="250">
        <v>1.573</v>
      </c>
      <c r="I333" s="251"/>
      <c r="J333" s="252">
        <f>ROUND(I333*H333,2)</f>
        <v>0</v>
      </c>
      <c r="K333" s="248" t="s">
        <v>186</v>
      </c>
      <c r="L333" s="253"/>
      <c r="M333" s="254" t="s">
        <v>36</v>
      </c>
      <c r="N333" s="255" t="s">
        <v>53</v>
      </c>
      <c r="O333" s="67"/>
      <c r="P333" s="192">
        <f>O333*H333</f>
        <v>0</v>
      </c>
      <c r="Q333" s="192">
        <v>0.001</v>
      </c>
      <c r="R333" s="192">
        <f>Q333*H333</f>
        <v>0.001573</v>
      </c>
      <c r="S333" s="192">
        <v>0</v>
      </c>
      <c r="T333" s="193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4" t="s">
        <v>428</v>
      </c>
      <c r="AT333" s="194" t="s">
        <v>303</v>
      </c>
      <c r="AU333" s="194" t="s">
        <v>92</v>
      </c>
      <c r="AY333" s="19" t="s">
        <v>164</v>
      </c>
      <c r="BE333" s="195">
        <f>IF(N333="základní",J333,0)</f>
        <v>0</v>
      </c>
      <c r="BF333" s="195">
        <f>IF(N333="snížená",J333,0)</f>
        <v>0</v>
      </c>
      <c r="BG333" s="195">
        <f>IF(N333="zákl. přenesená",J333,0)</f>
        <v>0</v>
      </c>
      <c r="BH333" s="195">
        <f>IF(N333="sníž. přenesená",J333,0)</f>
        <v>0</v>
      </c>
      <c r="BI333" s="195">
        <f>IF(N333="nulová",J333,0)</f>
        <v>0</v>
      </c>
      <c r="BJ333" s="19" t="s">
        <v>23</v>
      </c>
      <c r="BK333" s="195">
        <f>ROUND(I333*H333,2)</f>
        <v>0</v>
      </c>
      <c r="BL333" s="19" t="s">
        <v>302</v>
      </c>
      <c r="BM333" s="194" t="s">
        <v>1470</v>
      </c>
    </row>
    <row r="334" spans="1:47" s="2" customFormat="1" ht="11.25">
      <c r="A334" s="37"/>
      <c r="B334" s="38"/>
      <c r="C334" s="39"/>
      <c r="D334" s="196" t="s">
        <v>172</v>
      </c>
      <c r="E334" s="39"/>
      <c r="F334" s="197" t="s">
        <v>1469</v>
      </c>
      <c r="G334" s="39"/>
      <c r="H334" s="39"/>
      <c r="I334" s="198"/>
      <c r="J334" s="39"/>
      <c r="K334" s="39"/>
      <c r="L334" s="42"/>
      <c r="M334" s="199"/>
      <c r="N334" s="200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9" t="s">
        <v>172</v>
      </c>
      <c r="AU334" s="19" t="s">
        <v>92</v>
      </c>
    </row>
    <row r="335" spans="1:47" s="2" customFormat="1" ht="19.5">
      <c r="A335" s="37"/>
      <c r="B335" s="38"/>
      <c r="C335" s="39"/>
      <c r="D335" s="196" t="s">
        <v>1432</v>
      </c>
      <c r="E335" s="39"/>
      <c r="F335" s="261" t="s">
        <v>1471</v>
      </c>
      <c r="G335" s="39"/>
      <c r="H335" s="39"/>
      <c r="I335" s="198"/>
      <c r="J335" s="39"/>
      <c r="K335" s="39"/>
      <c r="L335" s="42"/>
      <c r="M335" s="199"/>
      <c r="N335" s="200"/>
      <c r="O335" s="67"/>
      <c r="P335" s="67"/>
      <c r="Q335" s="67"/>
      <c r="R335" s="67"/>
      <c r="S335" s="67"/>
      <c r="T335" s="68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9" t="s">
        <v>1432</v>
      </c>
      <c r="AU335" s="19" t="s">
        <v>92</v>
      </c>
    </row>
    <row r="336" spans="2:51" s="14" customFormat="1" ht="11.25">
      <c r="B336" s="211"/>
      <c r="C336" s="212"/>
      <c r="D336" s="196" t="s">
        <v>173</v>
      </c>
      <c r="E336" s="213" t="s">
        <v>36</v>
      </c>
      <c r="F336" s="214" t="s">
        <v>1472</v>
      </c>
      <c r="G336" s="212"/>
      <c r="H336" s="215">
        <v>1.5732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173</v>
      </c>
      <c r="AU336" s="221" t="s">
        <v>92</v>
      </c>
      <c r="AV336" s="14" t="s">
        <v>92</v>
      </c>
      <c r="AW336" s="14" t="s">
        <v>45</v>
      </c>
      <c r="AX336" s="14" t="s">
        <v>23</v>
      </c>
      <c r="AY336" s="221" t="s">
        <v>164</v>
      </c>
    </row>
    <row r="337" spans="1:65" s="2" customFormat="1" ht="16.5" customHeight="1">
      <c r="A337" s="37"/>
      <c r="B337" s="38"/>
      <c r="C337" s="183" t="s">
        <v>541</v>
      </c>
      <c r="D337" s="183" t="s">
        <v>166</v>
      </c>
      <c r="E337" s="184" t="s">
        <v>1473</v>
      </c>
      <c r="F337" s="185" t="s">
        <v>1474</v>
      </c>
      <c r="G337" s="186" t="s">
        <v>169</v>
      </c>
      <c r="H337" s="187">
        <v>3.933</v>
      </c>
      <c r="I337" s="188"/>
      <c r="J337" s="189">
        <f>ROUND(I337*H337,2)</f>
        <v>0</v>
      </c>
      <c r="K337" s="185" t="s">
        <v>186</v>
      </c>
      <c r="L337" s="42"/>
      <c r="M337" s="190" t="s">
        <v>36</v>
      </c>
      <c r="N337" s="191" t="s">
        <v>53</v>
      </c>
      <c r="O337" s="67"/>
      <c r="P337" s="192">
        <f>O337*H337</f>
        <v>0</v>
      </c>
      <c r="Q337" s="192">
        <v>0</v>
      </c>
      <c r="R337" s="192">
        <f>Q337*H337</f>
        <v>0</v>
      </c>
      <c r="S337" s="192">
        <v>0</v>
      </c>
      <c r="T337" s="193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4" t="s">
        <v>302</v>
      </c>
      <c r="AT337" s="194" t="s">
        <v>166</v>
      </c>
      <c r="AU337" s="194" t="s">
        <v>92</v>
      </c>
      <c r="AY337" s="19" t="s">
        <v>164</v>
      </c>
      <c r="BE337" s="195">
        <f>IF(N337="základní",J337,0)</f>
        <v>0</v>
      </c>
      <c r="BF337" s="195">
        <f>IF(N337="snížená",J337,0)</f>
        <v>0</v>
      </c>
      <c r="BG337" s="195">
        <f>IF(N337="zákl. přenesená",J337,0)</f>
        <v>0</v>
      </c>
      <c r="BH337" s="195">
        <f>IF(N337="sníž. přenesená",J337,0)</f>
        <v>0</v>
      </c>
      <c r="BI337" s="195">
        <f>IF(N337="nulová",J337,0)</f>
        <v>0</v>
      </c>
      <c r="BJ337" s="19" t="s">
        <v>23</v>
      </c>
      <c r="BK337" s="195">
        <f>ROUND(I337*H337,2)</f>
        <v>0</v>
      </c>
      <c r="BL337" s="19" t="s">
        <v>302</v>
      </c>
      <c r="BM337" s="194" t="s">
        <v>1475</v>
      </c>
    </row>
    <row r="338" spans="1:47" s="2" customFormat="1" ht="11.25">
      <c r="A338" s="37"/>
      <c r="B338" s="38"/>
      <c r="C338" s="39"/>
      <c r="D338" s="196" t="s">
        <v>172</v>
      </c>
      <c r="E338" s="39"/>
      <c r="F338" s="197" t="s">
        <v>1476</v>
      </c>
      <c r="G338" s="39"/>
      <c r="H338" s="39"/>
      <c r="I338" s="198"/>
      <c r="J338" s="39"/>
      <c r="K338" s="39"/>
      <c r="L338" s="42"/>
      <c r="M338" s="199"/>
      <c r="N338" s="200"/>
      <c r="O338" s="67"/>
      <c r="P338" s="67"/>
      <c r="Q338" s="67"/>
      <c r="R338" s="67"/>
      <c r="S338" s="67"/>
      <c r="T338" s="68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9" t="s">
        <v>172</v>
      </c>
      <c r="AU338" s="19" t="s">
        <v>92</v>
      </c>
    </row>
    <row r="339" spans="1:47" s="2" customFormat="1" ht="11.25">
      <c r="A339" s="37"/>
      <c r="B339" s="38"/>
      <c r="C339" s="39"/>
      <c r="D339" s="233" t="s">
        <v>189</v>
      </c>
      <c r="E339" s="39"/>
      <c r="F339" s="234" t="s">
        <v>1477</v>
      </c>
      <c r="G339" s="39"/>
      <c r="H339" s="39"/>
      <c r="I339" s="198"/>
      <c r="J339" s="39"/>
      <c r="K339" s="39"/>
      <c r="L339" s="42"/>
      <c r="M339" s="199"/>
      <c r="N339" s="200"/>
      <c r="O339" s="67"/>
      <c r="P339" s="67"/>
      <c r="Q339" s="67"/>
      <c r="R339" s="67"/>
      <c r="S339" s="67"/>
      <c r="T339" s="68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9" t="s">
        <v>189</v>
      </c>
      <c r="AU339" s="19" t="s">
        <v>92</v>
      </c>
    </row>
    <row r="340" spans="2:51" s="14" customFormat="1" ht="11.25">
      <c r="B340" s="211"/>
      <c r="C340" s="212"/>
      <c r="D340" s="196" t="s">
        <v>173</v>
      </c>
      <c r="E340" s="213" t="s">
        <v>36</v>
      </c>
      <c r="F340" s="214" t="s">
        <v>1467</v>
      </c>
      <c r="G340" s="212"/>
      <c r="H340" s="215">
        <v>3.933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173</v>
      </c>
      <c r="AU340" s="221" t="s">
        <v>92</v>
      </c>
      <c r="AV340" s="14" t="s">
        <v>92</v>
      </c>
      <c r="AW340" s="14" t="s">
        <v>45</v>
      </c>
      <c r="AX340" s="14" t="s">
        <v>82</v>
      </c>
      <c r="AY340" s="221" t="s">
        <v>164</v>
      </c>
    </row>
    <row r="341" spans="2:51" s="15" customFormat="1" ht="11.25">
      <c r="B341" s="222"/>
      <c r="C341" s="223"/>
      <c r="D341" s="196" t="s">
        <v>173</v>
      </c>
      <c r="E341" s="224" t="s">
        <v>36</v>
      </c>
      <c r="F341" s="225" t="s">
        <v>181</v>
      </c>
      <c r="G341" s="223"/>
      <c r="H341" s="226">
        <v>3.933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173</v>
      </c>
      <c r="AU341" s="232" t="s">
        <v>92</v>
      </c>
      <c r="AV341" s="15" t="s">
        <v>170</v>
      </c>
      <c r="AW341" s="15" t="s">
        <v>45</v>
      </c>
      <c r="AX341" s="15" t="s">
        <v>23</v>
      </c>
      <c r="AY341" s="232" t="s">
        <v>164</v>
      </c>
    </row>
    <row r="342" spans="1:65" s="2" customFormat="1" ht="16.5" customHeight="1">
      <c r="A342" s="37"/>
      <c r="B342" s="38"/>
      <c r="C342" s="246" t="s">
        <v>548</v>
      </c>
      <c r="D342" s="246" t="s">
        <v>303</v>
      </c>
      <c r="E342" s="247" t="s">
        <v>1478</v>
      </c>
      <c r="F342" s="248" t="s">
        <v>1479</v>
      </c>
      <c r="G342" s="249" t="s">
        <v>335</v>
      </c>
      <c r="H342" s="250">
        <v>0.002</v>
      </c>
      <c r="I342" s="251"/>
      <c r="J342" s="252">
        <f>ROUND(I342*H342,2)</f>
        <v>0</v>
      </c>
      <c r="K342" s="248" t="s">
        <v>186</v>
      </c>
      <c r="L342" s="253"/>
      <c r="M342" s="254" t="s">
        <v>36</v>
      </c>
      <c r="N342" s="255" t="s">
        <v>53</v>
      </c>
      <c r="O342" s="67"/>
      <c r="P342" s="192">
        <f>O342*H342</f>
        <v>0</v>
      </c>
      <c r="Q342" s="192">
        <v>1</v>
      </c>
      <c r="R342" s="192">
        <f>Q342*H342</f>
        <v>0.002</v>
      </c>
      <c r="S342" s="192">
        <v>0</v>
      </c>
      <c r="T342" s="193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4" t="s">
        <v>428</v>
      </c>
      <c r="AT342" s="194" t="s">
        <v>303</v>
      </c>
      <c r="AU342" s="194" t="s">
        <v>92</v>
      </c>
      <c r="AY342" s="19" t="s">
        <v>164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19" t="s">
        <v>23</v>
      </c>
      <c r="BK342" s="195">
        <f>ROUND(I342*H342,2)</f>
        <v>0</v>
      </c>
      <c r="BL342" s="19" t="s">
        <v>302</v>
      </c>
      <c r="BM342" s="194" t="s">
        <v>1480</v>
      </c>
    </row>
    <row r="343" spans="1:47" s="2" customFormat="1" ht="11.25">
      <c r="A343" s="37"/>
      <c r="B343" s="38"/>
      <c r="C343" s="39"/>
      <c r="D343" s="196" t="s">
        <v>172</v>
      </c>
      <c r="E343" s="39"/>
      <c r="F343" s="197" t="s">
        <v>1479</v>
      </c>
      <c r="G343" s="39"/>
      <c r="H343" s="39"/>
      <c r="I343" s="198"/>
      <c r="J343" s="39"/>
      <c r="K343" s="39"/>
      <c r="L343" s="42"/>
      <c r="M343" s="199"/>
      <c r="N343" s="200"/>
      <c r="O343" s="67"/>
      <c r="P343" s="67"/>
      <c r="Q343" s="67"/>
      <c r="R343" s="67"/>
      <c r="S343" s="67"/>
      <c r="T343" s="68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9" t="s">
        <v>172</v>
      </c>
      <c r="AU343" s="19" t="s">
        <v>92</v>
      </c>
    </row>
    <row r="344" spans="1:47" s="2" customFormat="1" ht="29.25">
      <c r="A344" s="37"/>
      <c r="B344" s="38"/>
      <c r="C344" s="39"/>
      <c r="D344" s="196" t="s">
        <v>1432</v>
      </c>
      <c r="E344" s="39"/>
      <c r="F344" s="261" t="s">
        <v>1481</v>
      </c>
      <c r="G344" s="39"/>
      <c r="H344" s="39"/>
      <c r="I344" s="198"/>
      <c r="J344" s="39"/>
      <c r="K344" s="39"/>
      <c r="L344" s="42"/>
      <c r="M344" s="199"/>
      <c r="N344" s="200"/>
      <c r="O344" s="67"/>
      <c r="P344" s="67"/>
      <c r="Q344" s="67"/>
      <c r="R344" s="67"/>
      <c r="S344" s="67"/>
      <c r="T344" s="68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9" t="s">
        <v>1432</v>
      </c>
      <c r="AU344" s="19" t="s">
        <v>92</v>
      </c>
    </row>
    <row r="345" spans="2:51" s="14" customFormat="1" ht="11.25">
      <c r="B345" s="211"/>
      <c r="C345" s="212"/>
      <c r="D345" s="196" t="s">
        <v>173</v>
      </c>
      <c r="E345" s="213" t="s">
        <v>36</v>
      </c>
      <c r="F345" s="214" t="s">
        <v>1482</v>
      </c>
      <c r="G345" s="212"/>
      <c r="H345" s="215">
        <v>0.0015732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173</v>
      </c>
      <c r="AU345" s="221" t="s">
        <v>92</v>
      </c>
      <c r="AV345" s="14" t="s">
        <v>92</v>
      </c>
      <c r="AW345" s="14" t="s">
        <v>45</v>
      </c>
      <c r="AX345" s="14" t="s">
        <v>23</v>
      </c>
      <c r="AY345" s="221" t="s">
        <v>164</v>
      </c>
    </row>
    <row r="346" spans="1:65" s="2" customFormat="1" ht="16.5" customHeight="1">
      <c r="A346" s="37"/>
      <c r="B346" s="38"/>
      <c r="C346" s="183" t="s">
        <v>554</v>
      </c>
      <c r="D346" s="183" t="s">
        <v>166</v>
      </c>
      <c r="E346" s="184" t="s">
        <v>1483</v>
      </c>
      <c r="F346" s="185" t="s">
        <v>1484</v>
      </c>
      <c r="G346" s="186" t="s">
        <v>169</v>
      </c>
      <c r="H346" s="187">
        <v>88.708</v>
      </c>
      <c r="I346" s="188"/>
      <c r="J346" s="189">
        <f>ROUND(I346*H346,2)</f>
        <v>0</v>
      </c>
      <c r="K346" s="185" t="s">
        <v>186</v>
      </c>
      <c r="L346" s="42"/>
      <c r="M346" s="190" t="s">
        <v>36</v>
      </c>
      <c r="N346" s="191" t="s">
        <v>53</v>
      </c>
      <c r="O346" s="67"/>
      <c r="P346" s="192">
        <f>O346*H346</f>
        <v>0</v>
      </c>
      <c r="Q346" s="192">
        <v>0.00045</v>
      </c>
      <c r="R346" s="192">
        <f>Q346*H346</f>
        <v>0.0399186</v>
      </c>
      <c r="S346" s="192">
        <v>0</v>
      </c>
      <c r="T346" s="193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4" t="s">
        <v>302</v>
      </c>
      <c r="AT346" s="194" t="s">
        <v>166</v>
      </c>
      <c r="AU346" s="194" t="s">
        <v>92</v>
      </c>
      <c r="AY346" s="19" t="s">
        <v>164</v>
      </c>
      <c r="BE346" s="195">
        <f>IF(N346="základní",J346,0)</f>
        <v>0</v>
      </c>
      <c r="BF346" s="195">
        <f>IF(N346="snížená",J346,0)</f>
        <v>0</v>
      </c>
      <c r="BG346" s="195">
        <f>IF(N346="zákl. přenesená",J346,0)</f>
        <v>0</v>
      </c>
      <c r="BH346" s="195">
        <f>IF(N346="sníž. přenesená",J346,0)</f>
        <v>0</v>
      </c>
      <c r="BI346" s="195">
        <f>IF(N346="nulová",J346,0)</f>
        <v>0</v>
      </c>
      <c r="BJ346" s="19" t="s">
        <v>23</v>
      </c>
      <c r="BK346" s="195">
        <f>ROUND(I346*H346,2)</f>
        <v>0</v>
      </c>
      <c r="BL346" s="19" t="s">
        <v>302</v>
      </c>
      <c r="BM346" s="194" t="s">
        <v>1485</v>
      </c>
    </row>
    <row r="347" spans="1:47" s="2" customFormat="1" ht="11.25">
      <c r="A347" s="37"/>
      <c r="B347" s="38"/>
      <c r="C347" s="39"/>
      <c r="D347" s="196" t="s">
        <v>172</v>
      </c>
      <c r="E347" s="39"/>
      <c r="F347" s="197" t="s">
        <v>1486</v>
      </c>
      <c r="G347" s="39"/>
      <c r="H347" s="39"/>
      <c r="I347" s="198"/>
      <c r="J347" s="39"/>
      <c r="K347" s="39"/>
      <c r="L347" s="42"/>
      <c r="M347" s="199"/>
      <c r="N347" s="200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9" t="s">
        <v>172</v>
      </c>
      <c r="AU347" s="19" t="s">
        <v>92</v>
      </c>
    </row>
    <row r="348" spans="1:47" s="2" customFormat="1" ht="11.25">
      <c r="A348" s="37"/>
      <c r="B348" s="38"/>
      <c r="C348" s="39"/>
      <c r="D348" s="233" t="s">
        <v>189</v>
      </c>
      <c r="E348" s="39"/>
      <c r="F348" s="234" t="s">
        <v>1487</v>
      </c>
      <c r="G348" s="39"/>
      <c r="H348" s="39"/>
      <c r="I348" s="198"/>
      <c r="J348" s="39"/>
      <c r="K348" s="39"/>
      <c r="L348" s="42"/>
      <c r="M348" s="199"/>
      <c r="N348" s="200"/>
      <c r="O348" s="67"/>
      <c r="P348" s="67"/>
      <c r="Q348" s="67"/>
      <c r="R348" s="67"/>
      <c r="S348" s="67"/>
      <c r="T348" s="68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9" t="s">
        <v>189</v>
      </c>
      <c r="AU348" s="19" t="s">
        <v>92</v>
      </c>
    </row>
    <row r="349" spans="2:51" s="14" customFormat="1" ht="11.25">
      <c r="B349" s="211"/>
      <c r="C349" s="212"/>
      <c r="D349" s="196" t="s">
        <v>173</v>
      </c>
      <c r="E349" s="213" t="s">
        <v>36</v>
      </c>
      <c r="F349" s="214" t="s">
        <v>1488</v>
      </c>
      <c r="G349" s="212"/>
      <c r="H349" s="215">
        <v>88.708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173</v>
      </c>
      <c r="AU349" s="221" t="s">
        <v>92</v>
      </c>
      <c r="AV349" s="14" t="s">
        <v>92</v>
      </c>
      <c r="AW349" s="14" t="s">
        <v>45</v>
      </c>
      <c r="AX349" s="14" t="s">
        <v>23</v>
      </c>
      <c r="AY349" s="221" t="s">
        <v>164</v>
      </c>
    </row>
    <row r="350" spans="1:65" s="2" customFormat="1" ht="24.2" customHeight="1">
      <c r="A350" s="37"/>
      <c r="B350" s="38"/>
      <c r="C350" s="246" t="s">
        <v>562</v>
      </c>
      <c r="D350" s="246" t="s">
        <v>303</v>
      </c>
      <c r="E350" s="247" t="s">
        <v>1489</v>
      </c>
      <c r="F350" s="248" t="s">
        <v>1490</v>
      </c>
      <c r="G350" s="249" t="s">
        <v>169</v>
      </c>
      <c r="H350" s="250">
        <v>106.45</v>
      </c>
      <c r="I350" s="251"/>
      <c r="J350" s="252">
        <f>ROUND(I350*H350,2)</f>
        <v>0</v>
      </c>
      <c r="K350" s="248" t="s">
        <v>186</v>
      </c>
      <c r="L350" s="253"/>
      <c r="M350" s="254" t="s">
        <v>36</v>
      </c>
      <c r="N350" s="255" t="s">
        <v>53</v>
      </c>
      <c r="O350" s="67"/>
      <c r="P350" s="192">
        <f>O350*H350</f>
        <v>0</v>
      </c>
      <c r="Q350" s="192">
        <v>0.0054</v>
      </c>
      <c r="R350" s="192">
        <f>Q350*H350</f>
        <v>0.5748300000000001</v>
      </c>
      <c r="S350" s="192">
        <v>0</v>
      </c>
      <c r="T350" s="193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4" t="s">
        <v>428</v>
      </c>
      <c r="AT350" s="194" t="s">
        <v>303</v>
      </c>
      <c r="AU350" s="194" t="s">
        <v>92</v>
      </c>
      <c r="AY350" s="19" t="s">
        <v>164</v>
      </c>
      <c r="BE350" s="195">
        <f>IF(N350="základní",J350,0)</f>
        <v>0</v>
      </c>
      <c r="BF350" s="195">
        <f>IF(N350="snížená",J350,0)</f>
        <v>0</v>
      </c>
      <c r="BG350" s="195">
        <f>IF(N350="zákl. přenesená",J350,0)</f>
        <v>0</v>
      </c>
      <c r="BH350" s="195">
        <f>IF(N350="sníž. přenesená",J350,0)</f>
        <v>0</v>
      </c>
      <c r="BI350" s="195">
        <f>IF(N350="nulová",J350,0)</f>
        <v>0</v>
      </c>
      <c r="BJ350" s="19" t="s">
        <v>23</v>
      </c>
      <c r="BK350" s="195">
        <f>ROUND(I350*H350,2)</f>
        <v>0</v>
      </c>
      <c r="BL350" s="19" t="s">
        <v>302</v>
      </c>
      <c r="BM350" s="194" t="s">
        <v>1491</v>
      </c>
    </row>
    <row r="351" spans="1:47" s="2" customFormat="1" ht="19.5">
      <c r="A351" s="37"/>
      <c r="B351" s="38"/>
      <c r="C351" s="39"/>
      <c r="D351" s="196" t="s">
        <v>172</v>
      </c>
      <c r="E351" s="39"/>
      <c r="F351" s="197" t="s">
        <v>1490</v>
      </c>
      <c r="G351" s="39"/>
      <c r="H351" s="39"/>
      <c r="I351" s="198"/>
      <c r="J351" s="39"/>
      <c r="K351" s="39"/>
      <c r="L351" s="42"/>
      <c r="M351" s="199"/>
      <c r="N351" s="200"/>
      <c r="O351" s="67"/>
      <c r="P351" s="67"/>
      <c r="Q351" s="67"/>
      <c r="R351" s="67"/>
      <c r="S351" s="67"/>
      <c r="T351" s="68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9" t="s">
        <v>172</v>
      </c>
      <c r="AU351" s="19" t="s">
        <v>92</v>
      </c>
    </row>
    <row r="352" spans="2:51" s="14" customFormat="1" ht="11.25">
      <c r="B352" s="211"/>
      <c r="C352" s="212"/>
      <c r="D352" s="196" t="s">
        <v>173</v>
      </c>
      <c r="E352" s="213" t="s">
        <v>36</v>
      </c>
      <c r="F352" s="214" t="s">
        <v>1492</v>
      </c>
      <c r="G352" s="212"/>
      <c r="H352" s="215">
        <v>106.4496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173</v>
      </c>
      <c r="AU352" s="221" t="s">
        <v>92</v>
      </c>
      <c r="AV352" s="14" t="s">
        <v>92</v>
      </c>
      <c r="AW352" s="14" t="s">
        <v>45</v>
      </c>
      <c r="AX352" s="14" t="s">
        <v>23</v>
      </c>
      <c r="AY352" s="221" t="s">
        <v>164</v>
      </c>
    </row>
    <row r="353" spans="1:65" s="2" customFormat="1" ht="16.5" customHeight="1">
      <c r="A353" s="37"/>
      <c r="B353" s="38"/>
      <c r="C353" s="183" t="s">
        <v>573</v>
      </c>
      <c r="D353" s="183" t="s">
        <v>166</v>
      </c>
      <c r="E353" s="184" t="s">
        <v>1493</v>
      </c>
      <c r="F353" s="185" t="s">
        <v>1494</v>
      </c>
      <c r="G353" s="186" t="s">
        <v>335</v>
      </c>
      <c r="H353" s="187">
        <v>0.548</v>
      </c>
      <c r="I353" s="188"/>
      <c r="J353" s="189">
        <f>ROUND(I353*H353,2)</f>
        <v>0</v>
      </c>
      <c r="K353" s="185" t="s">
        <v>186</v>
      </c>
      <c r="L353" s="42"/>
      <c r="M353" s="190" t="s">
        <v>36</v>
      </c>
      <c r="N353" s="191" t="s">
        <v>53</v>
      </c>
      <c r="O353" s="67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4" t="s">
        <v>302</v>
      </c>
      <c r="AT353" s="194" t="s">
        <v>166</v>
      </c>
      <c r="AU353" s="194" t="s">
        <v>92</v>
      </c>
      <c r="AY353" s="19" t="s">
        <v>164</v>
      </c>
      <c r="BE353" s="195">
        <f>IF(N353="základní",J353,0)</f>
        <v>0</v>
      </c>
      <c r="BF353" s="195">
        <f>IF(N353="snížená",J353,0)</f>
        <v>0</v>
      </c>
      <c r="BG353" s="195">
        <f>IF(N353="zákl. přenesená",J353,0)</f>
        <v>0</v>
      </c>
      <c r="BH353" s="195">
        <f>IF(N353="sníž. přenesená",J353,0)</f>
        <v>0</v>
      </c>
      <c r="BI353" s="195">
        <f>IF(N353="nulová",J353,0)</f>
        <v>0</v>
      </c>
      <c r="BJ353" s="19" t="s">
        <v>23</v>
      </c>
      <c r="BK353" s="195">
        <f>ROUND(I353*H353,2)</f>
        <v>0</v>
      </c>
      <c r="BL353" s="19" t="s">
        <v>302</v>
      </c>
      <c r="BM353" s="194" t="s">
        <v>1495</v>
      </c>
    </row>
    <row r="354" spans="1:47" s="2" customFormat="1" ht="19.5">
      <c r="A354" s="37"/>
      <c r="B354" s="38"/>
      <c r="C354" s="39"/>
      <c r="D354" s="196" t="s">
        <v>172</v>
      </c>
      <c r="E354" s="39"/>
      <c r="F354" s="197" t="s">
        <v>1496</v>
      </c>
      <c r="G354" s="39"/>
      <c r="H354" s="39"/>
      <c r="I354" s="198"/>
      <c r="J354" s="39"/>
      <c r="K354" s="39"/>
      <c r="L354" s="42"/>
      <c r="M354" s="199"/>
      <c r="N354" s="200"/>
      <c r="O354" s="67"/>
      <c r="P354" s="67"/>
      <c r="Q354" s="67"/>
      <c r="R354" s="67"/>
      <c r="S354" s="67"/>
      <c r="T354" s="68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9" t="s">
        <v>172</v>
      </c>
      <c r="AU354" s="19" t="s">
        <v>92</v>
      </c>
    </row>
    <row r="355" spans="1:47" s="2" customFormat="1" ht="11.25">
      <c r="A355" s="37"/>
      <c r="B355" s="38"/>
      <c r="C355" s="39"/>
      <c r="D355" s="233" t="s">
        <v>189</v>
      </c>
      <c r="E355" s="39"/>
      <c r="F355" s="234" t="s">
        <v>1497</v>
      </c>
      <c r="G355" s="39"/>
      <c r="H355" s="39"/>
      <c r="I355" s="198"/>
      <c r="J355" s="39"/>
      <c r="K355" s="39"/>
      <c r="L355" s="42"/>
      <c r="M355" s="199"/>
      <c r="N355" s="200"/>
      <c r="O355" s="67"/>
      <c r="P355" s="67"/>
      <c r="Q355" s="67"/>
      <c r="R355" s="67"/>
      <c r="S355" s="67"/>
      <c r="T355" s="68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9" t="s">
        <v>189</v>
      </c>
      <c r="AU355" s="19" t="s">
        <v>92</v>
      </c>
    </row>
    <row r="356" spans="2:63" s="12" customFormat="1" ht="22.9" customHeight="1">
      <c r="B356" s="167"/>
      <c r="C356" s="168"/>
      <c r="D356" s="169" t="s">
        <v>81</v>
      </c>
      <c r="E356" s="181" t="s">
        <v>1498</v>
      </c>
      <c r="F356" s="181" t="s">
        <v>1499</v>
      </c>
      <c r="G356" s="168"/>
      <c r="H356" s="168"/>
      <c r="I356" s="171"/>
      <c r="J356" s="182">
        <f>BK356</f>
        <v>0</v>
      </c>
      <c r="K356" s="168"/>
      <c r="L356" s="173"/>
      <c r="M356" s="174"/>
      <c r="N356" s="175"/>
      <c r="O356" s="175"/>
      <c r="P356" s="176">
        <f>SUM(P357:P372)</f>
        <v>0</v>
      </c>
      <c r="Q356" s="175"/>
      <c r="R356" s="176">
        <f>SUM(R357:R372)</f>
        <v>0.7861069999999999</v>
      </c>
      <c r="S356" s="175"/>
      <c r="T356" s="177">
        <f>SUM(T357:T372)</f>
        <v>0</v>
      </c>
      <c r="AR356" s="178" t="s">
        <v>92</v>
      </c>
      <c r="AT356" s="179" t="s">
        <v>81</v>
      </c>
      <c r="AU356" s="179" t="s">
        <v>23</v>
      </c>
      <c r="AY356" s="178" t="s">
        <v>164</v>
      </c>
      <c r="BK356" s="180">
        <f>SUM(BK357:BK372)</f>
        <v>0</v>
      </c>
    </row>
    <row r="357" spans="1:65" s="2" customFormat="1" ht="16.5" customHeight="1">
      <c r="A357" s="37"/>
      <c r="B357" s="38"/>
      <c r="C357" s="183" t="s">
        <v>587</v>
      </c>
      <c r="D357" s="183" t="s">
        <v>166</v>
      </c>
      <c r="E357" s="184" t="s">
        <v>1500</v>
      </c>
      <c r="F357" s="185" t="s">
        <v>1501</v>
      </c>
      <c r="G357" s="186" t="s">
        <v>169</v>
      </c>
      <c r="H357" s="187">
        <v>24.85</v>
      </c>
      <c r="I357" s="188"/>
      <c r="J357" s="189">
        <f>ROUND(I357*H357,2)</f>
        <v>0</v>
      </c>
      <c r="K357" s="185" t="s">
        <v>186</v>
      </c>
      <c r="L357" s="42"/>
      <c r="M357" s="190" t="s">
        <v>36</v>
      </c>
      <c r="N357" s="191" t="s">
        <v>53</v>
      </c>
      <c r="O357" s="67"/>
      <c r="P357" s="192">
        <f>O357*H357</f>
        <v>0</v>
      </c>
      <c r="Q357" s="192">
        <v>0</v>
      </c>
      <c r="R357" s="192">
        <f>Q357*H357</f>
        <v>0</v>
      </c>
      <c r="S357" s="192">
        <v>0</v>
      </c>
      <c r="T357" s="193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4" t="s">
        <v>302</v>
      </c>
      <c r="AT357" s="194" t="s">
        <v>166</v>
      </c>
      <c r="AU357" s="194" t="s">
        <v>92</v>
      </c>
      <c r="AY357" s="19" t="s">
        <v>164</v>
      </c>
      <c r="BE357" s="195">
        <f>IF(N357="základní",J357,0)</f>
        <v>0</v>
      </c>
      <c r="BF357" s="195">
        <f>IF(N357="snížená",J357,0)</f>
        <v>0</v>
      </c>
      <c r="BG357" s="195">
        <f>IF(N357="zákl. přenesená",J357,0)</f>
        <v>0</v>
      </c>
      <c r="BH357" s="195">
        <f>IF(N357="sníž. přenesená",J357,0)</f>
        <v>0</v>
      </c>
      <c r="BI357" s="195">
        <f>IF(N357="nulová",J357,0)</f>
        <v>0</v>
      </c>
      <c r="BJ357" s="19" t="s">
        <v>23</v>
      </c>
      <c r="BK357" s="195">
        <f>ROUND(I357*H357,2)</f>
        <v>0</v>
      </c>
      <c r="BL357" s="19" t="s">
        <v>302</v>
      </c>
      <c r="BM357" s="194" t="s">
        <v>1502</v>
      </c>
    </row>
    <row r="358" spans="1:47" s="2" customFormat="1" ht="11.25">
      <c r="A358" s="37"/>
      <c r="B358" s="38"/>
      <c r="C358" s="39"/>
      <c r="D358" s="196" t="s">
        <v>172</v>
      </c>
      <c r="E358" s="39"/>
      <c r="F358" s="197" t="s">
        <v>1503</v>
      </c>
      <c r="G358" s="39"/>
      <c r="H358" s="39"/>
      <c r="I358" s="198"/>
      <c r="J358" s="39"/>
      <c r="K358" s="39"/>
      <c r="L358" s="42"/>
      <c r="M358" s="199"/>
      <c r="N358" s="200"/>
      <c r="O358" s="67"/>
      <c r="P358" s="67"/>
      <c r="Q358" s="67"/>
      <c r="R358" s="67"/>
      <c r="S358" s="67"/>
      <c r="T358" s="68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9" t="s">
        <v>172</v>
      </c>
      <c r="AU358" s="19" t="s">
        <v>92</v>
      </c>
    </row>
    <row r="359" spans="1:47" s="2" customFormat="1" ht="11.25">
      <c r="A359" s="37"/>
      <c r="B359" s="38"/>
      <c r="C359" s="39"/>
      <c r="D359" s="233" t="s">
        <v>189</v>
      </c>
      <c r="E359" s="39"/>
      <c r="F359" s="234" t="s">
        <v>1504</v>
      </c>
      <c r="G359" s="39"/>
      <c r="H359" s="39"/>
      <c r="I359" s="198"/>
      <c r="J359" s="39"/>
      <c r="K359" s="39"/>
      <c r="L359" s="42"/>
      <c r="M359" s="199"/>
      <c r="N359" s="200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9" t="s">
        <v>189</v>
      </c>
      <c r="AU359" s="19" t="s">
        <v>92</v>
      </c>
    </row>
    <row r="360" spans="2:51" s="13" customFormat="1" ht="11.25">
      <c r="B360" s="201"/>
      <c r="C360" s="202"/>
      <c r="D360" s="196" t="s">
        <v>173</v>
      </c>
      <c r="E360" s="203" t="s">
        <v>36</v>
      </c>
      <c r="F360" s="204" t="s">
        <v>1505</v>
      </c>
      <c r="G360" s="202"/>
      <c r="H360" s="203" t="s">
        <v>36</v>
      </c>
      <c r="I360" s="205"/>
      <c r="J360" s="202"/>
      <c r="K360" s="202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173</v>
      </c>
      <c r="AU360" s="210" t="s">
        <v>92</v>
      </c>
      <c r="AV360" s="13" t="s">
        <v>23</v>
      </c>
      <c r="AW360" s="13" t="s">
        <v>45</v>
      </c>
      <c r="AX360" s="13" t="s">
        <v>82</v>
      </c>
      <c r="AY360" s="210" t="s">
        <v>164</v>
      </c>
    </row>
    <row r="361" spans="2:51" s="14" customFormat="1" ht="11.25">
      <c r="B361" s="211"/>
      <c r="C361" s="212"/>
      <c r="D361" s="196" t="s">
        <v>173</v>
      </c>
      <c r="E361" s="213" t="s">
        <v>36</v>
      </c>
      <c r="F361" s="214" t="s">
        <v>1353</v>
      </c>
      <c r="G361" s="212"/>
      <c r="H361" s="215">
        <v>24.85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173</v>
      </c>
      <c r="AU361" s="221" t="s">
        <v>92</v>
      </c>
      <c r="AV361" s="14" t="s">
        <v>92</v>
      </c>
      <c r="AW361" s="14" t="s">
        <v>45</v>
      </c>
      <c r="AX361" s="14" t="s">
        <v>23</v>
      </c>
      <c r="AY361" s="221" t="s">
        <v>164</v>
      </c>
    </row>
    <row r="362" spans="1:65" s="2" customFormat="1" ht="16.5" customHeight="1">
      <c r="A362" s="37"/>
      <c r="B362" s="38"/>
      <c r="C362" s="246" t="s">
        <v>595</v>
      </c>
      <c r="D362" s="246" t="s">
        <v>303</v>
      </c>
      <c r="E362" s="247" t="s">
        <v>1506</v>
      </c>
      <c r="F362" s="248" t="s">
        <v>1507</v>
      </c>
      <c r="G362" s="249" t="s">
        <v>335</v>
      </c>
      <c r="H362" s="250">
        <v>0.721</v>
      </c>
      <c r="I362" s="251"/>
      <c r="J362" s="252">
        <f>ROUND(I362*H362,2)</f>
        <v>0</v>
      </c>
      <c r="K362" s="248" t="s">
        <v>186</v>
      </c>
      <c r="L362" s="253"/>
      <c r="M362" s="254" t="s">
        <v>36</v>
      </c>
      <c r="N362" s="255" t="s">
        <v>53</v>
      </c>
      <c r="O362" s="67"/>
      <c r="P362" s="192">
        <f>O362*H362</f>
        <v>0</v>
      </c>
      <c r="Q362" s="192">
        <v>1</v>
      </c>
      <c r="R362" s="192">
        <f>Q362*H362</f>
        <v>0.721</v>
      </c>
      <c r="S362" s="192">
        <v>0</v>
      </c>
      <c r="T362" s="193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4" t="s">
        <v>428</v>
      </c>
      <c r="AT362" s="194" t="s">
        <v>303</v>
      </c>
      <c r="AU362" s="194" t="s">
        <v>92</v>
      </c>
      <c r="AY362" s="19" t="s">
        <v>164</v>
      </c>
      <c r="BE362" s="195">
        <f>IF(N362="základní",J362,0)</f>
        <v>0</v>
      </c>
      <c r="BF362" s="195">
        <f>IF(N362="snížená",J362,0)</f>
        <v>0</v>
      </c>
      <c r="BG362" s="195">
        <f>IF(N362="zákl. přenesená",J362,0)</f>
        <v>0</v>
      </c>
      <c r="BH362" s="195">
        <f>IF(N362="sníž. přenesená",J362,0)</f>
        <v>0</v>
      </c>
      <c r="BI362" s="195">
        <f>IF(N362="nulová",J362,0)</f>
        <v>0</v>
      </c>
      <c r="BJ362" s="19" t="s">
        <v>23</v>
      </c>
      <c r="BK362" s="195">
        <f>ROUND(I362*H362,2)</f>
        <v>0</v>
      </c>
      <c r="BL362" s="19" t="s">
        <v>302</v>
      </c>
      <c r="BM362" s="194" t="s">
        <v>1508</v>
      </c>
    </row>
    <row r="363" spans="1:47" s="2" customFormat="1" ht="11.25">
      <c r="A363" s="37"/>
      <c r="B363" s="38"/>
      <c r="C363" s="39"/>
      <c r="D363" s="196" t="s">
        <v>172</v>
      </c>
      <c r="E363" s="39"/>
      <c r="F363" s="197" t="s">
        <v>1507</v>
      </c>
      <c r="G363" s="39"/>
      <c r="H363" s="39"/>
      <c r="I363" s="198"/>
      <c r="J363" s="39"/>
      <c r="K363" s="39"/>
      <c r="L363" s="42"/>
      <c r="M363" s="199"/>
      <c r="N363" s="200"/>
      <c r="O363" s="67"/>
      <c r="P363" s="67"/>
      <c r="Q363" s="67"/>
      <c r="R363" s="67"/>
      <c r="S363" s="67"/>
      <c r="T363" s="68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9" t="s">
        <v>172</v>
      </c>
      <c r="AU363" s="19" t="s">
        <v>92</v>
      </c>
    </row>
    <row r="364" spans="2:51" s="14" customFormat="1" ht="11.25">
      <c r="B364" s="211"/>
      <c r="C364" s="212"/>
      <c r="D364" s="196" t="s">
        <v>173</v>
      </c>
      <c r="E364" s="212"/>
      <c r="F364" s="214" t="s">
        <v>1509</v>
      </c>
      <c r="G364" s="212"/>
      <c r="H364" s="215">
        <v>0.721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173</v>
      </c>
      <c r="AU364" s="221" t="s">
        <v>92</v>
      </c>
      <c r="AV364" s="14" t="s">
        <v>92</v>
      </c>
      <c r="AW364" s="14" t="s">
        <v>4</v>
      </c>
      <c r="AX364" s="14" t="s">
        <v>23</v>
      </c>
      <c r="AY364" s="221" t="s">
        <v>164</v>
      </c>
    </row>
    <row r="365" spans="1:65" s="2" customFormat="1" ht="16.5" customHeight="1">
      <c r="A365" s="37"/>
      <c r="B365" s="38"/>
      <c r="C365" s="183" t="s">
        <v>604</v>
      </c>
      <c r="D365" s="183" t="s">
        <v>166</v>
      </c>
      <c r="E365" s="184" t="s">
        <v>1510</v>
      </c>
      <c r="F365" s="185" t="s">
        <v>1511</v>
      </c>
      <c r="G365" s="186" t="s">
        <v>169</v>
      </c>
      <c r="H365" s="187">
        <v>24.85</v>
      </c>
      <c r="I365" s="188"/>
      <c r="J365" s="189">
        <f>ROUND(I365*H365,2)</f>
        <v>0</v>
      </c>
      <c r="K365" s="185" t="s">
        <v>186</v>
      </c>
      <c r="L365" s="42"/>
      <c r="M365" s="190" t="s">
        <v>36</v>
      </c>
      <c r="N365" s="191" t="s">
        <v>53</v>
      </c>
      <c r="O365" s="67"/>
      <c r="P365" s="192">
        <f>O365*H365</f>
        <v>0</v>
      </c>
      <c r="Q365" s="192">
        <v>0.00106</v>
      </c>
      <c r="R365" s="192">
        <f>Q365*H365</f>
        <v>0.026341</v>
      </c>
      <c r="S365" s="192">
        <v>0</v>
      </c>
      <c r="T365" s="193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94" t="s">
        <v>302</v>
      </c>
      <c r="AT365" s="194" t="s">
        <v>166</v>
      </c>
      <c r="AU365" s="194" t="s">
        <v>92</v>
      </c>
      <c r="AY365" s="19" t="s">
        <v>164</v>
      </c>
      <c r="BE365" s="195">
        <f>IF(N365="základní",J365,0)</f>
        <v>0</v>
      </c>
      <c r="BF365" s="195">
        <f>IF(N365="snížená",J365,0)</f>
        <v>0</v>
      </c>
      <c r="BG365" s="195">
        <f>IF(N365="zákl. přenesená",J365,0)</f>
        <v>0</v>
      </c>
      <c r="BH365" s="195">
        <f>IF(N365="sníž. přenesená",J365,0)</f>
        <v>0</v>
      </c>
      <c r="BI365" s="195">
        <f>IF(N365="nulová",J365,0)</f>
        <v>0</v>
      </c>
      <c r="BJ365" s="19" t="s">
        <v>23</v>
      </c>
      <c r="BK365" s="195">
        <f>ROUND(I365*H365,2)</f>
        <v>0</v>
      </c>
      <c r="BL365" s="19" t="s">
        <v>302</v>
      </c>
      <c r="BM365" s="194" t="s">
        <v>1512</v>
      </c>
    </row>
    <row r="366" spans="1:47" s="2" customFormat="1" ht="11.25">
      <c r="A366" s="37"/>
      <c r="B366" s="38"/>
      <c r="C366" s="39"/>
      <c r="D366" s="196" t="s">
        <v>172</v>
      </c>
      <c r="E366" s="39"/>
      <c r="F366" s="197" t="s">
        <v>1513</v>
      </c>
      <c r="G366" s="39"/>
      <c r="H366" s="39"/>
      <c r="I366" s="198"/>
      <c r="J366" s="39"/>
      <c r="K366" s="39"/>
      <c r="L366" s="42"/>
      <c r="M366" s="199"/>
      <c r="N366" s="200"/>
      <c r="O366" s="67"/>
      <c r="P366" s="67"/>
      <c r="Q366" s="67"/>
      <c r="R366" s="67"/>
      <c r="S366" s="67"/>
      <c r="T366" s="68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9" t="s">
        <v>172</v>
      </c>
      <c r="AU366" s="19" t="s">
        <v>92</v>
      </c>
    </row>
    <row r="367" spans="1:47" s="2" customFormat="1" ht="11.25">
      <c r="A367" s="37"/>
      <c r="B367" s="38"/>
      <c r="C367" s="39"/>
      <c r="D367" s="233" t="s">
        <v>189</v>
      </c>
      <c r="E367" s="39"/>
      <c r="F367" s="234" t="s">
        <v>1514</v>
      </c>
      <c r="G367" s="39"/>
      <c r="H367" s="39"/>
      <c r="I367" s="198"/>
      <c r="J367" s="39"/>
      <c r="K367" s="39"/>
      <c r="L367" s="42"/>
      <c r="M367" s="199"/>
      <c r="N367" s="200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9" t="s">
        <v>189</v>
      </c>
      <c r="AU367" s="19" t="s">
        <v>92</v>
      </c>
    </row>
    <row r="368" spans="2:51" s="13" customFormat="1" ht="11.25">
      <c r="B368" s="201"/>
      <c r="C368" s="202"/>
      <c r="D368" s="196" t="s">
        <v>173</v>
      </c>
      <c r="E368" s="203" t="s">
        <v>36</v>
      </c>
      <c r="F368" s="204" t="s">
        <v>1515</v>
      </c>
      <c r="G368" s="202"/>
      <c r="H368" s="203" t="s">
        <v>36</v>
      </c>
      <c r="I368" s="205"/>
      <c r="J368" s="202"/>
      <c r="K368" s="202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173</v>
      </c>
      <c r="AU368" s="210" t="s">
        <v>92</v>
      </c>
      <c r="AV368" s="13" t="s">
        <v>23</v>
      </c>
      <c r="AW368" s="13" t="s">
        <v>45</v>
      </c>
      <c r="AX368" s="13" t="s">
        <v>82</v>
      </c>
      <c r="AY368" s="210" t="s">
        <v>164</v>
      </c>
    </row>
    <row r="369" spans="2:51" s="14" customFormat="1" ht="11.25">
      <c r="B369" s="211"/>
      <c r="C369" s="212"/>
      <c r="D369" s="196" t="s">
        <v>173</v>
      </c>
      <c r="E369" s="213" t="s">
        <v>36</v>
      </c>
      <c r="F369" s="214" t="s">
        <v>1353</v>
      </c>
      <c r="G369" s="212"/>
      <c r="H369" s="215">
        <v>24.85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173</v>
      </c>
      <c r="AU369" s="221" t="s">
        <v>92</v>
      </c>
      <c r="AV369" s="14" t="s">
        <v>92</v>
      </c>
      <c r="AW369" s="14" t="s">
        <v>45</v>
      </c>
      <c r="AX369" s="14" t="s">
        <v>23</v>
      </c>
      <c r="AY369" s="221" t="s">
        <v>164</v>
      </c>
    </row>
    <row r="370" spans="1:65" s="2" customFormat="1" ht="16.5" customHeight="1">
      <c r="A370" s="37"/>
      <c r="B370" s="38"/>
      <c r="C370" s="246" t="s">
        <v>612</v>
      </c>
      <c r="D370" s="246" t="s">
        <v>303</v>
      </c>
      <c r="E370" s="247" t="s">
        <v>1516</v>
      </c>
      <c r="F370" s="248" t="s">
        <v>1517</v>
      </c>
      <c r="G370" s="249" t="s">
        <v>306</v>
      </c>
      <c r="H370" s="250">
        <v>38.766</v>
      </c>
      <c r="I370" s="251"/>
      <c r="J370" s="252">
        <f>ROUND(I370*H370,2)</f>
        <v>0</v>
      </c>
      <c r="K370" s="248" t="s">
        <v>186</v>
      </c>
      <c r="L370" s="253"/>
      <c r="M370" s="254" t="s">
        <v>36</v>
      </c>
      <c r="N370" s="255" t="s">
        <v>53</v>
      </c>
      <c r="O370" s="67"/>
      <c r="P370" s="192">
        <f>O370*H370</f>
        <v>0</v>
      </c>
      <c r="Q370" s="192">
        <v>0.001</v>
      </c>
      <c r="R370" s="192">
        <f>Q370*H370</f>
        <v>0.038766</v>
      </c>
      <c r="S370" s="192">
        <v>0</v>
      </c>
      <c r="T370" s="193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4" t="s">
        <v>428</v>
      </c>
      <c r="AT370" s="194" t="s">
        <v>303</v>
      </c>
      <c r="AU370" s="194" t="s">
        <v>92</v>
      </c>
      <c r="AY370" s="19" t="s">
        <v>164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19" t="s">
        <v>23</v>
      </c>
      <c r="BK370" s="195">
        <f>ROUND(I370*H370,2)</f>
        <v>0</v>
      </c>
      <c r="BL370" s="19" t="s">
        <v>302</v>
      </c>
      <c r="BM370" s="194" t="s">
        <v>1518</v>
      </c>
    </row>
    <row r="371" spans="1:47" s="2" customFormat="1" ht="11.25">
      <c r="A371" s="37"/>
      <c r="B371" s="38"/>
      <c r="C371" s="39"/>
      <c r="D371" s="196" t="s">
        <v>172</v>
      </c>
      <c r="E371" s="39"/>
      <c r="F371" s="197" t="s">
        <v>1517</v>
      </c>
      <c r="G371" s="39"/>
      <c r="H371" s="39"/>
      <c r="I371" s="198"/>
      <c r="J371" s="39"/>
      <c r="K371" s="39"/>
      <c r="L371" s="42"/>
      <c r="M371" s="199"/>
      <c r="N371" s="200"/>
      <c r="O371" s="67"/>
      <c r="P371" s="67"/>
      <c r="Q371" s="67"/>
      <c r="R371" s="67"/>
      <c r="S371" s="67"/>
      <c r="T371" s="68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9" t="s">
        <v>172</v>
      </c>
      <c r="AU371" s="19" t="s">
        <v>92</v>
      </c>
    </row>
    <row r="372" spans="2:51" s="14" customFormat="1" ht="11.25">
      <c r="B372" s="211"/>
      <c r="C372" s="212"/>
      <c r="D372" s="196" t="s">
        <v>173</v>
      </c>
      <c r="E372" s="212"/>
      <c r="F372" s="214" t="s">
        <v>1519</v>
      </c>
      <c r="G372" s="212"/>
      <c r="H372" s="215">
        <v>38.766</v>
      </c>
      <c r="I372" s="216"/>
      <c r="J372" s="212"/>
      <c r="K372" s="212"/>
      <c r="L372" s="217"/>
      <c r="M372" s="262"/>
      <c r="N372" s="263"/>
      <c r="O372" s="263"/>
      <c r="P372" s="263"/>
      <c r="Q372" s="263"/>
      <c r="R372" s="263"/>
      <c r="S372" s="263"/>
      <c r="T372" s="264"/>
      <c r="AT372" s="221" t="s">
        <v>173</v>
      </c>
      <c r="AU372" s="221" t="s">
        <v>92</v>
      </c>
      <c r="AV372" s="14" t="s">
        <v>92</v>
      </c>
      <c r="AW372" s="14" t="s">
        <v>4</v>
      </c>
      <c r="AX372" s="14" t="s">
        <v>23</v>
      </c>
      <c r="AY372" s="221" t="s">
        <v>164</v>
      </c>
    </row>
    <row r="373" spans="1:31" s="2" customFormat="1" ht="6.95" customHeight="1">
      <c r="A373" s="37"/>
      <c r="B373" s="50"/>
      <c r="C373" s="51"/>
      <c r="D373" s="51"/>
      <c r="E373" s="51"/>
      <c r="F373" s="51"/>
      <c r="G373" s="51"/>
      <c r="H373" s="51"/>
      <c r="I373" s="51"/>
      <c r="J373" s="51"/>
      <c r="K373" s="51"/>
      <c r="L373" s="42"/>
      <c r="M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</row>
  </sheetData>
  <sheetProtection algorithmName="SHA-512" hashValue="OWQYIuC21OjaEbA/9A2/SpptqOG0a0AJjQh3yBQXgQjaWEiUGLn47EbXyHbbi2QUXwuFsyfU7+gyF+Yezthlow==" saltValue="2EoQoNgyjgLK5XR60lRmGiLNuqXwx1NIJpAFHy/+YcoxKy+2cTK3QOS9YW5IqwhKEsHKSu+FazSC9BbeutUxDA==" spinCount="100000" sheet="1" objects="1" scenarios="1" formatColumns="0" formatRows="0" autoFilter="0"/>
  <autoFilter ref="C97:K372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3" r:id="rId1" display="https://podminky.urs.cz/item/CS_URS_2022_01/111251101"/>
    <hyperlink ref="F108" r:id="rId2" display="https://podminky.urs.cz/item/CS_URS_2022_01/115001106"/>
    <hyperlink ref="F113" r:id="rId3" display="https://podminky.urs.cz/item/CS_URS_2022_01/115101201"/>
    <hyperlink ref="F118" r:id="rId4" display="https://podminky.urs.cz/item/CS_URS_2022_01/115101301"/>
    <hyperlink ref="F123" r:id="rId5" display="https://podminky.urs.cz/item/CS_URS_2022_01/125703301"/>
    <hyperlink ref="F128" r:id="rId6" display="https://podminky.urs.cz/item/CS_URS_2022_01/129253101"/>
    <hyperlink ref="F133" r:id="rId7" display="https://podminky.urs.cz/item/CS_URS_2022_01/131251102"/>
    <hyperlink ref="F139" r:id="rId8" display="https://podminky.urs.cz/item/CS_URS_2022_01/153191121"/>
    <hyperlink ref="F144" r:id="rId9" display="https://podminky.urs.cz/item/CS_URS_2022_01/153191131"/>
    <hyperlink ref="F149" r:id="rId10" display="https://podminky.urs.cz/item/CS_URS_2022_01/171201231"/>
    <hyperlink ref="F154" r:id="rId11" display="https://podminky.urs.cz/item/CS_URS_2022_01/162251102"/>
    <hyperlink ref="F157" r:id="rId12" display="https://podminky.urs.cz/item/CS_URS_2022_01/162751117"/>
    <hyperlink ref="F160" r:id="rId13" display="https://podminky.urs.cz/item/CS_URS_2022_01/162751119"/>
    <hyperlink ref="F164" r:id="rId14" display="https://podminky.urs.cz/item/CS_URS_2022_01/174151101"/>
    <hyperlink ref="F173" r:id="rId15" display="https://podminky.urs.cz/item/CS_URS_2022_01/212752112"/>
    <hyperlink ref="F179" r:id="rId16" display="https://podminky.urs.cz/item/CS_URS_2022_01/317171126"/>
    <hyperlink ref="F187" r:id="rId17" display="https://podminky.urs.cz/item/CS_URS_2022_01/317321118"/>
    <hyperlink ref="F190" r:id="rId18" display="https://podminky.urs.cz/item/CS_URS_2022_01/317353121"/>
    <hyperlink ref="F195" r:id="rId19" display="https://podminky.urs.cz/item/CS_URS_2022_01/317353221"/>
    <hyperlink ref="F198" r:id="rId20" display="https://podminky.urs.cz/item/CS_URS_2022_01/317361116"/>
    <hyperlink ref="F203" r:id="rId21" display="https://podminky.urs.cz/item/CS_URS_2022_01/317661132"/>
    <hyperlink ref="F208" r:id="rId22" display="https://podminky.urs.cz/item/CS_URS_2022_01/348171111"/>
    <hyperlink ref="F213" r:id="rId23" display="https://podminky.urs.cz/item/CS_URS_2022_01/451475122"/>
    <hyperlink ref="F216" r:id="rId24" display="https://podminky.urs.cz/item/CS_URS_2022_01/451476111"/>
    <hyperlink ref="F220" r:id="rId25" display="https://podminky.urs.cz/item/CS_URS_2022_01/452311131"/>
    <hyperlink ref="F226" r:id="rId26" display="https://podminky.urs.cz/item/CS_URS_2022_01/577124111"/>
    <hyperlink ref="F232" r:id="rId27" display="https://podminky.urs.cz/item/CS_URS_2022_01/628612201-R"/>
    <hyperlink ref="F237" r:id="rId28" display="https://podminky.urs.cz/item/CS_URS_2022_01/911122111_R"/>
    <hyperlink ref="F241" r:id="rId29" display="https://podminky.urs.cz/item/CS_URS_2022_01/919726124"/>
    <hyperlink ref="F246" r:id="rId30" display="https://podminky.urs.cz/item/CS_URS_2022_01/953961114"/>
    <hyperlink ref="F251" r:id="rId31" display="https://podminky.urs.cz/item/CS_URS_2022_01/963051111"/>
    <hyperlink ref="F256" r:id="rId32" display="https://podminky.urs.cz/item/CS_URS_2022_01/977141118"/>
    <hyperlink ref="F260" r:id="rId33" display="https://podminky.urs.cz/item/CS_URS_2022_01/977151224"/>
    <hyperlink ref="F265" r:id="rId34" display="https://podminky.urs.cz/item/CS_URS_2022_01/985121222"/>
    <hyperlink ref="F277" r:id="rId35" display="https://podminky.urs.cz/item/CS_URS_2022_01/985311112"/>
    <hyperlink ref="F286" r:id="rId36" display="https://podminky.urs.cz/item/CS_URS_2022_01/985311212"/>
    <hyperlink ref="F292" r:id="rId37" display="https://podminky.urs.cz/item/CS_URS_2022_01/985321111"/>
    <hyperlink ref="F298" r:id="rId38" display="https://podminky.urs.cz/item/CS_URS_2022_01/985323112"/>
    <hyperlink ref="F303" r:id="rId39" display="https://podminky.urs.cz/item/CS_URS_2022_01/985324111"/>
    <hyperlink ref="F311" r:id="rId40" display="https://podminky.urs.cz/item/CS_URS_2022_01/997002511"/>
    <hyperlink ref="F314" r:id="rId41" display="https://podminky.urs.cz/item/CS_URS_2022_01/997002519"/>
    <hyperlink ref="F319" r:id="rId42" display="https://podminky.urs.cz/item/CS_URS_2022_01/997002611"/>
    <hyperlink ref="F322" r:id="rId43" display="https://podminky.urs.cz/item/CS_URS_2022_01/997221625"/>
    <hyperlink ref="F326" r:id="rId44" display="https://podminky.urs.cz/item/CS_URS_2022_01/998212111"/>
    <hyperlink ref="F331" r:id="rId45" display="https://podminky.urs.cz/item/CS_URS_2022_01/711112001"/>
    <hyperlink ref="F339" r:id="rId46" display="https://podminky.urs.cz/item/CS_URS_2022_01/711112002"/>
    <hyperlink ref="F348" r:id="rId47" display="https://podminky.urs.cz/item/CS_URS_2022_01/711641567"/>
    <hyperlink ref="F355" r:id="rId48" display="https://podminky.urs.cz/item/CS_URS_2022_01/998711101"/>
    <hyperlink ref="F359" r:id="rId49" display="https://podminky.urs.cz/item/CS_URS_2022_01/789221122"/>
    <hyperlink ref="F367" r:id="rId50" display="https://podminky.urs.cz/item/CS_URS_2022_01/789421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122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92</v>
      </c>
    </row>
    <row r="4" spans="2:46" s="1" customFormat="1" ht="24.95" customHeight="1">
      <c r="B4" s="22"/>
      <c r="D4" s="113" t="s">
        <v>130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90" t="str">
        <f>'Rekapitulace stavby'!K6</f>
        <v>Realizace opatření KoPÚ k.ú. Měrovice nad Hanou</v>
      </c>
      <c r="F7" s="391"/>
      <c r="G7" s="391"/>
      <c r="H7" s="391"/>
      <c r="L7" s="22"/>
    </row>
    <row r="8" spans="2:12" s="1" customFormat="1" ht="12" customHeight="1">
      <c r="B8" s="22"/>
      <c r="D8" s="115" t="s">
        <v>131</v>
      </c>
      <c r="L8" s="22"/>
    </row>
    <row r="9" spans="1:31" s="2" customFormat="1" ht="16.5" customHeight="1">
      <c r="A9" s="37"/>
      <c r="B9" s="42"/>
      <c r="C9" s="37"/>
      <c r="D9" s="37"/>
      <c r="E9" s="390" t="s">
        <v>1520</v>
      </c>
      <c r="F9" s="393"/>
      <c r="G9" s="393"/>
      <c r="H9" s="393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883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2" t="s">
        <v>1521</v>
      </c>
      <c r="F11" s="393"/>
      <c r="G11" s="393"/>
      <c r="H11" s="393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19</v>
      </c>
      <c r="E13" s="37"/>
      <c r="F13" s="106" t="s">
        <v>113</v>
      </c>
      <c r="G13" s="37"/>
      <c r="H13" s="37"/>
      <c r="I13" s="115" t="s">
        <v>21</v>
      </c>
      <c r="J13" s="106" t="s">
        <v>36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24</v>
      </c>
      <c r="E14" s="37"/>
      <c r="F14" s="106" t="s">
        <v>25</v>
      </c>
      <c r="G14" s="37"/>
      <c r="H14" s="37"/>
      <c r="I14" s="115" t="s">
        <v>26</v>
      </c>
      <c r="J14" s="117" t="str">
        <f>'Rekapitulace stavby'!AN8</f>
        <v>17. 5. 2022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34</v>
      </c>
      <c r="E16" s="37"/>
      <c r="F16" s="37"/>
      <c r="G16" s="37"/>
      <c r="H16" s="37"/>
      <c r="I16" s="115" t="s">
        <v>35</v>
      </c>
      <c r="J16" s="106" t="s">
        <v>36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37</v>
      </c>
      <c r="F17" s="37"/>
      <c r="G17" s="37"/>
      <c r="H17" s="37"/>
      <c r="I17" s="115" t="s">
        <v>38</v>
      </c>
      <c r="J17" s="106" t="s">
        <v>36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39</v>
      </c>
      <c r="E19" s="37"/>
      <c r="F19" s="37"/>
      <c r="G19" s="37"/>
      <c r="H19" s="37"/>
      <c r="I19" s="115" t="s">
        <v>35</v>
      </c>
      <c r="J19" s="32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4" t="str">
        <f>'Rekapitulace stavby'!E14</f>
        <v>Vyplň údaj</v>
      </c>
      <c r="F20" s="395"/>
      <c r="G20" s="395"/>
      <c r="H20" s="395"/>
      <c r="I20" s="115" t="s">
        <v>38</v>
      </c>
      <c r="J20" s="32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41</v>
      </c>
      <c r="E22" s="37"/>
      <c r="F22" s="37"/>
      <c r="G22" s="37"/>
      <c r="H22" s="37"/>
      <c r="I22" s="115" t="s">
        <v>35</v>
      </c>
      <c r="J22" s="106" t="s">
        <v>36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42</v>
      </c>
      <c r="F23" s="37"/>
      <c r="G23" s="37"/>
      <c r="H23" s="37"/>
      <c r="I23" s="115" t="s">
        <v>38</v>
      </c>
      <c r="J23" s="106" t="s">
        <v>36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43</v>
      </c>
      <c r="E25" s="37"/>
      <c r="F25" s="37"/>
      <c r="G25" s="37"/>
      <c r="H25" s="37"/>
      <c r="I25" s="115" t="s">
        <v>35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38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46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20"/>
      <c r="B29" s="121"/>
      <c r="C29" s="120"/>
      <c r="D29" s="120"/>
      <c r="E29" s="396" t="s">
        <v>134</v>
      </c>
      <c r="F29" s="396"/>
      <c r="G29" s="396"/>
      <c r="H29" s="396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3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4" t="s">
        <v>48</v>
      </c>
      <c r="E32" s="37"/>
      <c r="F32" s="37"/>
      <c r="G32" s="37"/>
      <c r="H32" s="37"/>
      <c r="I32" s="37"/>
      <c r="J32" s="125">
        <f>ROUND(J98,2)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3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6" t="s">
        <v>50</v>
      </c>
      <c r="G34" s="37"/>
      <c r="H34" s="37"/>
      <c r="I34" s="126" t="s">
        <v>49</v>
      </c>
      <c r="J34" s="126" t="s">
        <v>51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7" t="s">
        <v>52</v>
      </c>
      <c r="E35" s="115" t="s">
        <v>53</v>
      </c>
      <c r="F35" s="128">
        <f>ROUND((SUM(BE98:BE444)),2)</f>
        <v>0</v>
      </c>
      <c r="G35" s="37"/>
      <c r="H35" s="37"/>
      <c r="I35" s="129">
        <v>0.21</v>
      </c>
      <c r="J35" s="128">
        <f>ROUND(((SUM(BE98:BE444))*I35),2)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54</v>
      </c>
      <c r="F36" s="128">
        <f>ROUND((SUM(BF98:BF444)),2)</f>
        <v>0</v>
      </c>
      <c r="G36" s="37"/>
      <c r="H36" s="37"/>
      <c r="I36" s="129">
        <v>0.15</v>
      </c>
      <c r="J36" s="128">
        <f>ROUND(((SUM(BF98:BF444))*I36),2)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55</v>
      </c>
      <c r="F37" s="128">
        <f>ROUND((SUM(BG98:BG444)),2)</f>
        <v>0</v>
      </c>
      <c r="G37" s="37"/>
      <c r="H37" s="37"/>
      <c r="I37" s="129">
        <v>0.21</v>
      </c>
      <c r="J37" s="128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56</v>
      </c>
      <c r="F38" s="128">
        <f>ROUND((SUM(BH98:BH444)),2)</f>
        <v>0</v>
      </c>
      <c r="G38" s="37"/>
      <c r="H38" s="37"/>
      <c r="I38" s="129">
        <v>0.15</v>
      </c>
      <c r="J38" s="128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57</v>
      </c>
      <c r="F39" s="128">
        <f>ROUND((SUM(BI98:BI444)),2)</f>
        <v>0</v>
      </c>
      <c r="G39" s="37"/>
      <c r="H39" s="37"/>
      <c r="I39" s="129">
        <v>0</v>
      </c>
      <c r="J39" s="128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0"/>
      <c r="D41" s="131" t="s">
        <v>58</v>
      </c>
      <c r="E41" s="132"/>
      <c r="F41" s="132"/>
      <c r="G41" s="133" t="s">
        <v>59</v>
      </c>
      <c r="H41" s="134" t="s">
        <v>60</v>
      </c>
      <c r="I41" s="132"/>
      <c r="J41" s="135">
        <f>SUM(J32:J39)</f>
        <v>0</v>
      </c>
      <c r="K41" s="136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5" t="s">
        <v>135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7" t="str">
        <f>E7</f>
        <v>Realizace opatření KoPÚ k.ú. Měrovice nad Hanou</v>
      </c>
      <c r="F50" s="398"/>
      <c r="G50" s="398"/>
      <c r="H50" s="398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3"/>
      <c r="C51" s="31" t="s">
        <v>131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7"/>
      <c r="B52" s="38"/>
      <c r="C52" s="39"/>
      <c r="D52" s="39"/>
      <c r="E52" s="397" t="s">
        <v>1520</v>
      </c>
      <c r="F52" s="399"/>
      <c r="G52" s="399"/>
      <c r="H52" s="399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883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1" t="str">
        <f>E11</f>
        <v>22 - Propustek č.22</v>
      </c>
      <c r="F54" s="399"/>
      <c r="G54" s="399"/>
      <c r="H54" s="399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24</v>
      </c>
      <c r="D56" s="39"/>
      <c r="E56" s="39"/>
      <c r="F56" s="29" t="str">
        <f>F14</f>
        <v>Měrovice nad Hanou</v>
      </c>
      <c r="G56" s="39"/>
      <c r="H56" s="39"/>
      <c r="I56" s="31" t="s">
        <v>26</v>
      </c>
      <c r="J56" s="62" t="str">
        <f>IF(J14="","",J14)</f>
        <v>17. 5. 2022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1" t="s">
        <v>34</v>
      </c>
      <c r="D58" s="39"/>
      <c r="E58" s="39"/>
      <c r="F58" s="29" t="str">
        <f>E17</f>
        <v>ČR-Státní pozemkový úřad,Krajský poz.úřad</v>
      </c>
      <c r="G58" s="39"/>
      <c r="H58" s="39"/>
      <c r="I58" s="31" t="s">
        <v>41</v>
      </c>
      <c r="J58" s="35" t="str">
        <f>E23</f>
        <v>AGPOL  s.r.o.,Jungmanova 153/12,Olomouc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1" t="s">
        <v>39</v>
      </c>
      <c r="D59" s="39"/>
      <c r="E59" s="39"/>
      <c r="F59" s="29" t="str">
        <f>IF(E20="","",E20)</f>
        <v>Vyplň údaj</v>
      </c>
      <c r="G59" s="39"/>
      <c r="H59" s="39"/>
      <c r="I59" s="31" t="s">
        <v>43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1" t="s">
        <v>136</v>
      </c>
      <c r="D61" s="142"/>
      <c r="E61" s="142"/>
      <c r="F61" s="142"/>
      <c r="G61" s="142"/>
      <c r="H61" s="142"/>
      <c r="I61" s="142"/>
      <c r="J61" s="143" t="s">
        <v>137</v>
      </c>
      <c r="K61" s="142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4" t="s">
        <v>80</v>
      </c>
      <c r="D63" s="39"/>
      <c r="E63" s="39"/>
      <c r="F63" s="39"/>
      <c r="G63" s="39"/>
      <c r="H63" s="39"/>
      <c r="I63" s="39"/>
      <c r="J63" s="80">
        <f>J98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9" t="s">
        <v>138</v>
      </c>
    </row>
    <row r="64" spans="2:12" s="9" customFormat="1" ht="24.95" customHeight="1">
      <c r="B64" s="145"/>
      <c r="C64" s="146"/>
      <c r="D64" s="147" t="s">
        <v>139</v>
      </c>
      <c r="E64" s="148"/>
      <c r="F64" s="148"/>
      <c r="G64" s="148"/>
      <c r="H64" s="148"/>
      <c r="I64" s="148"/>
      <c r="J64" s="149">
        <f>J99</f>
        <v>0</v>
      </c>
      <c r="K64" s="146"/>
      <c r="L64" s="150"/>
    </row>
    <row r="65" spans="2:12" s="10" customFormat="1" ht="19.9" customHeight="1">
      <c r="B65" s="151"/>
      <c r="C65" s="100"/>
      <c r="D65" s="152" t="s">
        <v>140</v>
      </c>
      <c r="E65" s="153"/>
      <c r="F65" s="153"/>
      <c r="G65" s="153"/>
      <c r="H65" s="153"/>
      <c r="I65" s="153"/>
      <c r="J65" s="154">
        <f>J100</f>
        <v>0</v>
      </c>
      <c r="K65" s="100"/>
      <c r="L65" s="155"/>
    </row>
    <row r="66" spans="2:12" s="10" customFormat="1" ht="19.9" customHeight="1">
      <c r="B66" s="151"/>
      <c r="C66" s="100"/>
      <c r="D66" s="152" t="s">
        <v>1197</v>
      </c>
      <c r="E66" s="153"/>
      <c r="F66" s="153"/>
      <c r="G66" s="153"/>
      <c r="H66" s="153"/>
      <c r="I66" s="153"/>
      <c r="J66" s="154">
        <f>J174</f>
        <v>0</v>
      </c>
      <c r="K66" s="100"/>
      <c r="L66" s="155"/>
    </row>
    <row r="67" spans="2:12" s="10" customFormat="1" ht="19.9" customHeight="1">
      <c r="B67" s="151"/>
      <c r="C67" s="100"/>
      <c r="D67" s="152" t="s">
        <v>1198</v>
      </c>
      <c r="E67" s="153"/>
      <c r="F67" s="153"/>
      <c r="G67" s="153"/>
      <c r="H67" s="153"/>
      <c r="I67" s="153"/>
      <c r="J67" s="154">
        <f>J207</f>
        <v>0</v>
      </c>
      <c r="K67" s="100"/>
      <c r="L67" s="155"/>
    </row>
    <row r="68" spans="2:12" s="10" customFormat="1" ht="19.9" customHeight="1">
      <c r="B68" s="151"/>
      <c r="C68" s="100"/>
      <c r="D68" s="152" t="s">
        <v>143</v>
      </c>
      <c r="E68" s="153"/>
      <c r="F68" s="153"/>
      <c r="G68" s="153"/>
      <c r="H68" s="153"/>
      <c r="I68" s="153"/>
      <c r="J68" s="154">
        <f>J281</f>
        <v>0</v>
      </c>
      <c r="K68" s="100"/>
      <c r="L68" s="155"/>
    </row>
    <row r="69" spans="2:12" s="10" customFormat="1" ht="19.9" customHeight="1">
      <c r="B69" s="151"/>
      <c r="C69" s="100"/>
      <c r="D69" s="152" t="s">
        <v>1199</v>
      </c>
      <c r="E69" s="153"/>
      <c r="F69" s="153"/>
      <c r="G69" s="153"/>
      <c r="H69" s="153"/>
      <c r="I69" s="153"/>
      <c r="J69" s="154">
        <f>J317</f>
        <v>0</v>
      </c>
      <c r="K69" s="100"/>
      <c r="L69" s="155"/>
    </row>
    <row r="70" spans="2:12" s="10" customFormat="1" ht="19.9" customHeight="1">
      <c r="B70" s="151"/>
      <c r="C70" s="100"/>
      <c r="D70" s="152" t="s">
        <v>1200</v>
      </c>
      <c r="E70" s="153"/>
      <c r="F70" s="153"/>
      <c r="G70" s="153"/>
      <c r="H70" s="153"/>
      <c r="I70" s="153"/>
      <c r="J70" s="154">
        <f>J331</f>
        <v>0</v>
      </c>
      <c r="K70" s="100"/>
      <c r="L70" s="155"/>
    </row>
    <row r="71" spans="2:12" s="10" customFormat="1" ht="19.9" customHeight="1">
      <c r="B71" s="151"/>
      <c r="C71" s="100"/>
      <c r="D71" s="152" t="s">
        <v>1201</v>
      </c>
      <c r="E71" s="153"/>
      <c r="F71" s="153"/>
      <c r="G71" s="153"/>
      <c r="H71" s="153"/>
      <c r="I71" s="153"/>
      <c r="J71" s="154">
        <f>J337</f>
        <v>0</v>
      </c>
      <c r="K71" s="100"/>
      <c r="L71" s="155"/>
    </row>
    <row r="72" spans="2:12" s="10" customFormat="1" ht="19.9" customHeight="1">
      <c r="B72" s="151"/>
      <c r="C72" s="100"/>
      <c r="D72" s="152" t="s">
        <v>147</v>
      </c>
      <c r="E72" s="153"/>
      <c r="F72" s="153"/>
      <c r="G72" s="153"/>
      <c r="H72" s="153"/>
      <c r="I72" s="153"/>
      <c r="J72" s="154">
        <f>J366</f>
        <v>0</v>
      </c>
      <c r="K72" s="100"/>
      <c r="L72" s="155"/>
    </row>
    <row r="73" spans="2:12" s="10" customFormat="1" ht="19.9" customHeight="1">
      <c r="B73" s="151"/>
      <c r="C73" s="100"/>
      <c r="D73" s="152" t="s">
        <v>148</v>
      </c>
      <c r="E73" s="153"/>
      <c r="F73" s="153"/>
      <c r="G73" s="153"/>
      <c r="H73" s="153"/>
      <c r="I73" s="153"/>
      <c r="J73" s="154">
        <f>J388</f>
        <v>0</v>
      </c>
      <c r="K73" s="100"/>
      <c r="L73" s="155"/>
    </row>
    <row r="74" spans="2:12" s="9" customFormat="1" ht="24.95" customHeight="1">
      <c r="B74" s="145"/>
      <c r="C74" s="146"/>
      <c r="D74" s="147" t="s">
        <v>1202</v>
      </c>
      <c r="E74" s="148"/>
      <c r="F74" s="148"/>
      <c r="G74" s="148"/>
      <c r="H74" s="148"/>
      <c r="I74" s="148"/>
      <c r="J74" s="149">
        <f>J392</f>
        <v>0</v>
      </c>
      <c r="K74" s="146"/>
      <c r="L74" s="150"/>
    </row>
    <row r="75" spans="2:12" s="10" customFormat="1" ht="19.9" customHeight="1">
      <c r="B75" s="151"/>
      <c r="C75" s="100"/>
      <c r="D75" s="152" t="s">
        <v>1203</v>
      </c>
      <c r="E75" s="153"/>
      <c r="F75" s="153"/>
      <c r="G75" s="153"/>
      <c r="H75" s="153"/>
      <c r="I75" s="153"/>
      <c r="J75" s="154">
        <f>J393</f>
        <v>0</v>
      </c>
      <c r="K75" s="100"/>
      <c r="L75" s="155"/>
    </row>
    <row r="76" spans="2:12" s="10" customFormat="1" ht="19.9" customHeight="1">
      <c r="B76" s="151"/>
      <c r="C76" s="100"/>
      <c r="D76" s="152" t="s">
        <v>1204</v>
      </c>
      <c r="E76" s="153"/>
      <c r="F76" s="153"/>
      <c r="G76" s="153"/>
      <c r="H76" s="153"/>
      <c r="I76" s="153"/>
      <c r="J76" s="154">
        <f>J428</f>
        <v>0</v>
      </c>
      <c r="K76" s="100"/>
      <c r="L76" s="155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5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5" customHeight="1">
      <c r="A83" s="37"/>
      <c r="B83" s="38"/>
      <c r="C83" s="25" t="s">
        <v>149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16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97" t="str">
        <f>E7</f>
        <v>Realizace opatření KoPÚ k.ú. Měrovice nad Hanou</v>
      </c>
      <c r="F86" s="398"/>
      <c r="G86" s="398"/>
      <c r="H86" s="398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2:12" s="1" customFormat="1" ht="12" customHeight="1">
      <c r="B87" s="23"/>
      <c r="C87" s="31" t="s">
        <v>131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1:31" s="2" customFormat="1" ht="16.5" customHeight="1">
      <c r="A88" s="37"/>
      <c r="B88" s="38"/>
      <c r="C88" s="39"/>
      <c r="D88" s="39"/>
      <c r="E88" s="397" t="s">
        <v>1520</v>
      </c>
      <c r="F88" s="399"/>
      <c r="G88" s="399"/>
      <c r="H88" s="39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883</v>
      </c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51" t="str">
        <f>E11</f>
        <v>22 - Propustek č.22</v>
      </c>
      <c r="F90" s="399"/>
      <c r="G90" s="399"/>
      <c r="H90" s="39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1" t="s">
        <v>24</v>
      </c>
      <c r="D92" s="39"/>
      <c r="E92" s="39"/>
      <c r="F92" s="29" t="str">
        <f>F14</f>
        <v>Měrovice nad Hanou</v>
      </c>
      <c r="G92" s="39"/>
      <c r="H92" s="39"/>
      <c r="I92" s="31" t="s">
        <v>26</v>
      </c>
      <c r="J92" s="62" t="str">
        <f>IF(J14="","",J14)</f>
        <v>17. 5. 2022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40.15" customHeight="1">
      <c r="A94" s="37"/>
      <c r="B94" s="38"/>
      <c r="C94" s="31" t="s">
        <v>34</v>
      </c>
      <c r="D94" s="39"/>
      <c r="E94" s="39"/>
      <c r="F94" s="29" t="str">
        <f>E17</f>
        <v>ČR-Státní pozemkový úřad,Krajský poz.úřad</v>
      </c>
      <c r="G94" s="39"/>
      <c r="H94" s="39"/>
      <c r="I94" s="31" t="s">
        <v>41</v>
      </c>
      <c r="J94" s="35" t="str">
        <f>E23</f>
        <v>AGPOL  s.r.o.,Jungmanova 153/12,Olomouc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1" t="s">
        <v>39</v>
      </c>
      <c r="D95" s="39"/>
      <c r="E95" s="39"/>
      <c r="F95" s="29" t="str">
        <f>IF(E20="","",E20)</f>
        <v>Vyplň údaj</v>
      </c>
      <c r="G95" s="39"/>
      <c r="H95" s="39"/>
      <c r="I95" s="31" t="s">
        <v>43</v>
      </c>
      <c r="J95" s="35" t="str">
        <f>E26</f>
        <v xml:space="preserve"> 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56"/>
      <c r="B97" s="157"/>
      <c r="C97" s="158" t="s">
        <v>150</v>
      </c>
      <c r="D97" s="159" t="s">
        <v>67</v>
      </c>
      <c r="E97" s="159" t="s">
        <v>63</v>
      </c>
      <c r="F97" s="159" t="s">
        <v>64</v>
      </c>
      <c r="G97" s="159" t="s">
        <v>151</v>
      </c>
      <c r="H97" s="159" t="s">
        <v>152</v>
      </c>
      <c r="I97" s="159" t="s">
        <v>153</v>
      </c>
      <c r="J97" s="159" t="s">
        <v>137</v>
      </c>
      <c r="K97" s="160" t="s">
        <v>154</v>
      </c>
      <c r="L97" s="161"/>
      <c r="M97" s="71" t="s">
        <v>36</v>
      </c>
      <c r="N97" s="72" t="s">
        <v>52</v>
      </c>
      <c r="O97" s="72" t="s">
        <v>155</v>
      </c>
      <c r="P97" s="72" t="s">
        <v>156</v>
      </c>
      <c r="Q97" s="72" t="s">
        <v>157</v>
      </c>
      <c r="R97" s="72" t="s">
        <v>158</v>
      </c>
      <c r="S97" s="72" t="s">
        <v>159</v>
      </c>
      <c r="T97" s="73" t="s">
        <v>160</v>
      </c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</row>
    <row r="98" spans="1:63" s="2" customFormat="1" ht="22.9" customHeight="1">
      <c r="A98" s="37"/>
      <c r="B98" s="38"/>
      <c r="C98" s="78" t="s">
        <v>161</v>
      </c>
      <c r="D98" s="39"/>
      <c r="E98" s="39"/>
      <c r="F98" s="39"/>
      <c r="G98" s="39"/>
      <c r="H98" s="39"/>
      <c r="I98" s="39"/>
      <c r="J98" s="162">
        <f>BK98</f>
        <v>0</v>
      </c>
      <c r="K98" s="39"/>
      <c r="L98" s="42"/>
      <c r="M98" s="74"/>
      <c r="N98" s="163"/>
      <c r="O98" s="75"/>
      <c r="P98" s="164">
        <f>P99+P392</f>
        <v>0</v>
      </c>
      <c r="Q98" s="75"/>
      <c r="R98" s="164">
        <f>R99+R392</f>
        <v>594.8149983499999</v>
      </c>
      <c r="S98" s="75"/>
      <c r="T98" s="165">
        <f>T99+T392</f>
        <v>90.60762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81</v>
      </c>
      <c r="AU98" s="19" t="s">
        <v>138</v>
      </c>
      <c r="BK98" s="166">
        <f>BK99+BK392</f>
        <v>0</v>
      </c>
    </row>
    <row r="99" spans="2:63" s="12" customFormat="1" ht="25.9" customHeight="1">
      <c r="B99" s="167"/>
      <c r="C99" s="168"/>
      <c r="D99" s="169" t="s">
        <v>81</v>
      </c>
      <c r="E99" s="170" t="s">
        <v>162</v>
      </c>
      <c r="F99" s="170" t="s">
        <v>163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P100+P174+P207+P281+P317+P331+P337+P366+P388</f>
        <v>0</v>
      </c>
      <c r="Q99" s="175"/>
      <c r="R99" s="176">
        <f>R100+R174+R207+R281+R317+R331+R337+R366+R388</f>
        <v>592.9997783499999</v>
      </c>
      <c r="S99" s="175"/>
      <c r="T99" s="177">
        <f>T100+T174+T207+T281+T317+T331+T337+T366+T388</f>
        <v>90.60762</v>
      </c>
      <c r="AR99" s="178" t="s">
        <v>23</v>
      </c>
      <c r="AT99" s="179" t="s">
        <v>81</v>
      </c>
      <c r="AU99" s="179" t="s">
        <v>82</v>
      </c>
      <c r="AY99" s="178" t="s">
        <v>164</v>
      </c>
      <c r="BK99" s="180">
        <f>BK100+BK174+BK207+BK281+BK317+BK331+BK337+BK366+BK388</f>
        <v>0</v>
      </c>
    </row>
    <row r="100" spans="2:63" s="12" customFormat="1" ht="22.9" customHeight="1">
      <c r="B100" s="167"/>
      <c r="C100" s="168"/>
      <c r="D100" s="169" t="s">
        <v>81</v>
      </c>
      <c r="E100" s="181" t="s">
        <v>23</v>
      </c>
      <c r="F100" s="181" t="s">
        <v>165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SUM(P101:P173)</f>
        <v>0</v>
      </c>
      <c r="Q100" s="175"/>
      <c r="R100" s="176">
        <f>SUM(R101:R173)</f>
        <v>347.32676</v>
      </c>
      <c r="S100" s="175"/>
      <c r="T100" s="177">
        <f>SUM(T101:T173)</f>
        <v>9.1191</v>
      </c>
      <c r="AR100" s="178" t="s">
        <v>23</v>
      </c>
      <c r="AT100" s="179" t="s">
        <v>81</v>
      </c>
      <c r="AU100" s="179" t="s">
        <v>23</v>
      </c>
      <c r="AY100" s="178" t="s">
        <v>164</v>
      </c>
      <c r="BK100" s="180">
        <f>SUM(BK101:BK173)</f>
        <v>0</v>
      </c>
    </row>
    <row r="101" spans="1:65" s="2" customFormat="1" ht="16.5" customHeight="1">
      <c r="A101" s="37"/>
      <c r="B101" s="38"/>
      <c r="C101" s="183" t="s">
        <v>23</v>
      </c>
      <c r="D101" s="183" t="s">
        <v>166</v>
      </c>
      <c r="E101" s="184" t="s">
        <v>1522</v>
      </c>
      <c r="F101" s="185" t="s">
        <v>1523</v>
      </c>
      <c r="G101" s="186" t="s">
        <v>169</v>
      </c>
      <c r="H101" s="187">
        <v>30.397</v>
      </c>
      <c r="I101" s="188"/>
      <c r="J101" s="189">
        <f>ROUND(I101*H101,2)</f>
        <v>0</v>
      </c>
      <c r="K101" s="185" t="s">
        <v>186</v>
      </c>
      <c r="L101" s="42"/>
      <c r="M101" s="190" t="s">
        <v>36</v>
      </c>
      <c r="N101" s="191" t="s">
        <v>53</v>
      </c>
      <c r="O101" s="67"/>
      <c r="P101" s="192">
        <f>O101*H101</f>
        <v>0</v>
      </c>
      <c r="Q101" s="192">
        <v>0</v>
      </c>
      <c r="R101" s="192">
        <f>Q101*H101</f>
        <v>0</v>
      </c>
      <c r="S101" s="192">
        <v>0.3</v>
      </c>
      <c r="T101" s="193">
        <f>S101*H101</f>
        <v>9.1191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4" t="s">
        <v>170</v>
      </c>
      <c r="AT101" s="194" t="s">
        <v>166</v>
      </c>
      <c r="AU101" s="194" t="s">
        <v>92</v>
      </c>
      <c r="AY101" s="19" t="s">
        <v>164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19" t="s">
        <v>23</v>
      </c>
      <c r="BK101" s="195">
        <f>ROUND(I101*H101,2)</f>
        <v>0</v>
      </c>
      <c r="BL101" s="19" t="s">
        <v>170</v>
      </c>
      <c r="BM101" s="194" t="s">
        <v>1524</v>
      </c>
    </row>
    <row r="102" spans="1:47" s="2" customFormat="1" ht="19.5">
      <c r="A102" s="37"/>
      <c r="B102" s="38"/>
      <c r="C102" s="39"/>
      <c r="D102" s="196" t="s">
        <v>172</v>
      </c>
      <c r="E102" s="39"/>
      <c r="F102" s="197" t="s">
        <v>1525</v>
      </c>
      <c r="G102" s="39"/>
      <c r="H102" s="39"/>
      <c r="I102" s="198"/>
      <c r="J102" s="39"/>
      <c r="K102" s="39"/>
      <c r="L102" s="42"/>
      <c r="M102" s="199"/>
      <c r="N102" s="200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172</v>
      </c>
      <c r="AU102" s="19" t="s">
        <v>92</v>
      </c>
    </row>
    <row r="103" spans="1:47" s="2" customFormat="1" ht="11.25">
      <c r="A103" s="37"/>
      <c r="B103" s="38"/>
      <c r="C103" s="39"/>
      <c r="D103" s="233" t="s">
        <v>189</v>
      </c>
      <c r="E103" s="39"/>
      <c r="F103" s="234" t="s">
        <v>1526</v>
      </c>
      <c r="G103" s="39"/>
      <c r="H103" s="39"/>
      <c r="I103" s="198"/>
      <c r="J103" s="39"/>
      <c r="K103" s="39"/>
      <c r="L103" s="42"/>
      <c r="M103" s="199"/>
      <c r="N103" s="200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189</v>
      </c>
      <c r="AU103" s="19" t="s">
        <v>92</v>
      </c>
    </row>
    <row r="104" spans="2:51" s="14" customFormat="1" ht="11.25">
      <c r="B104" s="211"/>
      <c r="C104" s="212"/>
      <c r="D104" s="196" t="s">
        <v>173</v>
      </c>
      <c r="E104" s="213" t="s">
        <v>36</v>
      </c>
      <c r="F104" s="214" t="s">
        <v>1527</v>
      </c>
      <c r="G104" s="212"/>
      <c r="H104" s="215">
        <v>30.3966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173</v>
      </c>
      <c r="AU104" s="221" t="s">
        <v>92</v>
      </c>
      <c r="AV104" s="14" t="s">
        <v>92</v>
      </c>
      <c r="AW104" s="14" t="s">
        <v>45</v>
      </c>
      <c r="AX104" s="14" t="s">
        <v>82</v>
      </c>
      <c r="AY104" s="221" t="s">
        <v>164</v>
      </c>
    </row>
    <row r="105" spans="2:51" s="15" customFormat="1" ht="11.25">
      <c r="B105" s="222"/>
      <c r="C105" s="223"/>
      <c r="D105" s="196" t="s">
        <v>173</v>
      </c>
      <c r="E105" s="224" t="s">
        <v>36</v>
      </c>
      <c r="F105" s="225" t="s">
        <v>181</v>
      </c>
      <c r="G105" s="223"/>
      <c r="H105" s="226">
        <v>30.3966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173</v>
      </c>
      <c r="AU105" s="232" t="s">
        <v>92</v>
      </c>
      <c r="AV105" s="15" t="s">
        <v>170</v>
      </c>
      <c r="AW105" s="15" t="s">
        <v>45</v>
      </c>
      <c r="AX105" s="15" t="s">
        <v>23</v>
      </c>
      <c r="AY105" s="232" t="s">
        <v>164</v>
      </c>
    </row>
    <row r="106" spans="1:65" s="2" customFormat="1" ht="16.5" customHeight="1">
      <c r="A106" s="37"/>
      <c r="B106" s="38"/>
      <c r="C106" s="183" t="s">
        <v>92</v>
      </c>
      <c r="D106" s="183" t="s">
        <v>166</v>
      </c>
      <c r="E106" s="184" t="s">
        <v>1211</v>
      </c>
      <c r="F106" s="185" t="s">
        <v>1212</v>
      </c>
      <c r="G106" s="186" t="s">
        <v>364</v>
      </c>
      <c r="H106" s="187">
        <v>12</v>
      </c>
      <c r="I106" s="188"/>
      <c r="J106" s="189">
        <f>ROUND(I106*H106,2)</f>
        <v>0</v>
      </c>
      <c r="K106" s="185" t="s">
        <v>186</v>
      </c>
      <c r="L106" s="42"/>
      <c r="M106" s="190" t="s">
        <v>36</v>
      </c>
      <c r="N106" s="191" t="s">
        <v>53</v>
      </c>
      <c r="O106" s="67"/>
      <c r="P106" s="192">
        <f>O106*H106</f>
        <v>0</v>
      </c>
      <c r="Q106" s="192">
        <v>0.02698</v>
      </c>
      <c r="R106" s="192">
        <f>Q106*H106</f>
        <v>0.32376</v>
      </c>
      <c r="S106" s="192">
        <v>0</v>
      </c>
      <c r="T106" s="19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4" t="s">
        <v>170</v>
      </c>
      <c r="AT106" s="194" t="s">
        <v>166</v>
      </c>
      <c r="AU106" s="194" t="s">
        <v>92</v>
      </c>
      <c r="AY106" s="19" t="s">
        <v>164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9" t="s">
        <v>23</v>
      </c>
      <c r="BK106" s="195">
        <f>ROUND(I106*H106,2)</f>
        <v>0</v>
      </c>
      <c r="BL106" s="19" t="s">
        <v>170</v>
      </c>
      <c r="BM106" s="194" t="s">
        <v>1528</v>
      </c>
    </row>
    <row r="107" spans="1:47" s="2" customFormat="1" ht="11.25">
      <c r="A107" s="37"/>
      <c r="B107" s="38"/>
      <c r="C107" s="39"/>
      <c r="D107" s="196" t="s">
        <v>172</v>
      </c>
      <c r="E107" s="39"/>
      <c r="F107" s="197" t="s">
        <v>1214</v>
      </c>
      <c r="G107" s="39"/>
      <c r="H107" s="39"/>
      <c r="I107" s="198"/>
      <c r="J107" s="39"/>
      <c r="K107" s="39"/>
      <c r="L107" s="42"/>
      <c r="M107" s="199"/>
      <c r="N107" s="200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172</v>
      </c>
      <c r="AU107" s="19" t="s">
        <v>92</v>
      </c>
    </row>
    <row r="108" spans="1:47" s="2" customFormat="1" ht="11.25">
      <c r="A108" s="37"/>
      <c r="B108" s="38"/>
      <c r="C108" s="39"/>
      <c r="D108" s="233" t="s">
        <v>189</v>
      </c>
      <c r="E108" s="39"/>
      <c r="F108" s="234" t="s">
        <v>1215</v>
      </c>
      <c r="G108" s="39"/>
      <c r="H108" s="39"/>
      <c r="I108" s="198"/>
      <c r="J108" s="39"/>
      <c r="K108" s="39"/>
      <c r="L108" s="42"/>
      <c r="M108" s="199"/>
      <c r="N108" s="200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189</v>
      </c>
      <c r="AU108" s="19" t="s">
        <v>92</v>
      </c>
    </row>
    <row r="109" spans="2:51" s="14" customFormat="1" ht="11.25">
      <c r="B109" s="211"/>
      <c r="C109" s="212"/>
      <c r="D109" s="196" t="s">
        <v>173</v>
      </c>
      <c r="E109" s="213" t="s">
        <v>36</v>
      </c>
      <c r="F109" s="214" t="s">
        <v>1529</v>
      </c>
      <c r="G109" s="212"/>
      <c r="H109" s="215">
        <v>12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173</v>
      </c>
      <c r="AU109" s="221" t="s">
        <v>92</v>
      </c>
      <c r="AV109" s="14" t="s">
        <v>92</v>
      </c>
      <c r="AW109" s="14" t="s">
        <v>45</v>
      </c>
      <c r="AX109" s="14" t="s">
        <v>82</v>
      </c>
      <c r="AY109" s="221" t="s">
        <v>164</v>
      </c>
    </row>
    <row r="110" spans="2:51" s="15" customFormat="1" ht="11.25">
      <c r="B110" s="222"/>
      <c r="C110" s="223"/>
      <c r="D110" s="196" t="s">
        <v>173</v>
      </c>
      <c r="E110" s="224" t="s">
        <v>36</v>
      </c>
      <c r="F110" s="225" t="s">
        <v>181</v>
      </c>
      <c r="G110" s="223"/>
      <c r="H110" s="226">
        <v>12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173</v>
      </c>
      <c r="AU110" s="232" t="s">
        <v>92</v>
      </c>
      <c r="AV110" s="15" t="s">
        <v>170</v>
      </c>
      <c r="AW110" s="15" t="s">
        <v>45</v>
      </c>
      <c r="AX110" s="15" t="s">
        <v>23</v>
      </c>
      <c r="AY110" s="232" t="s">
        <v>164</v>
      </c>
    </row>
    <row r="111" spans="1:65" s="2" customFormat="1" ht="16.5" customHeight="1">
      <c r="A111" s="37"/>
      <c r="B111" s="38"/>
      <c r="C111" s="183" t="s">
        <v>182</v>
      </c>
      <c r="D111" s="183" t="s">
        <v>166</v>
      </c>
      <c r="E111" s="184" t="s">
        <v>1216</v>
      </c>
      <c r="F111" s="185" t="s">
        <v>1217</v>
      </c>
      <c r="G111" s="186" t="s">
        <v>1218</v>
      </c>
      <c r="H111" s="187">
        <v>100</v>
      </c>
      <c r="I111" s="188"/>
      <c r="J111" s="189">
        <f>ROUND(I111*H111,2)</f>
        <v>0</v>
      </c>
      <c r="K111" s="185" t="s">
        <v>186</v>
      </c>
      <c r="L111" s="42"/>
      <c r="M111" s="190" t="s">
        <v>36</v>
      </c>
      <c r="N111" s="191" t="s">
        <v>53</v>
      </c>
      <c r="O111" s="67"/>
      <c r="P111" s="192">
        <f>O111*H111</f>
        <v>0</v>
      </c>
      <c r="Q111" s="192">
        <v>3E-05</v>
      </c>
      <c r="R111" s="192">
        <f>Q111*H111</f>
        <v>0.003</v>
      </c>
      <c r="S111" s="192">
        <v>0</v>
      </c>
      <c r="T111" s="19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4" t="s">
        <v>170</v>
      </c>
      <c r="AT111" s="194" t="s">
        <v>166</v>
      </c>
      <c r="AU111" s="194" t="s">
        <v>92</v>
      </c>
      <c r="AY111" s="19" t="s">
        <v>164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19" t="s">
        <v>23</v>
      </c>
      <c r="BK111" s="195">
        <f>ROUND(I111*H111,2)</f>
        <v>0</v>
      </c>
      <c r="BL111" s="19" t="s">
        <v>170</v>
      </c>
      <c r="BM111" s="194" t="s">
        <v>1530</v>
      </c>
    </row>
    <row r="112" spans="1:47" s="2" customFormat="1" ht="11.25">
      <c r="A112" s="37"/>
      <c r="B112" s="38"/>
      <c r="C112" s="39"/>
      <c r="D112" s="196" t="s">
        <v>172</v>
      </c>
      <c r="E112" s="39"/>
      <c r="F112" s="197" t="s">
        <v>1220</v>
      </c>
      <c r="G112" s="39"/>
      <c r="H112" s="39"/>
      <c r="I112" s="198"/>
      <c r="J112" s="39"/>
      <c r="K112" s="39"/>
      <c r="L112" s="42"/>
      <c r="M112" s="199"/>
      <c r="N112" s="200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9" t="s">
        <v>172</v>
      </c>
      <c r="AU112" s="19" t="s">
        <v>92</v>
      </c>
    </row>
    <row r="113" spans="1:47" s="2" customFormat="1" ht="11.25">
      <c r="A113" s="37"/>
      <c r="B113" s="38"/>
      <c r="C113" s="39"/>
      <c r="D113" s="233" t="s">
        <v>189</v>
      </c>
      <c r="E113" s="39"/>
      <c r="F113" s="234" t="s">
        <v>1221</v>
      </c>
      <c r="G113" s="39"/>
      <c r="H113" s="39"/>
      <c r="I113" s="198"/>
      <c r="J113" s="39"/>
      <c r="K113" s="39"/>
      <c r="L113" s="42"/>
      <c r="M113" s="199"/>
      <c r="N113" s="200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189</v>
      </c>
      <c r="AU113" s="19" t="s">
        <v>92</v>
      </c>
    </row>
    <row r="114" spans="2:51" s="14" customFormat="1" ht="11.25">
      <c r="B114" s="211"/>
      <c r="C114" s="212"/>
      <c r="D114" s="196" t="s">
        <v>173</v>
      </c>
      <c r="E114" s="213" t="s">
        <v>36</v>
      </c>
      <c r="F114" s="214" t="s">
        <v>1531</v>
      </c>
      <c r="G114" s="212"/>
      <c r="H114" s="215">
        <v>100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173</v>
      </c>
      <c r="AU114" s="221" t="s">
        <v>92</v>
      </c>
      <c r="AV114" s="14" t="s">
        <v>92</v>
      </c>
      <c r="AW114" s="14" t="s">
        <v>45</v>
      </c>
      <c r="AX114" s="14" t="s">
        <v>23</v>
      </c>
      <c r="AY114" s="221" t="s">
        <v>164</v>
      </c>
    </row>
    <row r="115" spans="1:65" s="2" customFormat="1" ht="16.5" customHeight="1">
      <c r="A115" s="37"/>
      <c r="B115" s="38"/>
      <c r="C115" s="183" t="s">
        <v>170</v>
      </c>
      <c r="D115" s="183" t="s">
        <v>166</v>
      </c>
      <c r="E115" s="184" t="s">
        <v>1223</v>
      </c>
      <c r="F115" s="185" t="s">
        <v>1224</v>
      </c>
      <c r="G115" s="186" t="s">
        <v>1225</v>
      </c>
      <c r="H115" s="187">
        <v>10</v>
      </c>
      <c r="I115" s="188"/>
      <c r="J115" s="189">
        <f>ROUND(I115*H115,2)</f>
        <v>0</v>
      </c>
      <c r="K115" s="185" t="s">
        <v>186</v>
      </c>
      <c r="L115" s="42"/>
      <c r="M115" s="190" t="s">
        <v>36</v>
      </c>
      <c r="N115" s="191" t="s">
        <v>53</v>
      </c>
      <c r="O115" s="67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4" t="s">
        <v>170</v>
      </c>
      <c r="AT115" s="194" t="s">
        <v>166</v>
      </c>
      <c r="AU115" s="194" t="s">
        <v>92</v>
      </c>
      <c r="AY115" s="19" t="s">
        <v>164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9" t="s">
        <v>23</v>
      </c>
      <c r="BK115" s="195">
        <f>ROUND(I115*H115,2)</f>
        <v>0</v>
      </c>
      <c r="BL115" s="19" t="s">
        <v>170</v>
      </c>
      <c r="BM115" s="194" t="s">
        <v>1532</v>
      </c>
    </row>
    <row r="116" spans="1:47" s="2" customFormat="1" ht="11.25">
      <c r="A116" s="37"/>
      <c r="B116" s="38"/>
      <c r="C116" s="39"/>
      <c r="D116" s="196" t="s">
        <v>172</v>
      </c>
      <c r="E116" s="39"/>
      <c r="F116" s="197" t="s">
        <v>1227</v>
      </c>
      <c r="G116" s="39"/>
      <c r="H116" s="39"/>
      <c r="I116" s="198"/>
      <c r="J116" s="39"/>
      <c r="K116" s="39"/>
      <c r="L116" s="42"/>
      <c r="M116" s="199"/>
      <c r="N116" s="200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172</v>
      </c>
      <c r="AU116" s="19" t="s">
        <v>92</v>
      </c>
    </row>
    <row r="117" spans="1:47" s="2" customFormat="1" ht="11.25">
      <c r="A117" s="37"/>
      <c r="B117" s="38"/>
      <c r="C117" s="39"/>
      <c r="D117" s="233" t="s">
        <v>189</v>
      </c>
      <c r="E117" s="39"/>
      <c r="F117" s="234" t="s">
        <v>1228</v>
      </c>
      <c r="G117" s="39"/>
      <c r="H117" s="39"/>
      <c r="I117" s="198"/>
      <c r="J117" s="39"/>
      <c r="K117" s="39"/>
      <c r="L117" s="42"/>
      <c r="M117" s="199"/>
      <c r="N117" s="200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189</v>
      </c>
      <c r="AU117" s="19" t="s">
        <v>92</v>
      </c>
    </row>
    <row r="118" spans="1:65" s="2" customFormat="1" ht="16.5" customHeight="1">
      <c r="A118" s="37"/>
      <c r="B118" s="38"/>
      <c r="C118" s="183" t="s">
        <v>204</v>
      </c>
      <c r="D118" s="183" t="s">
        <v>166</v>
      </c>
      <c r="E118" s="184" t="s">
        <v>1533</v>
      </c>
      <c r="F118" s="185" t="s">
        <v>1534</v>
      </c>
      <c r="G118" s="186" t="s">
        <v>185</v>
      </c>
      <c r="H118" s="187">
        <v>134.005</v>
      </c>
      <c r="I118" s="188"/>
      <c r="J118" s="189">
        <f>ROUND(I118*H118,2)</f>
        <v>0</v>
      </c>
      <c r="K118" s="185" t="s">
        <v>186</v>
      </c>
      <c r="L118" s="42"/>
      <c r="M118" s="190" t="s">
        <v>36</v>
      </c>
      <c r="N118" s="191" t="s">
        <v>53</v>
      </c>
      <c r="O118" s="67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4" t="s">
        <v>170</v>
      </c>
      <c r="AT118" s="194" t="s">
        <v>166</v>
      </c>
      <c r="AU118" s="194" t="s">
        <v>92</v>
      </c>
      <c r="AY118" s="19" t="s">
        <v>164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19" t="s">
        <v>23</v>
      </c>
      <c r="BK118" s="195">
        <f>ROUND(I118*H118,2)</f>
        <v>0</v>
      </c>
      <c r="BL118" s="19" t="s">
        <v>170</v>
      </c>
      <c r="BM118" s="194" t="s">
        <v>1535</v>
      </c>
    </row>
    <row r="119" spans="1:47" s="2" customFormat="1" ht="19.5">
      <c r="A119" s="37"/>
      <c r="B119" s="38"/>
      <c r="C119" s="39"/>
      <c r="D119" s="196" t="s">
        <v>172</v>
      </c>
      <c r="E119" s="39"/>
      <c r="F119" s="197" t="s">
        <v>1536</v>
      </c>
      <c r="G119" s="39"/>
      <c r="H119" s="39"/>
      <c r="I119" s="198"/>
      <c r="J119" s="39"/>
      <c r="K119" s="39"/>
      <c r="L119" s="42"/>
      <c r="M119" s="199"/>
      <c r="N119" s="200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9" t="s">
        <v>172</v>
      </c>
      <c r="AU119" s="19" t="s">
        <v>92</v>
      </c>
    </row>
    <row r="120" spans="1:47" s="2" customFormat="1" ht="11.25">
      <c r="A120" s="37"/>
      <c r="B120" s="38"/>
      <c r="C120" s="39"/>
      <c r="D120" s="233" t="s">
        <v>189</v>
      </c>
      <c r="E120" s="39"/>
      <c r="F120" s="234" t="s">
        <v>1537</v>
      </c>
      <c r="G120" s="39"/>
      <c r="H120" s="39"/>
      <c r="I120" s="198"/>
      <c r="J120" s="39"/>
      <c r="K120" s="39"/>
      <c r="L120" s="42"/>
      <c r="M120" s="199"/>
      <c r="N120" s="200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9" t="s">
        <v>189</v>
      </c>
      <c r="AU120" s="19" t="s">
        <v>92</v>
      </c>
    </row>
    <row r="121" spans="2:51" s="14" customFormat="1" ht="11.25">
      <c r="B121" s="211"/>
      <c r="C121" s="212"/>
      <c r="D121" s="196" t="s">
        <v>173</v>
      </c>
      <c r="E121" s="213" t="s">
        <v>36</v>
      </c>
      <c r="F121" s="214" t="s">
        <v>1538</v>
      </c>
      <c r="G121" s="212"/>
      <c r="H121" s="215">
        <v>135.60505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173</v>
      </c>
      <c r="AU121" s="221" t="s">
        <v>92</v>
      </c>
      <c r="AV121" s="14" t="s">
        <v>92</v>
      </c>
      <c r="AW121" s="14" t="s">
        <v>45</v>
      </c>
      <c r="AX121" s="14" t="s">
        <v>82</v>
      </c>
      <c r="AY121" s="221" t="s">
        <v>164</v>
      </c>
    </row>
    <row r="122" spans="2:51" s="14" customFormat="1" ht="11.25">
      <c r="B122" s="211"/>
      <c r="C122" s="212"/>
      <c r="D122" s="196" t="s">
        <v>173</v>
      </c>
      <c r="E122" s="213" t="s">
        <v>36</v>
      </c>
      <c r="F122" s="214" t="s">
        <v>1539</v>
      </c>
      <c r="G122" s="212"/>
      <c r="H122" s="215">
        <v>16.008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173</v>
      </c>
      <c r="AU122" s="221" t="s">
        <v>92</v>
      </c>
      <c r="AV122" s="14" t="s">
        <v>92</v>
      </c>
      <c r="AW122" s="14" t="s">
        <v>45</v>
      </c>
      <c r="AX122" s="14" t="s">
        <v>82</v>
      </c>
      <c r="AY122" s="221" t="s">
        <v>164</v>
      </c>
    </row>
    <row r="123" spans="2:51" s="14" customFormat="1" ht="11.25">
      <c r="B123" s="211"/>
      <c r="C123" s="212"/>
      <c r="D123" s="196" t="s">
        <v>173</v>
      </c>
      <c r="E123" s="213" t="s">
        <v>36</v>
      </c>
      <c r="F123" s="214" t="s">
        <v>1540</v>
      </c>
      <c r="G123" s="212"/>
      <c r="H123" s="215">
        <v>-7.568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173</v>
      </c>
      <c r="AU123" s="221" t="s">
        <v>92</v>
      </c>
      <c r="AV123" s="14" t="s">
        <v>92</v>
      </c>
      <c r="AW123" s="14" t="s">
        <v>45</v>
      </c>
      <c r="AX123" s="14" t="s">
        <v>82</v>
      </c>
      <c r="AY123" s="221" t="s">
        <v>164</v>
      </c>
    </row>
    <row r="124" spans="2:51" s="14" customFormat="1" ht="11.25">
      <c r="B124" s="211"/>
      <c r="C124" s="212"/>
      <c r="D124" s="196" t="s">
        <v>173</v>
      </c>
      <c r="E124" s="213" t="s">
        <v>36</v>
      </c>
      <c r="F124" s="214" t="s">
        <v>1541</v>
      </c>
      <c r="G124" s="212"/>
      <c r="H124" s="215">
        <v>-10.040125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173</v>
      </c>
      <c r="AU124" s="221" t="s">
        <v>92</v>
      </c>
      <c r="AV124" s="14" t="s">
        <v>92</v>
      </c>
      <c r="AW124" s="14" t="s">
        <v>45</v>
      </c>
      <c r="AX124" s="14" t="s">
        <v>82</v>
      </c>
      <c r="AY124" s="221" t="s">
        <v>164</v>
      </c>
    </row>
    <row r="125" spans="2:51" s="15" customFormat="1" ht="11.25">
      <c r="B125" s="222"/>
      <c r="C125" s="223"/>
      <c r="D125" s="196" t="s">
        <v>173</v>
      </c>
      <c r="E125" s="224" t="s">
        <v>36</v>
      </c>
      <c r="F125" s="225" t="s">
        <v>181</v>
      </c>
      <c r="G125" s="223"/>
      <c r="H125" s="226">
        <v>134.004925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173</v>
      </c>
      <c r="AU125" s="232" t="s">
        <v>92</v>
      </c>
      <c r="AV125" s="15" t="s">
        <v>170</v>
      </c>
      <c r="AW125" s="15" t="s">
        <v>45</v>
      </c>
      <c r="AX125" s="15" t="s">
        <v>23</v>
      </c>
      <c r="AY125" s="232" t="s">
        <v>164</v>
      </c>
    </row>
    <row r="126" spans="1:65" s="2" customFormat="1" ht="21.75" customHeight="1">
      <c r="A126" s="37"/>
      <c r="B126" s="38"/>
      <c r="C126" s="183" t="s">
        <v>217</v>
      </c>
      <c r="D126" s="183" t="s">
        <v>166</v>
      </c>
      <c r="E126" s="184" t="s">
        <v>1542</v>
      </c>
      <c r="F126" s="185" t="s">
        <v>1543</v>
      </c>
      <c r="G126" s="186" t="s">
        <v>185</v>
      </c>
      <c r="H126" s="187">
        <v>7.198</v>
      </c>
      <c r="I126" s="188"/>
      <c r="J126" s="189">
        <f>ROUND(I126*H126,2)</f>
        <v>0</v>
      </c>
      <c r="K126" s="185" t="s">
        <v>186</v>
      </c>
      <c r="L126" s="42"/>
      <c r="M126" s="190" t="s">
        <v>36</v>
      </c>
      <c r="N126" s="191" t="s">
        <v>53</v>
      </c>
      <c r="O126" s="67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4" t="s">
        <v>170</v>
      </c>
      <c r="AT126" s="194" t="s">
        <v>166</v>
      </c>
      <c r="AU126" s="194" t="s">
        <v>92</v>
      </c>
      <c r="AY126" s="19" t="s">
        <v>164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9" t="s">
        <v>23</v>
      </c>
      <c r="BK126" s="195">
        <f>ROUND(I126*H126,2)</f>
        <v>0</v>
      </c>
      <c r="BL126" s="19" t="s">
        <v>170</v>
      </c>
      <c r="BM126" s="194" t="s">
        <v>1544</v>
      </c>
    </row>
    <row r="127" spans="1:47" s="2" customFormat="1" ht="19.5">
      <c r="A127" s="37"/>
      <c r="B127" s="38"/>
      <c r="C127" s="39"/>
      <c r="D127" s="196" t="s">
        <v>172</v>
      </c>
      <c r="E127" s="39"/>
      <c r="F127" s="197" t="s">
        <v>1545</v>
      </c>
      <c r="G127" s="39"/>
      <c r="H127" s="39"/>
      <c r="I127" s="198"/>
      <c r="J127" s="39"/>
      <c r="K127" s="39"/>
      <c r="L127" s="42"/>
      <c r="M127" s="199"/>
      <c r="N127" s="200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172</v>
      </c>
      <c r="AU127" s="19" t="s">
        <v>92</v>
      </c>
    </row>
    <row r="128" spans="1:47" s="2" customFormat="1" ht="11.25">
      <c r="A128" s="37"/>
      <c r="B128" s="38"/>
      <c r="C128" s="39"/>
      <c r="D128" s="233" t="s">
        <v>189</v>
      </c>
      <c r="E128" s="39"/>
      <c r="F128" s="234" t="s">
        <v>1546</v>
      </c>
      <c r="G128" s="39"/>
      <c r="H128" s="39"/>
      <c r="I128" s="198"/>
      <c r="J128" s="39"/>
      <c r="K128" s="39"/>
      <c r="L128" s="42"/>
      <c r="M128" s="199"/>
      <c r="N128" s="200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9" t="s">
        <v>189</v>
      </c>
      <c r="AU128" s="19" t="s">
        <v>92</v>
      </c>
    </row>
    <row r="129" spans="2:51" s="13" customFormat="1" ht="11.25">
      <c r="B129" s="201"/>
      <c r="C129" s="202"/>
      <c r="D129" s="196" t="s">
        <v>173</v>
      </c>
      <c r="E129" s="203" t="s">
        <v>36</v>
      </c>
      <c r="F129" s="204" t="s">
        <v>1547</v>
      </c>
      <c r="G129" s="202"/>
      <c r="H129" s="203" t="s">
        <v>36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173</v>
      </c>
      <c r="AU129" s="210" t="s">
        <v>92</v>
      </c>
      <c r="AV129" s="13" t="s">
        <v>23</v>
      </c>
      <c r="AW129" s="13" t="s">
        <v>45</v>
      </c>
      <c r="AX129" s="13" t="s">
        <v>82</v>
      </c>
      <c r="AY129" s="210" t="s">
        <v>164</v>
      </c>
    </row>
    <row r="130" spans="2:51" s="14" customFormat="1" ht="11.25">
      <c r="B130" s="211"/>
      <c r="C130" s="212"/>
      <c r="D130" s="196" t="s">
        <v>173</v>
      </c>
      <c r="E130" s="213" t="s">
        <v>36</v>
      </c>
      <c r="F130" s="214" t="s">
        <v>1548</v>
      </c>
      <c r="G130" s="212"/>
      <c r="H130" s="215">
        <v>1.54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173</v>
      </c>
      <c r="AU130" s="221" t="s">
        <v>92</v>
      </c>
      <c r="AV130" s="14" t="s">
        <v>92</v>
      </c>
      <c r="AW130" s="14" t="s">
        <v>45</v>
      </c>
      <c r="AX130" s="14" t="s">
        <v>82</v>
      </c>
      <c r="AY130" s="221" t="s">
        <v>164</v>
      </c>
    </row>
    <row r="131" spans="2:51" s="13" customFormat="1" ht="11.25">
      <c r="B131" s="201"/>
      <c r="C131" s="202"/>
      <c r="D131" s="196" t="s">
        <v>173</v>
      </c>
      <c r="E131" s="203" t="s">
        <v>36</v>
      </c>
      <c r="F131" s="204" t="s">
        <v>1549</v>
      </c>
      <c r="G131" s="202"/>
      <c r="H131" s="203" t="s">
        <v>36</v>
      </c>
      <c r="I131" s="205"/>
      <c r="J131" s="202"/>
      <c r="K131" s="202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173</v>
      </c>
      <c r="AU131" s="210" t="s">
        <v>92</v>
      </c>
      <c r="AV131" s="13" t="s">
        <v>23</v>
      </c>
      <c r="AW131" s="13" t="s">
        <v>45</v>
      </c>
      <c r="AX131" s="13" t="s">
        <v>82</v>
      </c>
      <c r="AY131" s="210" t="s">
        <v>164</v>
      </c>
    </row>
    <row r="132" spans="2:51" s="14" customFormat="1" ht="11.25">
      <c r="B132" s="211"/>
      <c r="C132" s="212"/>
      <c r="D132" s="196" t="s">
        <v>173</v>
      </c>
      <c r="E132" s="213" t="s">
        <v>36</v>
      </c>
      <c r="F132" s="214" t="s">
        <v>1550</v>
      </c>
      <c r="G132" s="212"/>
      <c r="H132" s="215">
        <v>5.6576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173</v>
      </c>
      <c r="AU132" s="221" t="s">
        <v>92</v>
      </c>
      <c r="AV132" s="14" t="s">
        <v>92</v>
      </c>
      <c r="AW132" s="14" t="s">
        <v>45</v>
      </c>
      <c r="AX132" s="14" t="s">
        <v>82</v>
      </c>
      <c r="AY132" s="221" t="s">
        <v>164</v>
      </c>
    </row>
    <row r="133" spans="2:51" s="15" customFormat="1" ht="11.25">
      <c r="B133" s="222"/>
      <c r="C133" s="223"/>
      <c r="D133" s="196" t="s">
        <v>173</v>
      </c>
      <c r="E133" s="224" t="s">
        <v>36</v>
      </c>
      <c r="F133" s="225" t="s">
        <v>181</v>
      </c>
      <c r="G133" s="223"/>
      <c r="H133" s="226">
        <v>7.1976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173</v>
      </c>
      <c r="AU133" s="232" t="s">
        <v>92</v>
      </c>
      <c r="AV133" s="15" t="s">
        <v>170</v>
      </c>
      <c r="AW133" s="15" t="s">
        <v>45</v>
      </c>
      <c r="AX133" s="15" t="s">
        <v>23</v>
      </c>
      <c r="AY133" s="232" t="s">
        <v>164</v>
      </c>
    </row>
    <row r="134" spans="1:65" s="2" customFormat="1" ht="16.5" customHeight="1">
      <c r="A134" s="37"/>
      <c r="B134" s="38"/>
      <c r="C134" s="183" t="s">
        <v>229</v>
      </c>
      <c r="D134" s="183" t="s">
        <v>166</v>
      </c>
      <c r="E134" s="184" t="s">
        <v>1245</v>
      </c>
      <c r="F134" s="185" t="s">
        <v>1246</v>
      </c>
      <c r="G134" s="186" t="s">
        <v>185</v>
      </c>
      <c r="H134" s="187">
        <v>3</v>
      </c>
      <c r="I134" s="188"/>
      <c r="J134" s="189">
        <f>ROUND(I134*H134,2)</f>
        <v>0</v>
      </c>
      <c r="K134" s="185" t="s">
        <v>186</v>
      </c>
      <c r="L134" s="42"/>
      <c r="M134" s="190" t="s">
        <v>36</v>
      </c>
      <c r="N134" s="191" t="s">
        <v>53</v>
      </c>
      <c r="O134" s="67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4" t="s">
        <v>170</v>
      </c>
      <c r="AT134" s="194" t="s">
        <v>166</v>
      </c>
      <c r="AU134" s="194" t="s">
        <v>92</v>
      </c>
      <c r="AY134" s="19" t="s">
        <v>164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9" t="s">
        <v>23</v>
      </c>
      <c r="BK134" s="195">
        <f>ROUND(I134*H134,2)</f>
        <v>0</v>
      </c>
      <c r="BL134" s="19" t="s">
        <v>170</v>
      </c>
      <c r="BM134" s="194" t="s">
        <v>1551</v>
      </c>
    </row>
    <row r="135" spans="1:47" s="2" customFormat="1" ht="19.5">
      <c r="A135" s="37"/>
      <c r="B135" s="38"/>
      <c r="C135" s="39"/>
      <c r="D135" s="196" t="s">
        <v>172</v>
      </c>
      <c r="E135" s="39"/>
      <c r="F135" s="197" t="s">
        <v>1248</v>
      </c>
      <c r="G135" s="39"/>
      <c r="H135" s="39"/>
      <c r="I135" s="198"/>
      <c r="J135" s="39"/>
      <c r="K135" s="39"/>
      <c r="L135" s="42"/>
      <c r="M135" s="199"/>
      <c r="N135" s="200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172</v>
      </c>
      <c r="AU135" s="19" t="s">
        <v>92</v>
      </c>
    </row>
    <row r="136" spans="1:47" s="2" customFormat="1" ht="11.25">
      <c r="A136" s="37"/>
      <c r="B136" s="38"/>
      <c r="C136" s="39"/>
      <c r="D136" s="233" t="s">
        <v>189</v>
      </c>
      <c r="E136" s="39"/>
      <c r="F136" s="234" t="s">
        <v>1249</v>
      </c>
      <c r="G136" s="39"/>
      <c r="H136" s="39"/>
      <c r="I136" s="198"/>
      <c r="J136" s="39"/>
      <c r="K136" s="39"/>
      <c r="L136" s="42"/>
      <c r="M136" s="199"/>
      <c r="N136" s="200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9" t="s">
        <v>189</v>
      </c>
      <c r="AU136" s="19" t="s">
        <v>92</v>
      </c>
    </row>
    <row r="137" spans="2:51" s="14" customFormat="1" ht="11.25">
      <c r="B137" s="211"/>
      <c r="C137" s="212"/>
      <c r="D137" s="196" t="s">
        <v>173</v>
      </c>
      <c r="E137" s="213" t="s">
        <v>36</v>
      </c>
      <c r="F137" s="214" t="s">
        <v>1552</v>
      </c>
      <c r="G137" s="212"/>
      <c r="H137" s="215">
        <v>3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173</v>
      </c>
      <c r="AU137" s="221" t="s">
        <v>92</v>
      </c>
      <c r="AV137" s="14" t="s">
        <v>92</v>
      </c>
      <c r="AW137" s="14" t="s">
        <v>45</v>
      </c>
      <c r="AX137" s="14" t="s">
        <v>23</v>
      </c>
      <c r="AY137" s="221" t="s">
        <v>164</v>
      </c>
    </row>
    <row r="138" spans="1:65" s="2" customFormat="1" ht="16.5" customHeight="1">
      <c r="A138" s="37"/>
      <c r="B138" s="38"/>
      <c r="C138" s="183" t="s">
        <v>238</v>
      </c>
      <c r="D138" s="183" t="s">
        <v>166</v>
      </c>
      <c r="E138" s="184" t="s">
        <v>1251</v>
      </c>
      <c r="F138" s="185" t="s">
        <v>1252</v>
      </c>
      <c r="G138" s="186" t="s">
        <v>185</v>
      </c>
      <c r="H138" s="187">
        <v>3</v>
      </c>
      <c r="I138" s="188"/>
      <c r="J138" s="189">
        <f>ROUND(I138*H138,2)</f>
        <v>0</v>
      </c>
      <c r="K138" s="185" t="s">
        <v>186</v>
      </c>
      <c r="L138" s="42"/>
      <c r="M138" s="190" t="s">
        <v>36</v>
      </c>
      <c r="N138" s="191" t="s">
        <v>53</v>
      </c>
      <c r="O138" s="67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4" t="s">
        <v>170</v>
      </c>
      <c r="AT138" s="194" t="s">
        <v>166</v>
      </c>
      <c r="AU138" s="194" t="s">
        <v>92</v>
      </c>
      <c r="AY138" s="19" t="s">
        <v>164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9" t="s">
        <v>23</v>
      </c>
      <c r="BK138" s="195">
        <f>ROUND(I138*H138,2)</f>
        <v>0</v>
      </c>
      <c r="BL138" s="19" t="s">
        <v>170</v>
      </c>
      <c r="BM138" s="194" t="s">
        <v>1553</v>
      </c>
    </row>
    <row r="139" spans="1:47" s="2" customFormat="1" ht="19.5">
      <c r="A139" s="37"/>
      <c r="B139" s="38"/>
      <c r="C139" s="39"/>
      <c r="D139" s="196" t="s">
        <v>172</v>
      </c>
      <c r="E139" s="39"/>
      <c r="F139" s="197" t="s">
        <v>1254</v>
      </c>
      <c r="G139" s="39"/>
      <c r="H139" s="39"/>
      <c r="I139" s="198"/>
      <c r="J139" s="39"/>
      <c r="K139" s="39"/>
      <c r="L139" s="42"/>
      <c r="M139" s="199"/>
      <c r="N139" s="200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9" t="s">
        <v>172</v>
      </c>
      <c r="AU139" s="19" t="s">
        <v>92</v>
      </c>
    </row>
    <row r="140" spans="1:47" s="2" customFormat="1" ht="11.25">
      <c r="A140" s="37"/>
      <c r="B140" s="38"/>
      <c r="C140" s="39"/>
      <c r="D140" s="233" t="s">
        <v>189</v>
      </c>
      <c r="E140" s="39"/>
      <c r="F140" s="234" t="s">
        <v>1255</v>
      </c>
      <c r="G140" s="39"/>
      <c r="H140" s="39"/>
      <c r="I140" s="198"/>
      <c r="J140" s="39"/>
      <c r="K140" s="39"/>
      <c r="L140" s="42"/>
      <c r="M140" s="199"/>
      <c r="N140" s="200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9" t="s">
        <v>189</v>
      </c>
      <c r="AU140" s="19" t="s">
        <v>92</v>
      </c>
    </row>
    <row r="141" spans="1:65" s="2" customFormat="1" ht="21.75" customHeight="1">
      <c r="A141" s="37"/>
      <c r="B141" s="38"/>
      <c r="C141" s="183" t="s">
        <v>247</v>
      </c>
      <c r="D141" s="183" t="s">
        <v>166</v>
      </c>
      <c r="E141" s="184" t="s">
        <v>1258</v>
      </c>
      <c r="F141" s="185" t="s">
        <v>1259</v>
      </c>
      <c r="G141" s="186" t="s">
        <v>185</v>
      </c>
      <c r="H141" s="187">
        <v>135.545</v>
      </c>
      <c r="I141" s="188"/>
      <c r="J141" s="189">
        <f>ROUND(I141*H141,2)</f>
        <v>0</v>
      </c>
      <c r="K141" s="185" t="s">
        <v>186</v>
      </c>
      <c r="L141" s="42"/>
      <c r="M141" s="190" t="s">
        <v>36</v>
      </c>
      <c r="N141" s="191" t="s">
        <v>53</v>
      </c>
      <c r="O141" s="67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4" t="s">
        <v>170</v>
      </c>
      <c r="AT141" s="194" t="s">
        <v>166</v>
      </c>
      <c r="AU141" s="194" t="s">
        <v>92</v>
      </c>
      <c r="AY141" s="19" t="s">
        <v>164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9" t="s">
        <v>23</v>
      </c>
      <c r="BK141" s="195">
        <f>ROUND(I141*H141,2)</f>
        <v>0</v>
      </c>
      <c r="BL141" s="19" t="s">
        <v>170</v>
      </c>
      <c r="BM141" s="194" t="s">
        <v>1554</v>
      </c>
    </row>
    <row r="142" spans="1:47" s="2" customFormat="1" ht="19.5">
      <c r="A142" s="37"/>
      <c r="B142" s="38"/>
      <c r="C142" s="39"/>
      <c r="D142" s="196" t="s">
        <v>172</v>
      </c>
      <c r="E142" s="39"/>
      <c r="F142" s="197" t="s">
        <v>1261</v>
      </c>
      <c r="G142" s="39"/>
      <c r="H142" s="39"/>
      <c r="I142" s="198"/>
      <c r="J142" s="39"/>
      <c r="K142" s="39"/>
      <c r="L142" s="42"/>
      <c r="M142" s="199"/>
      <c r="N142" s="200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9" t="s">
        <v>172</v>
      </c>
      <c r="AU142" s="19" t="s">
        <v>92</v>
      </c>
    </row>
    <row r="143" spans="1:47" s="2" customFormat="1" ht="11.25">
      <c r="A143" s="37"/>
      <c r="B143" s="38"/>
      <c r="C143" s="39"/>
      <c r="D143" s="233" t="s">
        <v>189</v>
      </c>
      <c r="E143" s="39"/>
      <c r="F143" s="234" t="s">
        <v>1262</v>
      </c>
      <c r="G143" s="39"/>
      <c r="H143" s="39"/>
      <c r="I143" s="198"/>
      <c r="J143" s="39"/>
      <c r="K143" s="39"/>
      <c r="L143" s="42"/>
      <c r="M143" s="199"/>
      <c r="N143" s="200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9" t="s">
        <v>189</v>
      </c>
      <c r="AU143" s="19" t="s">
        <v>92</v>
      </c>
    </row>
    <row r="144" spans="2:51" s="14" customFormat="1" ht="11.25">
      <c r="B144" s="211"/>
      <c r="C144" s="212"/>
      <c r="D144" s="196" t="s">
        <v>173</v>
      </c>
      <c r="E144" s="213" t="s">
        <v>36</v>
      </c>
      <c r="F144" s="214" t="s">
        <v>1555</v>
      </c>
      <c r="G144" s="212"/>
      <c r="H144" s="215">
        <v>135.545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173</v>
      </c>
      <c r="AU144" s="221" t="s">
        <v>92</v>
      </c>
      <c r="AV144" s="14" t="s">
        <v>92</v>
      </c>
      <c r="AW144" s="14" t="s">
        <v>45</v>
      </c>
      <c r="AX144" s="14" t="s">
        <v>82</v>
      </c>
      <c r="AY144" s="221" t="s">
        <v>164</v>
      </c>
    </row>
    <row r="145" spans="2:51" s="15" customFormat="1" ht="11.25">
      <c r="B145" s="222"/>
      <c r="C145" s="223"/>
      <c r="D145" s="196" t="s">
        <v>173</v>
      </c>
      <c r="E145" s="224" t="s">
        <v>36</v>
      </c>
      <c r="F145" s="225" t="s">
        <v>181</v>
      </c>
      <c r="G145" s="223"/>
      <c r="H145" s="226">
        <v>135.545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173</v>
      </c>
      <c r="AU145" s="232" t="s">
        <v>92</v>
      </c>
      <c r="AV145" s="15" t="s">
        <v>170</v>
      </c>
      <c r="AW145" s="15" t="s">
        <v>45</v>
      </c>
      <c r="AX145" s="15" t="s">
        <v>23</v>
      </c>
      <c r="AY145" s="232" t="s">
        <v>164</v>
      </c>
    </row>
    <row r="146" spans="1:65" s="2" customFormat="1" ht="21.75" customHeight="1">
      <c r="A146" s="37"/>
      <c r="B146" s="38"/>
      <c r="C146" s="183" t="s">
        <v>28</v>
      </c>
      <c r="D146" s="183" t="s">
        <v>166</v>
      </c>
      <c r="E146" s="184" t="s">
        <v>274</v>
      </c>
      <c r="F146" s="185" t="s">
        <v>275</v>
      </c>
      <c r="G146" s="186" t="s">
        <v>185</v>
      </c>
      <c r="H146" s="187">
        <v>141.203</v>
      </c>
      <c r="I146" s="188"/>
      <c r="J146" s="189">
        <f>ROUND(I146*H146,2)</f>
        <v>0</v>
      </c>
      <c r="K146" s="185" t="s">
        <v>186</v>
      </c>
      <c r="L146" s="42"/>
      <c r="M146" s="190" t="s">
        <v>36</v>
      </c>
      <c r="N146" s="191" t="s">
        <v>53</v>
      </c>
      <c r="O146" s="67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4" t="s">
        <v>170</v>
      </c>
      <c r="AT146" s="194" t="s">
        <v>166</v>
      </c>
      <c r="AU146" s="194" t="s">
        <v>92</v>
      </c>
      <c r="AY146" s="19" t="s">
        <v>164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9" t="s">
        <v>23</v>
      </c>
      <c r="BK146" s="195">
        <f>ROUND(I146*H146,2)</f>
        <v>0</v>
      </c>
      <c r="BL146" s="19" t="s">
        <v>170</v>
      </c>
      <c r="BM146" s="194" t="s">
        <v>1556</v>
      </c>
    </row>
    <row r="147" spans="1:47" s="2" customFormat="1" ht="19.5">
      <c r="A147" s="37"/>
      <c r="B147" s="38"/>
      <c r="C147" s="39"/>
      <c r="D147" s="196" t="s">
        <v>172</v>
      </c>
      <c r="E147" s="39"/>
      <c r="F147" s="197" t="s">
        <v>277</v>
      </c>
      <c r="G147" s="39"/>
      <c r="H147" s="39"/>
      <c r="I147" s="198"/>
      <c r="J147" s="39"/>
      <c r="K147" s="39"/>
      <c r="L147" s="42"/>
      <c r="M147" s="199"/>
      <c r="N147" s="200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9" t="s">
        <v>172</v>
      </c>
      <c r="AU147" s="19" t="s">
        <v>92</v>
      </c>
    </row>
    <row r="148" spans="1:47" s="2" customFormat="1" ht="11.25">
      <c r="A148" s="37"/>
      <c r="B148" s="38"/>
      <c r="C148" s="39"/>
      <c r="D148" s="233" t="s">
        <v>189</v>
      </c>
      <c r="E148" s="39"/>
      <c r="F148" s="234" t="s">
        <v>278</v>
      </c>
      <c r="G148" s="39"/>
      <c r="H148" s="39"/>
      <c r="I148" s="198"/>
      <c r="J148" s="39"/>
      <c r="K148" s="39"/>
      <c r="L148" s="42"/>
      <c r="M148" s="199"/>
      <c r="N148" s="200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9" t="s">
        <v>189</v>
      </c>
      <c r="AU148" s="19" t="s">
        <v>92</v>
      </c>
    </row>
    <row r="149" spans="2:51" s="14" customFormat="1" ht="11.25">
      <c r="B149" s="211"/>
      <c r="C149" s="212"/>
      <c r="D149" s="196" t="s">
        <v>173</v>
      </c>
      <c r="E149" s="213" t="s">
        <v>36</v>
      </c>
      <c r="F149" s="214" t="s">
        <v>1557</v>
      </c>
      <c r="G149" s="212"/>
      <c r="H149" s="215">
        <v>141.203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173</v>
      </c>
      <c r="AU149" s="221" t="s">
        <v>92</v>
      </c>
      <c r="AV149" s="14" t="s">
        <v>92</v>
      </c>
      <c r="AW149" s="14" t="s">
        <v>45</v>
      </c>
      <c r="AX149" s="14" t="s">
        <v>82</v>
      </c>
      <c r="AY149" s="221" t="s">
        <v>164</v>
      </c>
    </row>
    <row r="150" spans="2:51" s="15" customFormat="1" ht="11.25">
      <c r="B150" s="222"/>
      <c r="C150" s="223"/>
      <c r="D150" s="196" t="s">
        <v>173</v>
      </c>
      <c r="E150" s="224" t="s">
        <v>36</v>
      </c>
      <c r="F150" s="225" t="s">
        <v>181</v>
      </c>
      <c r="G150" s="223"/>
      <c r="H150" s="226">
        <v>141.203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173</v>
      </c>
      <c r="AU150" s="232" t="s">
        <v>92</v>
      </c>
      <c r="AV150" s="15" t="s">
        <v>170</v>
      </c>
      <c r="AW150" s="15" t="s">
        <v>45</v>
      </c>
      <c r="AX150" s="15" t="s">
        <v>23</v>
      </c>
      <c r="AY150" s="232" t="s">
        <v>164</v>
      </c>
    </row>
    <row r="151" spans="1:65" s="2" customFormat="1" ht="24.2" customHeight="1">
      <c r="A151" s="37"/>
      <c r="B151" s="38"/>
      <c r="C151" s="183" t="s">
        <v>114</v>
      </c>
      <c r="D151" s="183" t="s">
        <v>166</v>
      </c>
      <c r="E151" s="184" t="s">
        <v>282</v>
      </c>
      <c r="F151" s="185" t="s">
        <v>283</v>
      </c>
      <c r="G151" s="186" t="s">
        <v>185</v>
      </c>
      <c r="H151" s="187">
        <v>1412.03</v>
      </c>
      <c r="I151" s="188"/>
      <c r="J151" s="189">
        <f>ROUND(I151*H151,2)</f>
        <v>0</v>
      </c>
      <c r="K151" s="185" t="s">
        <v>186</v>
      </c>
      <c r="L151" s="42"/>
      <c r="M151" s="190" t="s">
        <v>36</v>
      </c>
      <c r="N151" s="191" t="s">
        <v>53</v>
      </c>
      <c r="O151" s="67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4" t="s">
        <v>170</v>
      </c>
      <c r="AT151" s="194" t="s">
        <v>166</v>
      </c>
      <c r="AU151" s="194" t="s">
        <v>92</v>
      </c>
      <c r="AY151" s="19" t="s">
        <v>164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9" t="s">
        <v>23</v>
      </c>
      <c r="BK151" s="195">
        <f>ROUND(I151*H151,2)</f>
        <v>0</v>
      </c>
      <c r="BL151" s="19" t="s">
        <v>170</v>
      </c>
      <c r="BM151" s="194" t="s">
        <v>1558</v>
      </c>
    </row>
    <row r="152" spans="1:47" s="2" customFormat="1" ht="19.5">
      <c r="A152" s="37"/>
      <c r="B152" s="38"/>
      <c r="C152" s="39"/>
      <c r="D152" s="196" t="s">
        <v>172</v>
      </c>
      <c r="E152" s="39"/>
      <c r="F152" s="197" t="s">
        <v>285</v>
      </c>
      <c r="G152" s="39"/>
      <c r="H152" s="39"/>
      <c r="I152" s="198"/>
      <c r="J152" s="39"/>
      <c r="K152" s="39"/>
      <c r="L152" s="42"/>
      <c r="M152" s="199"/>
      <c r="N152" s="200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172</v>
      </c>
      <c r="AU152" s="19" t="s">
        <v>92</v>
      </c>
    </row>
    <row r="153" spans="1:47" s="2" customFormat="1" ht="11.25">
      <c r="A153" s="37"/>
      <c r="B153" s="38"/>
      <c r="C153" s="39"/>
      <c r="D153" s="233" t="s">
        <v>189</v>
      </c>
      <c r="E153" s="39"/>
      <c r="F153" s="234" t="s">
        <v>286</v>
      </c>
      <c r="G153" s="39"/>
      <c r="H153" s="39"/>
      <c r="I153" s="198"/>
      <c r="J153" s="39"/>
      <c r="K153" s="39"/>
      <c r="L153" s="42"/>
      <c r="M153" s="199"/>
      <c r="N153" s="200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9" t="s">
        <v>189</v>
      </c>
      <c r="AU153" s="19" t="s">
        <v>92</v>
      </c>
    </row>
    <row r="154" spans="2:51" s="14" customFormat="1" ht="11.25">
      <c r="B154" s="211"/>
      <c r="C154" s="212"/>
      <c r="D154" s="196" t="s">
        <v>173</v>
      </c>
      <c r="E154" s="213" t="s">
        <v>36</v>
      </c>
      <c r="F154" s="214" t="s">
        <v>1559</v>
      </c>
      <c r="G154" s="212"/>
      <c r="H154" s="215">
        <v>1412.03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173</v>
      </c>
      <c r="AU154" s="221" t="s">
        <v>92</v>
      </c>
      <c r="AV154" s="14" t="s">
        <v>92</v>
      </c>
      <c r="AW154" s="14" t="s">
        <v>45</v>
      </c>
      <c r="AX154" s="14" t="s">
        <v>82</v>
      </c>
      <c r="AY154" s="221" t="s">
        <v>164</v>
      </c>
    </row>
    <row r="155" spans="2:51" s="15" customFormat="1" ht="11.25">
      <c r="B155" s="222"/>
      <c r="C155" s="223"/>
      <c r="D155" s="196" t="s">
        <v>173</v>
      </c>
      <c r="E155" s="224" t="s">
        <v>36</v>
      </c>
      <c r="F155" s="225" t="s">
        <v>181</v>
      </c>
      <c r="G155" s="223"/>
      <c r="H155" s="226">
        <v>1412.03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173</v>
      </c>
      <c r="AU155" s="232" t="s">
        <v>92</v>
      </c>
      <c r="AV155" s="15" t="s">
        <v>170</v>
      </c>
      <c r="AW155" s="15" t="s">
        <v>45</v>
      </c>
      <c r="AX155" s="15" t="s">
        <v>23</v>
      </c>
      <c r="AY155" s="232" t="s">
        <v>164</v>
      </c>
    </row>
    <row r="156" spans="1:65" s="2" customFormat="1" ht="16.5" customHeight="1">
      <c r="A156" s="37"/>
      <c r="B156" s="38"/>
      <c r="C156" s="183" t="s">
        <v>273</v>
      </c>
      <c r="D156" s="183" t="s">
        <v>166</v>
      </c>
      <c r="E156" s="184" t="s">
        <v>256</v>
      </c>
      <c r="F156" s="185" t="s">
        <v>257</v>
      </c>
      <c r="G156" s="186" t="s">
        <v>185</v>
      </c>
      <c r="H156" s="187">
        <v>180.952</v>
      </c>
      <c r="I156" s="188"/>
      <c r="J156" s="189">
        <f>ROUND(I156*H156,2)</f>
        <v>0</v>
      </c>
      <c r="K156" s="185" t="s">
        <v>186</v>
      </c>
      <c r="L156" s="42"/>
      <c r="M156" s="190" t="s">
        <v>36</v>
      </c>
      <c r="N156" s="191" t="s">
        <v>53</v>
      </c>
      <c r="O156" s="67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4" t="s">
        <v>170</v>
      </c>
      <c r="AT156" s="194" t="s">
        <v>166</v>
      </c>
      <c r="AU156" s="194" t="s">
        <v>92</v>
      </c>
      <c r="AY156" s="19" t="s">
        <v>164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9" t="s">
        <v>23</v>
      </c>
      <c r="BK156" s="195">
        <f>ROUND(I156*H156,2)</f>
        <v>0</v>
      </c>
      <c r="BL156" s="19" t="s">
        <v>170</v>
      </c>
      <c r="BM156" s="194" t="s">
        <v>1560</v>
      </c>
    </row>
    <row r="157" spans="1:47" s="2" customFormat="1" ht="19.5">
      <c r="A157" s="37"/>
      <c r="B157" s="38"/>
      <c r="C157" s="39"/>
      <c r="D157" s="196" t="s">
        <v>172</v>
      </c>
      <c r="E157" s="39"/>
      <c r="F157" s="197" t="s">
        <v>259</v>
      </c>
      <c r="G157" s="39"/>
      <c r="H157" s="39"/>
      <c r="I157" s="198"/>
      <c r="J157" s="39"/>
      <c r="K157" s="39"/>
      <c r="L157" s="42"/>
      <c r="M157" s="199"/>
      <c r="N157" s="200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9" t="s">
        <v>172</v>
      </c>
      <c r="AU157" s="19" t="s">
        <v>92</v>
      </c>
    </row>
    <row r="158" spans="1:47" s="2" customFormat="1" ht="11.25">
      <c r="A158" s="37"/>
      <c r="B158" s="38"/>
      <c r="C158" s="39"/>
      <c r="D158" s="233" t="s">
        <v>189</v>
      </c>
      <c r="E158" s="39"/>
      <c r="F158" s="234" t="s">
        <v>260</v>
      </c>
      <c r="G158" s="39"/>
      <c r="H158" s="39"/>
      <c r="I158" s="198"/>
      <c r="J158" s="39"/>
      <c r="K158" s="39"/>
      <c r="L158" s="42"/>
      <c r="M158" s="199"/>
      <c r="N158" s="200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9" t="s">
        <v>189</v>
      </c>
      <c r="AU158" s="19" t="s">
        <v>92</v>
      </c>
    </row>
    <row r="159" spans="1:65" s="2" customFormat="1" ht="16.5" customHeight="1">
      <c r="A159" s="37"/>
      <c r="B159" s="38"/>
      <c r="C159" s="246" t="s">
        <v>281</v>
      </c>
      <c r="D159" s="246" t="s">
        <v>303</v>
      </c>
      <c r="E159" s="247" t="s">
        <v>1268</v>
      </c>
      <c r="F159" s="248" t="s">
        <v>1269</v>
      </c>
      <c r="G159" s="249" t="s">
        <v>335</v>
      </c>
      <c r="H159" s="250">
        <v>343.808</v>
      </c>
      <c r="I159" s="251"/>
      <c r="J159" s="252">
        <f>ROUND(I159*H159,2)</f>
        <v>0</v>
      </c>
      <c r="K159" s="248" t="s">
        <v>186</v>
      </c>
      <c r="L159" s="253"/>
      <c r="M159" s="254" t="s">
        <v>36</v>
      </c>
      <c r="N159" s="255" t="s">
        <v>53</v>
      </c>
      <c r="O159" s="67"/>
      <c r="P159" s="192">
        <f>O159*H159</f>
        <v>0</v>
      </c>
      <c r="Q159" s="192">
        <v>1</v>
      </c>
      <c r="R159" s="192">
        <f>Q159*H159</f>
        <v>343.808</v>
      </c>
      <c r="S159" s="192">
        <v>0</v>
      </c>
      <c r="T159" s="19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4" t="s">
        <v>238</v>
      </c>
      <c r="AT159" s="194" t="s">
        <v>303</v>
      </c>
      <c r="AU159" s="194" t="s">
        <v>92</v>
      </c>
      <c r="AY159" s="19" t="s">
        <v>164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9" t="s">
        <v>23</v>
      </c>
      <c r="BK159" s="195">
        <f>ROUND(I159*H159,2)</f>
        <v>0</v>
      </c>
      <c r="BL159" s="19" t="s">
        <v>170</v>
      </c>
      <c r="BM159" s="194" t="s">
        <v>1561</v>
      </c>
    </row>
    <row r="160" spans="1:47" s="2" customFormat="1" ht="11.25">
      <c r="A160" s="37"/>
      <c r="B160" s="38"/>
      <c r="C160" s="39"/>
      <c r="D160" s="196" t="s">
        <v>172</v>
      </c>
      <c r="E160" s="39"/>
      <c r="F160" s="197" t="s">
        <v>1269</v>
      </c>
      <c r="G160" s="39"/>
      <c r="H160" s="39"/>
      <c r="I160" s="198"/>
      <c r="J160" s="39"/>
      <c r="K160" s="39"/>
      <c r="L160" s="42"/>
      <c r="M160" s="199"/>
      <c r="N160" s="200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172</v>
      </c>
      <c r="AU160" s="19" t="s">
        <v>92</v>
      </c>
    </row>
    <row r="161" spans="1:65" s="2" customFormat="1" ht="16.5" customHeight="1">
      <c r="A161" s="37"/>
      <c r="B161" s="38"/>
      <c r="C161" s="183" t="s">
        <v>289</v>
      </c>
      <c r="D161" s="183" t="s">
        <v>166</v>
      </c>
      <c r="E161" s="184" t="s">
        <v>333</v>
      </c>
      <c r="F161" s="185" t="s">
        <v>334</v>
      </c>
      <c r="G161" s="186" t="s">
        <v>335</v>
      </c>
      <c r="H161" s="187">
        <v>282.406</v>
      </c>
      <c r="I161" s="188"/>
      <c r="J161" s="189">
        <f>ROUND(I161*H161,2)</f>
        <v>0</v>
      </c>
      <c r="K161" s="185" t="s">
        <v>186</v>
      </c>
      <c r="L161" s="42"/>
      <c r="M161" s="190" t="s">
        <v>36</v>
      </c>
      <c r="N161" s="191" t="s">
        <v>53</v>
      </c>
      <c r="O161" s="67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4" t="s">
        <v>170</v>
      </c>
      <c r="AT161" s="194" t="s">
        <v>166</v>
      </c>
      <c r="AU161" s="194" t="s">
        <v>92</v>
      </c>
      <c r="AY161" s="19" t="s">
        <v>164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9" t="s">
        <v>23</v>
      </c>
      <c r="BK161" s="195">
        <f>ROUND(I161*H161,2)</f>
        <v>0</v>
      </c>
      <c r="BL161" s="19" t="s">
        <v>170</v>
      </c>
      <c r="BM161" s="194" t="s">
        <v>1562</v>
      </c>
    </row>
    <row r="162" spans="1:47" s="2" customFormat="1" ht="19.5">
      <c r="A162" s="37"/>
      <c r="B162" s="38"/>
      <c r="C162" s="39"/>
      <c r="D162" s="196" t="s">
        <v>172</v>
      </c>
      <c r="E162" s="39"/>
      <c r="F162" s="197" t="s">
        <v>337</v>
      </c>
      <c r="G162" s="39"/>
      <c r="H162" s="39"/>
      <c r="I162" s="198"/>
      <c r="J162" s="39"/>
      <c r="K162" s="39"/>
      <c r="L162" s="42"/>
      <c r="M162" s="199"/>
      <c r="N162" s="200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9" t="s">
        <v>172</v>
      </c>
      <c r="AU162" s="19" t="s">
        <v>92</v>
      </c>
    </row>
    <row r="163" spans="1:47" s="2" customFormat="1" ht="11.25">
      <c r="A163" s="37"/>
      <c r="B163" s="38"/>
      <c r="C163" s="39"/>
      <c r="D163" s="233" t="s">
        <v>189</v>
      </c>
      <c r="E163" s="39"/>
      <c r="F163" s="234" t="s">
        <v>338</v>
      </c>
      <c r="G163" s="39"/>
      <c r="H163" s="39"/>
      <c r="I163" s="198"/>
      <c r="J163" s="39"/>
      <c r="K163" s="39"/>
      <c r="L163" s="42"/>
      <c r="M163" s="199"/>
      <c r="N163" s="200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9" t="s">
        <v>189</v>
      </c>
      <c r="AU163" s="19" t="s">
        <v>92</v>
      </c>
    </row>
    <row r="164" spans="2:51" s="14" customFormat="1" ht="11.25">
      <c r="B164" s="211"/>
      <c r="C164" s="212"/>
      <c r="D164" s="196" t="s">
        <v>173</v>
      </c>
      <c r="E164" s="213" t="s">
        <v>36</v>
      </c>
      <c r="F164" s="214" t="s">
        <v>1563</v>
      </c>
      <c r="G164" s="212"/>
      <c r="H164" s="215">
        <v>282.406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173</v>
      </c>
      <c r="AU164" s="221" t="s">
        <v>92</v>
      </c>
      <c r="AV164" s="14" t="s">
        <v>92</v>
      </c>
      <c r="AW164" s="14" t="s">
        <v>45</v>
      </c>
      <c r="AX164" s="14" t="s">
        <v>82</v>
      </c>
      <c r="AY164" s="221" t="s">
        <v>164</v>
      </c>
    </row>
    <row r="165" spans="2:51" s="15" customFormat="1" ht="11.25">
      <c r="B165" s="222"/>
      <c r="C165" s="223"/>
      <c r="D165" s="196" t="s">
        <v>173</v>
      </c>
      <c r="E165" s="224" t="s">
        <v>36</v>
      </c>
      <c r="F165" s="225" t="s">
        <v>181</v>
      </c>
      <c r="G165" s="223"/>
      <c r="H165" s="226">
        <v>282.406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173</v>
      </c>
      <c r="AU165" s="232" t="s">
        <v>92</v>
      </c>
      <c r="AV165" s="15" t="s">
        <v>170</v>
      </c>
      <c r="AW165" s="15" t="s">
        <v>45</v>
      </c>
      <c r="AX165" s="15" t="s">
        <v>23</v>
      </c>
      <c r="AY165" s="232" t="s">
        <v>164</v>
      </c>
    </row>
    <row r="166" spans="1:65" s="2" customFormat="1" ht="16.5" customHeight="1">
      <c r="A166" s="37"/>
      <c r="B166" s="38"/>
      <c r="C166" s="183" t="s">
        <v>8</v>
      </c>
      <c r="D166" s="183" t="s">
        <v>166</v>
      </c>
      <c r="E166" s="184" t="s">
        <v>1564</v>
      </c>
      <c r="F166" s="185" t="s">
        <v>1565</v>
      </c>
      <c r="G166" s="186" t="s">
        <v>185</v>
      </c>
      <c r="H166" s="187">
        <v>1.68</v>
      </c>
      <c r="I166" s="188"/>
      <c r="J166" s="189">
        <f>ROUND(I166*H166,2)</f>
        <v>0</v>
      </c>
      <c r="K166" s="185" t="s">
        <v>186</v>
      </c>
      <c r="L166" s="42"/>
      <c r="M166" s="190" t="s">
        <v>36</v>
      </c>
      <c r="N166" s="191" t="s">
        <v>53</v>
      </c>
      <c r="O166" s="67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4" t="s">
        <v>170</v>
      </c>
      <c r="AT166" s="194" t="s">
        <v>166</v>
      </c>
      <c r="AU166" s="194" t="s">
        <v>92</v>
      </c>
      <c r="AY166" s="19" t="s">
        <v>164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9" t="s">
        <v>23</v>
      </c>
      <c r="BK166" s="195">
        <f>ROUND(I166*H166,2)</f>
        <v>0</v>
      </c>
      <c r="BL166" s="19" t="s">
        <v>170</v>
      </c>
      <c r="BM166" s="194" t="s">
        <v>1566</v>
      </c>
    </row>
    <row r="167" spans="1:47" s="2" customFormat="1" ht="19.5">
      <c r="A167" s="37"/>
      <c r="B167" s="38"/>
      <c r="C167" s="39"/>
      <c r="D167" s="196" t="s">
        <v>172</v>
      </c>
      <c r="E167" s="39"/>
      <c r="F167" s="197" t="s">
        <v>1567</v>
      </c>
      <c r="G167" s="39"/>
      <c r="H167" s="39"/>
      <c r="I167" s="198"/>
      <c r="J167" s="39"/>
      <c r="K167" s="39"/>
      <c r="L167" s="42"/>
      <c r="M167" s="199"/>
      <c r="N167" s="200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9" t="s">
        <v>172</v>
      </c>
      <c r="AU167" s="19" t="s">
        <v>92</v>
      </c>
    </row>
    <row r="168" spans="1:47" s="2" customFormat="1" ht="11.25">
      <c r="A168" s="37"/>
      <c r="B168" s="38"/>
      <c r="C168" s="39"/>
      <c r="D168" s="233" t="s">
        <v>189</v>
      </c>
      <c r="E168" s="39"/>
      <c r="F168" s="234" t="s">
        <v>1568</v>
      </c>
      <c r="G168" s="39"/>
      <c r="H168" s="39"/>
      <c r="I168" s="198"/>
      <c r="J168" s="39"/>
      <c r="K168" s="39"/>
      <c r="L168" s="42"/>
      <c r="M168" s="199"/>
      <c r="N168" s="200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9" t="s">
        <v>189</v>
      </c>
      <c r="AU168" s="19" t="s">
        <v>92</v>
      </c>
    </row>
    <row r="169" spans="2:51" s="14" customFormat="1" ht="11.25">
      <c r="B169" s="211"/>
      <c r="C169" s="212"/>
      <c r="D169" s="196" t="s">
        <v>173</v>
      </c>
      <c r="E169" s="213" t="s">
        <v>36</v>
      </c>
      <c r="F169" s="214" t="s">
        <v>1569</v>
      </c>
      <c r="G169" s="212"/>
      <c r="H169" s="215">
        <v>1.68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173</v>
      </c>
      <c r="AU169" s="221" t="s">
        <v>92</v>
      </c>
      <c r="AV169" s="14" t="s">
        <v>92</v>
      </c>
      <c r="AW169" s="14" t="s">
        <v>45</v>
      </c>
      <c r="AX169" s="14" t="s">
        <v>82</v>
      </c>
      <c r="AY169" s="221" t="s">
        <v>164</v>
      </c>
    </row>
    <row r="170" spans="2:51" s="15" customFormat="1" ht="11.25">
      <c r="B170" s="222"/>
      <c r="C170" s="223"/>
      <c r="D170" s="196" t="s">
        <v>173</v>
      </c>
      <c r="E170" s="224" t="s">
        <v>36</v>
      </c>
      <c r="F170" s="225" t="s">
        <v>181</v>
      </c>
      <c r="G170" s="223"/>
      <c r="H170" s="226">
        <v>1.68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173</v>
      </c>
      <c r="AU170" s="232" t="s">
        <v>92</v>
      </c>
      <c r="AV170" s="15" t="s">
        <v>170</v>
      </c>
      <c r="AW170" s="15" t="s">
        <v>45</v>
      </c>
      <c r="AX170" s="15" t="s">
        <v>23</v>
      </c>
      <c r="AY170" s="232" t="s">
        <v>164</v>
      </c>
    </row>
    <row r="171" spans="1:65" s="2" customFormat="1" ht="16.5" customHeight="1">
      <c r="A171" s="37"/>
      <c r="B171" s="38"/>
      <c r="C171" s="246" t="s">
        <v>302</v>
      </c>
      <c r="D171" s="246" t="s">
        <v>303</v>
      </c>
      <c r="E171" s="247" t="s">
        <v>1570</v>
      </c>
      <c r="F171" s="248" t="s">
        <v>1571</v>
      </c>
      <c r="G171" s="249" t="s">
        <v>335</v>
      </c>
      <c r="H171" s="250">
        <v>3.192</v>
      </c>
      <c r="I171" s="251"/>
      <c r="J171" s="252">
        <f>ROUND(I171*H171,2)</f>
        <v>0</v>
      </c>
      <c r="K171" s="248" t="s">
        <v>36</v>
      </c>
      <c r="L171" s="253"/>
      <c r="M171" s="254" t="s">
        <v>36</v>
      </c>
      <c r="N171" s="255" t="s">
        <v>53</v>
      </c>
      <c r="O171" s="67"/>
      <c r="P171" s="192">
        <f>O171*H171</f>
        <v>0</v>
      </c>
      <c r="Q171" s="192">
        <v>1</v>
      </c>
      <c r="R171" s="192">
        <f>Q171*H171</f>
        <v>3.192</v>
      </c>
      <c r="S171" s="192">
        <v>0</v>
      </c>
      <c r="T171" s="19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4" t="s">
        <v>238</v>
      </c>
      <c r="AT171" s="194" t="s">
        <v>303</v>
      </c>
      <c r="AU171" s="194" t="s">
        <v>92</v>
      </c>
      <c r="AY171" s="19" t="s">
        <v>164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9" t="s">
        <v>23</v>
      </c>
      <c r="BK171" s="195">
        <f>ROUND(I171*H171,2)</f>
        <v>0</v>
      </c>
      <c r="BL171" s="19" t="s">
        <v>170</v>
      </c>
      <c r="BM171" s="194" t="s">
        <v>1572</v>
      </c>
    </row>
    <row r="172" spans="1:47" s="2" customFormat="1" ht="11.25">
      <c r="A172" s="37"/>
      <c r="B172" s="38"/>
      <c r="C172" s="39"/>
      <c r="D172" s="196" t="s">
        <v>172</v>
      </c>
      <c r="E172" s="39"/>
      <c r="F172" s="197" t="s">
        <v>1573</v>
      </c>
      <c r="G172" s="39"/>
      <c r="H172" s="39"/>
      <c r="I172" s="198"/>
      <c r="J172" s="39"/>
      <c r="K172" s="39"/>
      <c r="L172" s="42"/>
      <c r="M172" s="199"/>
      <c r="N172" s="200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9" t="s">
        <v>172</v>
      </c>
      <c r="AU172" s="19" t="s">
        <v>92</v>
      </c>
    </row>
    <row r="173" spans="2:51" s="14" customFormat="1" ht="11.25">
      <c r="B173" s="211"/>
      <c r="C173" s="212"/>
      <c r="D173" s="196" t="s">
        <v>173</v>
      </c>
      <c r="E173" s="213" t="s">
        <v>36</v>
      </c>
      <c r="F173" s="214" t="s">
        <v>1574</v>
      </c>
      <c r="G173" s="212"/>
      <c r="H173" s="215">
        <v>3.192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173</v>
      </c>
      <c r="AU173" s="221" t="s">
        <v>92</v>
      </c>
      <c r="AV173" s="14" t="s">
        <v>92</v>
      </c>
      <c r="AW173" s="14" t="s">
        <v>45</v>
      </c>
      <c r="AX173" s="14" t="s">
        <v>23</v>
      </c>
      <c r="AY173" s="221" t="s">
        <v>164</v>
      </c>
    </row>
    <row r="174" spans="2:63" s="12" customFormat="1" ht="22.9" customHeight="1">
      <c r="B174" s="167"/>
      <c r="C174" s="168"/>
      <c r="D174" s="169" t="s">
        <v>81</v>
      </c>
      <c r="E174" s="181" t="s">
        <v>92</v>
      </c>
      <c r="F174" s="181" t="s">
        <v>1272</v>
      </c>
      <c r="G174" s="168"/>
      <c r="H174" s="168"/>
      <c r="I174" s="171"/>
      <c r="J174" s="182">
        <f>BK174</f>
        <v>0</v>
      </c>
      <c r="K174" s="168"/>
      <c r="L174" s="173"/>
      <c r="M174" s="174"/>
      <c r="N174" s="175"/>
      <c r="O174" s="175"/>
      <c r="P174" s="176">
        <f>SUM(P175:P206)</f>
        <v>0</v>
      </c>
      <c r="Q174" s="175"/>
      <c r="R174" s="176">
        <f>SUM(R175:R206)</f>
        <v>39.74215085999999</v>
      </c>
      <c r="S174" s="175"/>
      <c r="T174" s="177">
        <f>SUM(T175:T206)</f>
        <v>0</v>
      </c>
      <c r="AR174" s="178" t="s">
        <v>23</v>
      </c>
      <c r="AT174" s="179" t="s">
        <v>81</v>
      </c>
      <c r="AU174" s="179" t="s">
        <v>23</v>
      </c>
      <c r="AY174" s="178" t="s">
        <v>164</v>
      </c>
      <c r="BK174" s="180">
        <f>SUM(BK175:BK206)</f>
        <v>0</v>
      </c>
    </row>
    <row r="175" spans="1:65" s="2" customFormat="1" ht="16.5" customHeight="1">
      <c r="A175" s="37"/>
      <c r="B175" s="38"/>
      <c r="C175" s="183" t="s">
        <v>310</v>
      </c>
      <c r="D175" s="183" t="s">
        <v>166</v>
      </c>
      <c r="E175" s="184" t="s">
        <v>1575</v>
      </c>
      <c r="F175" s="185" t="s">
        <v>1576</v>
      </c>
      <c r="G175" s="186" t="s">
        <v>169</v>
      </c>
      <c r="H175" s="187">
        <v>6.08</v>
      </c>
      <c r="I175" s="188"/>
      <c r="J175" s="189">
        <f>ROUND(I175*H175,2)</f>
        <v>0</v>
      </c>
      <c r="K175" s="185" t="s">
        <v>186</v>
      </c>
      <c r="L175" s="42"/>
      <c r="M175" s="190" t="s">
        <v>36</v>
      </c>
      <c r="N175" s="191" t="s">
        <v>53</v>
      </c>
      <c r="O175" s="67"/>
      <c r="P175" s="192">
        <f>O175*H175</f>
        <v>0</v>
      </c>
      <c r="Q175" s="192">
        <v>0.00144</v>
      </c>
      <c r="R175" s="192">
        <f>Q175*H175</f>
        <v>0.008755200000000001</v>
      </c>
      <c r="S175" s="192">
        <v>0</v>
      </c>
      <c r="T175" s="19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4" t="s">
        <v>170</v>
      </c>
      <c r="AT175" s="194" t="s">
        <v>166</v>
      </c>
      <c r="AU175" s="194" t="s">
        <v>92</v>
      </c>
      <c r="AY175" s="19" t="s">
        <v>164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9" t="s">
        <v>23</v>
      </c>
      <c r="BK175" s="195">
        <f>ROUND(I175*H175,2)</f>
        <v>0</v>
      </c>
      <c r="BL175" s="19" t="s">
        <v>170</v>
      </c>
      <c r="BM175" s="194" t="s">
        <v>1577</v>
      </c>
    </row>
    <row r="176" spans="1:47" s="2" customFormat="1" ht="11.25">
      <c r="A176" s="37"/>
      <c r="B176" s="38"/>
      <c r="C176" s="39"/>
      <c r="D176" s="196" t="s">
        <v>172</v>
      </c>
      <c r="E176" s="39"/>
      <c r="F176" s="197" t="s">
        <v>1578</v>
      </c>
      <c r="G176" s="39"/>
      <c r="H176" s="39"/>
      <c r="I176" s="198"/>
      <c r="J176" s="39"/>
      <c r="K176" s="39"/>
      <c r="L176" s="42"/>
      <c r="M176" s="199"/>
      <c r="N176" s="200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9" t="s">
        <v>172</v>
      </c>
      <c r="AU176" s="19" t="s">
        <v>92</v>
      </c>
    </row>
    <row r="177" spans="1:47" s="2" customFormat="1" ht="11.25">
      <c r="A177" s="37"/>
      <c r="B177" s="38"/>
      <c r="C177" s="39"/>
      <c r="D177" s="233" t="s">
        <v>189</v>
      </c>
      <c r="E177" s="39"/>
      <c r="F177" s="234" t="s">
        <v>1579</v>
      </c>
      <c r="G177" s="39"/>
      <c r="H177" s="39"/>
      <c r="I177" s="198"/>
      <c r="J177" s="39"/>
      <c r="K177" s="39"/>
      <c r="L177" s="42"/>
      <c r="M177" s="199"/>
      <c r="N177" s="200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189</v>
      </c>
      <c r="AU177" s="19" t="s">
        <v>92</v>
      </c>
    </row>
    <row r="178" spans="2:51" s="14" customFormat="1" ht="11.25">
      <c r="B178" s="211"/>
      <c r="C178" s="212"/>
      <c r="D178" s="196" t="s">
        <v>173</v>
      </c>
      <c r="E178" s="213" t="s">
        <v>36</v>
      </c>
      <c r="F178" s="214" t="s">
        <v>1580</v>
      </c>
      <c r="G178" s="212"/>
      <c r="H178" s="215">
        <v>6.08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173</v>
      </c>
      <c r="AU178" s="221" t="s">
        <v>92</v>
      </c>
      <c r="AV178" s="14" t="s">
        <v>92</v>
      </c>
      <c r="AW178" s="14" t="s">
        <v>45</v>
      </c>
      <c r="AX178" s="14" t="s">
        <v>82</v>
      </c>
      <c r="AY178" s="221" t="s">
        <v>164</v>
      </c>
    </row>
    <row r="179" spans="2:51" s="15" customFormat="1" ht="11.25">
      <c r="B179" s="222"/>
      <c r="C179" s="223"/>
      <c r="D179" s="196" t="s">
        <v>173</v>
      </c>
      <c r="E179" s="224" t="s">
        <v>36</v>
      </c>
      <c r="F179" s="225" t="s">
        <v>181</v>
      </c>
      <c r="G179" s="223"/>
      <c r="H179" s="226">
        <v>6.08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173</v>
      </c>
      <c r="AU179" s="232" t="s">
        <v>92</v>
      </c>
      <c r="AV179" s="15" t="s">
        <v>170</v>
      </c>
      <c r="AW179" s="15" t="s">
        <v>45</v>
      </c>
      <c r="AX179" s="15" t="s">
        <v>23</v>
      </c>
      <c r="AY179" s="232" t="s">
        <v>164</v>
      </c>
    </row>
    <row r="180" spans="1:65" s="2" customFormat="1" ht="16.5" customHeight="1">
      <c r="A180" s="37"/>
      <c r="B180" s="38"/>
      <c r="C180" s="183" t="s">
        <v>318</v>
      </c>
      <c r="D180" s="183" t="s">
        <v>166</v>
      </c>
      <c r="E180" s="184" t="s">
        <v>1581</v>
      </c>
      <c r="F180" s="185" t="s">
        <v>1582</v>
      </c>
      <c r="G180" s="186" t="s">
        <v>169</v>
      </c>
      <c r="H180" s="187">
        <v>6.08</v>
      </c>
      <c r="I180" s="188"/>
      <c r="J180" s="189">
        <f>ROUND(I180*H180,2)</f>
        <v>0</v>
      </c>
      <c r="K180" s="185" t="s">
        <v>186</v>
      </c>
      <c r="L180" s="42"/>
      <c r="M180" s="190" t="s">
        <v>36</v>
      </c>
      <c r="N180" s="191" t="s">
        <v>53</v>
      </c>
      <c r="O180" s="67"/>
      <c r="P180" s="192">
        <f>O180*H180</f>
        <v>0</v>
      </c>
      <c r="Q180" s="192">
        <v>4E-05</v>
      </c>
      <c r="R180" s="192">
        <f>Q180*H180</f>
        <v>0.00024320000000000003</v>
      </c>
      <c r="S180" s="192">
        <v>0</v>
      </c>
      <c r="T180" s="19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4" t="s">
        <v>170</v>
      </c>
      <c r="AT180" s="194" t="s">
        <v>166</v>
      </c>
      <c r="AU180" s="194" t="s">
        <v>92</v>
      </c>
      <c r="AY180" s="19" t="s">
        <v>164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9" t="s">
        <v>23</v>
      </c>
      <c r="BK180" s="195">
        <f>ROUND(I180*H180,2)</f>
        <v>0</v>
      </c>
      <c r="BL180" s="19" t="s">
        <v>170</v>
      </c>
      <c r="BM180" s="194" t="s">
        <v>1583</v>
      </c>
    </row>
    <row r="181" spans="1:47" s="2" customFormat="1" ht="11.25">
      <c r="A181" s="37"/>
      <c r="B181" s="38"/>
      <c r="C181" s="39"/>
      <c r="D181" s="196" t="s">
        <v>172</v>
      </c>
      <c r="E181" s="39"/>
      <c r="F181" s="197" t="s">
        <v>1584</v>
      </c>
      <c r="G181" s="39"/>
      <c r="H181" s="39"/>
      <c r="I181" s="198"/>
      <c r="J181" s="39"/>
      <c r="K181" s="39"/>
      <c r="L181" s="42"/>
      <c r="M181" s="199"/>
      <c r="N181" s="200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9" t="s">
        <v>172</v>
      </c>
      <c r="AU181" s="19" t="s">
        <v>92</v>
      </c>
    </row>
    <row r="182" spans="1:47" s="2" customFormat="1" ht="11.25">
      <c r="A182" s="37"/>
      <c r="B182" s="38"/>
      <c r="C182" s="39"/>
      <c r="D182" s="233" t="s">
        <v>189</v>
      </c>
      <c r="E182" s="39"/>
      <c r="F182" s="234" t="s">
        <v>1585</v>
      </c>
      <c r="G182" s="39"/>
      <c r="H182" s="39"/>
      <c r="I182" s="198"/>
      <c r="J182" s="39"/>
      <c r="K182" s="39"/>
      <c r="L182" s="42"/>
      <c r="M182" s="199"/>
      <c r="N182" s="200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9" t="s">
        <v>189</v>
      </c>
      <c r="AU182" s="19" t="s">
        <v>92</v>
      </c>
    </row>
    <row r="183" spans="1:65" s="2" customFormat="1" ht="16.5" customHeight="1">
      <c r="A183" s="37"/>
      <c r="B183" s="38"/>
      <c r="C183" s="183" t="s">
        <v>324</v>
      </c>
      <c r="D183" s="183" t="s">
        <v>166</v>
      </c>
      <c r="E183" s="184" t="s">
        <v>1586</v>
      </c>
      <c r="F183" s="185" t="s">
        <v>1587</v>
      </c>
      <c r="G183" s="186" t="s">
        <v>335</v>
      </c>
      <c r="H183" s="187">
        <v>0.361</v>
      </c>
      <c r="I183" s="188"/>
      <c r="J183" s="189">
        <f>ROUND(I183*H183,2)</f>
        <v>0</v>
      </c>
      <c r="K183" s="185" t="s">
        <v>186</v>
      </c>
      <c r="L183" s="42"/>
      <c r="M183" s="190" t="s">
        <v>36</v>
      </c>
      <c r="N183" s="191" t="s">
        <v>53</v>
      </c>
      <c r="O183" s="67"/>
      <c r="P183" s="192">
        <f>O183*H183</f>
        <v>0</v>
      </c>
      <c r="Q183" s="192">
        <v>1.05974</v>
      </c>
      <c r="R183" s="192">
        <f>Q183*H183</f>
        <v>0.38256613999999994</v>
      </c>
      <c r="S183" s="192">
        <v>0</v>
      </c>
      <c r="T183" s="19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4" t="s">
        <v>170</v>
      </c>
      <c r="AT183" s="194" t="s">
        <v>166</v>
      </c>
      <c r="AU183" s="194" t="s">
        <v>92</v>
      </c>
      <c r="AY183" s="19" t="s">
        <v>164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9" t="s">
        <v>23</v>
      </c>
      <c r="BK183" s="195">
        <f>ROUND(I183*H183,2)</f>
        <v>0</v>
      </c>
      <c r="BL183" s="19" t="s">
        <v>170</v>
      </c>
      <c r="BM183" s="194" t="s">
        <v>1588</v>
      </c>
    </row>
    <row r="184" spans="1:47" s="2" customFormat="1" ht="11.25">
      <c r="A184" s="37"/>
      <c r="B184" s="38"/>
      <c r="C184" s="39"/>
      <c r="D184" s="196" t="s">
        <v>172</v>
      </c>
      <c r="E184" s="39"/>
      <c r="F184" s="197" t="s">
        <v>1589</v>
      </c>
      <c r="G184" s="39"/>
      <c r="H184" s="39"/>
      <c r="I184" s="198"/>
      <c r="J184" s="39"/>
      <c r="K184" s="39"/>
      <c r="L184" s="42"/>
      <c r="M184" s="199"/>
      <c r="N184" s="200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9" t="s">
        <v>172</v>
      </c>
      <c r="AU184" s="19" t="s">
        <v>92</v>
      </c>
    </row>
    <row r="185" spans="1:47" s="2" customFormat="1" ht="11.25">
      <c r="A185" s="37"/>
      <c r="B185" s="38"/>
      <c r="C185" s="39"/>
      <c r="D185" s="233" t="s">
        <v>189</v>
      </c>
      <c r="E185" s="39"/>
      <c r="F185" s="234" t="s">
        <v>1590</v>
      </c>
      <c r="G185" s="39"/>
      <c r="H185" s="39"/>
      <c r="I185" s="198"/>
      <c r="J185" s="39"/>
      <c r="K185" s="39"/>
      <c r="L185" s="42"/>
      <c r="M185" s="199"/>
      <c r="N185" s="200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9" t="s">
        <v>189</v>
      </c>
      <c r="AU185" s="19" t="s">
        <v>92</v>
      </c>
    </row>
    <row r="186" spans="2:51" s="14" customFormat="1" ht="11.25">
      <c r="B186" s="211"/>
      <c r="C186" s="212"/>
      <c r="D186" s="196" t="s">
        <v>173</v>
      </c>
      <c r="E186" s="213" t="s">
        <v>36</v>
      </c>
      <c r="F186" s="214" t="s">
        <v>1591</v>
      </c>
      <c r="G186" s="212"/>
      <c r="H186" s="215">
        <v>0.3613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173</v>
      </c>
      <c r="AU186" s="221" t="s">
        <v>92</v>
      </c>
      <c r="AV186" s="14" t="s">
        <v>92</v>
      </c>
      <c r="AW186" s="14" t="s">
        <v>45</v>
      </c>
      <c r="AX186" s="14" t="s">
        <v>82</v>
      </c>
      <c r="AY186" s="221" t="s">
        <v>164</v>
      </c>
    </row>
    <row r="187" spans="2:51" s="15" customFormat="1" ht="11.25">
      <c r="B187" s="222"/>
      <c r="C187" s="223"/>
      <c r="D187" s="196" t="s">
        <v>173</v>
      </c>
      <c r="E187" s="224" t="s">
        <v>36</v>
      </c>
      <c r="F187" s="225" t="s">
        <v>181</v>
      </c>
      <c r="G187" s="223"/>
      <c r="H187" s="226">
        <v>0.3613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173</v>
      </c>
      <c r="AU187" s="232" t="s">
        <v>92</v>
      </c>
      <c r="AV187" s="15" t="s">
        <v>170</v>
      </c>
      <c r="AW187" s="15" t="s">
        <v>45</v>
      </c>
      <c r="AX187" s="15" t="s">
        <v>23</v>
      </c>
      <c r="AY187" s="232" t="s">
        <v>164</v>
      </c>
    </row>
    <row r="188" spans="1:65" s="2" customFormat="1" ht="16.5" customHeight="1">
      <c r="A188" s="37"/>
      <c r="B188" s="38"/>
      <c r="C188" s="183" t="s">
        <v>332</v>
      </c>
      <c r="D188" s="183" t="s">
        <v>166</v>
      </c>
      <c r="E188" s="184" t="s">
        <v>1592</v>
      </c>
      <c r="F188" s="185" t="s">
        <v>1593</v>
      </c>
      <c r="G188" s="186" t="s">
        <v>185</v>
      </c>
      <c r="H188" s="187">
        <v>15.373</v>
      </c>
      <c r="I188" s="188"/>
      <c r="J188" s="189">
        <f>ROUND(I188*H188,2)</f>
        <v>0</v>
      </c>
      <c r="K188" s="185" t="s">
        <v>186</v>
      </c>
      <c r="L188" s="42"/>
      <c r="M188" s="190" t="s">
        <v>36</v>
      </c>
      <c r="N188" s="191" t="s">
        <v>53</v>
      </c>
      <c r="O188" s="67"/>
      <c r="P188" s="192">
        <f>O188*H188</f>
        <v>0</v>
      </c>
      <c r="Q188" s="192">
        <v>2.55054</v>
      </c>
      <c r="R188" s="192">
        <f>Q188*H188</f>
        <v>39.20945141999999</v>
      </c>
      <c r="S188" s="192">
        <v>0</v>
      </c>
      <c r="T188" s="19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4" t="s">
        <v>170</v>
      </c>
      <c r="AT188" s="194" t="s">
        <v>166</v>
      </c>
      <c r="AU188" s="194" t="s">
        <v>92</v>
      </c>
      <c r="AY188" s="19" t="s">
        <v>164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9" t="s">
        <v>23</v>
      </c>
      <c r="BK188" s="195">
        <f>ROUND(I188*H188,2)</f>
        <v>0</v>
      </c>
      <c r="BL188" s="19" t="s">
        <v>170</v>
      </c>
      <c r="BM188" s="194" t="s">
        <v>1594</v>
      </c>
    </row>
    <row r="189" spans="1:47" s="2" customFormat="1" ht="11.25">
      <c r="A189" s="37"/>
      <c r="B189" s="38"/>
      <c r="C189" s="39"/>
      <c r="D189" s="196" t="s">
        <v>172</v>
      </c>
      <c r="E189" s="39"/>
      <c r="F189" s="197" t="s">
        <v>1595</v>
      </c>
      <c r="G189" s="39"/>
      <c r="H189" s="39"/>
      <c r="I189" s="198"/>
      <c r="J189" s="39"/>
      <c r="K189" s="39"/>
      <c r="L189" s="42"/>
      <c r="M189" s="199"/>
      <c r="N189" s="200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9" t="s">
        <v>172</v>
      </c>
      <c r="AU189" s="19" t="s">
        <v>92</v>
      </c>
    </row>
    <row r="190" spans="1:47" s="2" customFormat="1" ht="11.25">
      <c r="A190" s="37"/>
      <c r="B190" s="38"/>
      <c r="C190" s="39"/>
      <c r="D190" s="233" t="s">
        <v>189</v>
      </c>
      <c r="E190" s="39"/>
      <c r="F190" s="234" t="s">
        <v>1596</v>
      </c>
      <c r="G190" s="39"/>
      <c r="H190" s="39"/>
      <c r="I190" s="198"/>
      <c r="J190" s="39"/>
      <c r="K190" s="39"/>
      <c r="L190" s="42"/>
      <c r="M190" s="199"/>
      <c r="N190" s="200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9" t="s">
        <v>189</v>
      </c>
      <c r="AU190" s="19" t="s">
        <v>92</v>
      </c>
    </row>
    <row r="191" spans="2:51" s="14" customFormat="1" ht="11.25">
      <c r="B191" s="211"/>
      <c r="C191" s="212"/>
      <c r="D191" s="196" t="s">
        <v>173</v>
      </c>
      <c r="E191" s="213" t="s">
        <v>36</v>
      </c>
      <c r="F191" s="214" t="s">
        <v>1597</v>
      </c>
      <c r="G191" s="212"/>
      <c r="H191" s="215">
        <v>13.833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173</v>
      </c>
      <c r="AU191" s="221" t="s">
        <v>92</v>
      </c>
      <c r="AV191" s="14" t="s">
        <v>92</v>
      </c>
      <c r="AW191" s="14" t="s">
        <v>45</v>
      </c>
      <c r="AX191" s="14" t="s">
        <v>82</v>
      </c>
      <c r="AY191" s="221" t="s">
        <v>164</v>
      </c>
    </row>
    <row r="192" spans="2:51" s="14" customFormat="1" ht="11.25">
      <c r="B192" s="211"/>
      <c r="C192" s="212"/>
      <c r="D192" s="196" t="s">
        <v>173</v>
      </c>
      <c r="E192" s="213" t="s">
        <v>36</v>
      </c>
      <c r="F192" s="214" t="s">
        <v>1598</v>
      </c>
      <c r="G192" s="212"/>
      <c r="H192" s="215">
        <v>1.54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173</v>
      </c>
      <c r="AU192" s="221" t="s">
        <v>92</v>
      </c>
      <c r="AV192" s="14" t="s">
        <v>92</v>
      </c>
      <c r="AW192" s="14" t="s">
        <v>45</v>
      </c>
      <c r="AX192" s="14" t="s">
        <v>82</v>
      </c>
      <c r="AY192" s="221" t="s">
        <v>164</v>
      </c>
    </row>
    <row r="193" spans="2:51" s="15" customFormat="1" ht="11.25">
      <c r="B193" s="222"/>
      <c r="C193" s="223"/>
      <c r="D193" s="196" t="s">
        <v>173</v>
      </c>
      <c r="E193" s="224" t="s">
        <v>36</v>
      </c>
      <c r="F193" s="225" t="s">
        <v>181</v>
      </c>
      <c r="G193" s="223"/>
      <c r="H193" s="226">
        <v>15.373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173</v>
      </c>
      <c r="AU193" s="232" t="s">
        <v>92</v>
      </c>
      <c r="AV193" s="15" t="s">
        <v>170</v>
      </c>
      <c r="AW193" s="15" t="s">
        <v>45</v>
      </c>
      <c r="AX193" s="15" t="s">
        <v>23</v>
      </c>
      <c r="AY193" s="232" t="s">
        <v>164</v>
      </c>
    </row>
    <row r="194" spans="1:65" s="2" customFormat="1" ht="16.5" customHeight="1">
      <c r="A194" s="37"/>
      <c r="B194" s="38"/>
      <c r="C194" s="183" t="s">
        <v>7</v>
      </c>
      <c r="D194" s="183" t="s">
        <v>166</v>
      </c>
      <c r="E194" s="184" t="s">
        <v>1599</v>
      </c>
      <c r="F194" s="185" t="s">
        <v>1600</v>
      </c>
      <c r="G194" s="186" t="s">
        <v>169</v>
      </c>
      <c r="H194" s="187">
        <v>31.52</v>
      </c>
      <c r="I194" s="188"/>
      <c r="J194" s="189">
        <f>ROUND(I194*H194,2)</f>
        <v>0</v>
      </c>
      <c r="K194" s="185" t="s">
        <v>186</v>
      </c>
      <c r="L194" s="42"/>
      <c r="M194" s="190" t="s">
        <v>36</v>
      </c>
      <c r="N194" s="191" t="s">
        <v>53</v>
      </c>
      <c r="O194" s="67"/>
      <c r="P194" s="192">
        <f>O194*H194</f>
        <v>0</v>
      </c>
      <c r="Q194" s="192">
        <v>0.00144</v>
      </c>
      <c r="R194" s="192">
        <f>Q194*H194</f>
        <v>0.0453888</v>
      </c>
      <c r="S194" s="192">
        <v>0</v>
      </c>
      <c r="T194" s="19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4" t="s">
        <v>170</v>
      </c>
      <c r="AT194" s="194" t="s">
        <v>166</v>
      </c>
      <c r="AU194" s="194" t="s">
        <v>92</v>
      </c>
      <c r="AY194" s="19" t="s">
        <v>164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9" t="s">
        <v>23</v>
      </c>
      <c r="BK194" s="195">
        <f>ROUND(I194*H194,2)</f>
        <v>0</v>
      </c>
      <c r="BL194" s="19" t="s">
        <v>170</v>
      </c>
      <c r="BM194" s="194" t="s">
        <v>1601</v>
      </c>
    </row>
    <row r="195" spans="1:47" s="2" customFormat="1" ht="11.25">
      <c r="A195" s="37"/>
      <c r="B195" s="38"/>
      <c r="C195" s="39"/>
      <c r="D195" s="196" t="s">
        <v>172</v>
      </c>
      <c r="E195" s="39"/>
      <c r="F195" s="197" t="s">
        <v>1602</v>
      </c>
      <c r="G195" s="39"/>
      <c r="H195" s="39"/>
      <c r="I195" s="198"/>
      <c r="J195" s="39"/>
      <c r="K195" s="39"/>
      <c r="L195" s="42"/>
      <c r="M195" s="199"/>
      <c r="N195" s="200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9" t="s">
        <v>172</v>
      </c>
      <c r="AU195" s="19" t="s">
        <v>92</v>
      </c>
    </row>
    <row r="196" spans="1:47" s="2" customFormat="1" ht="11.25">
      <c r="A196" s="37"/>
      <c r="B196" s="38"/>
      <c r="C196" s="39"/>
      <c r="D196" s="233" t="s">
        <v>189</v>
      </c>
      <c r="E196" s="39"/>
      <c r="F196" s="234" t="s">
        <v>1603</v>
      </c>
      <c r="G196" s="39"/>
      <c r="H196" s="39"/>
      <c r="I196" s="198"/>
      <c r="J196" s="39"/>
      <c r="K196" s="39"/>
      <c r="L196" s="42"/>
      <c r="M196" s="199"/>
      <c r="N196" s="200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9" t="s">
        <v>189</v>
      </c>
      <c r="AU196" s="19" t="s">
        <v>92</v>
      </c>
    </row>
    <row r="197" spans="2:51" s="14" customFormat="1" ht="11.25">
      <c r="B197" s="211"/>
      <c r="C197" s="212"/>
      <c r="D197" s="196" t="s">
        <v>173</v>
      </c>
      <c r="E197" s="213" t="s">
        <v>36</v>
      </c>
      <c r="F197" s="214" t="s">
        <v>1604</v>
      </c>
      <c r="G197" s="212"/>
      <c r="H197" s="215">
        <v>28.44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173</v>
      </c>
      <c r="AU197" s="221" t="s">
        <v>92</v>
      </c>
      <c r="AV197" s="14" t="s">
        <v>92</v>
      </c>
      <c r="AW197" s="14" t="s">
        <v>45</v>
      </c>
      <c r="AX197" s="14" t="s">
        <v>82</v>
      </c>
      <c r="AY197" s="221" t="s">
        <v>164</v>
      </c>
    </row>
    <row r="198" spans="2:51" s="14" customFormat="1" ht="11.25">
      <c r="B198" s="211"/>
      <c r="C198" s="212"/>
      <c r="D198" s="196" t="s">
        <v>173</v>
      </c>
      <c r="E198" s="213" t="s">
        <v>36</v>
      </c>
      <c r="F198" s="214" t="s">
        <v>1605</v>
      </c>
      <c r="G198" s="212"/>
      <c r="H198" s="215">
        <v>3.08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173</v>
      </c>
      <c r="AU198" s="221" t="s">
        <v>92</v>
      </c>
      <c r="AV198" s="14" t="s">
        <v>92</v>
      </c>
      <c r="AW198" s="14" t="s">
        <v>45</v>
      </c>
      <c r="AX198" s="14" t="s">
        <v>82</v>
      </c>
      <c r="AY198" s="221" t="s">
        <v>164</v>
      </c>
    </row>
    <row r="199" spans="2:51" s="15" customFormat="1" ht="11.25">
      <c r="B199" s="222"/>
      <c r="C199" s="223"/>
      <c r="D199" s="196" t="s">
        <v>173</v>
      </c>
      <c r="E199" s="224" t="s">
        <v>36</v>
      </c>
      <c r="F199" s="225" t="s">
        <v>181</v>
      </c>
      <c r="G199" s="223"/>
      <c r="H199" s="226">
        <v>31.52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173</v>
      </c>
      <c r="AU199" s="232" t="s">
        <v>92</v>
      </c>
      <c r="AV199" s="15" t="s">
        <v>170</v>
      </c>
      <c r="AW199" s="15" t="s">
        <v>45</v>
      </c>
      <c r="AX199" s="15" t="s">
        <v>23</v>
      </c>
      <c r="AY199" s="232" t="s">
        <v>164</v>
      </c>
    </row>
    <row r="200" spans="1:65" s="2" customFormat="1" ht="16.5" customHeight="1">
      <c r="A200" s="37"/>
      <c r="B200" s="38"/>
      <c r="C200" s="183" t="s">
        <v>120</v>
      </c>
      <c r="D200" s="183" t="s">
        <v>166</v>
      </c>
      <c r="E200" s="184" t="s">
        <v>1606</v>
      </c>
      <c r="F200" s="185" t="s">
        <v>1607</v>
      </c>
      <c r="G200" s="186" t="s">
        <v>169</v>
      </c>
      <c r="H200" s="187">
        <v>31.52</v>
      </c>
      <c r="I200" s="188"/>
      <c r="J200" s="189">
        <f>ROUND(I200*H200,2)</f>
        <v>0</v>
      </c>
      <c r="K200" s="185" t="s">
        <v>186</v>
      </c>
      <c r="L200" s="42"/>
      <c r="M200" s="190" t="s">
        <v>36</v>
      </c>
      <c r="N200" s="191" t="s">
        <v>53</v>
      </c>
      <c r="O200" s="67"/>
      <c r="P200" s="192">
        <f>O200*H200</f>
        <v>0</v>
      </c>
      <c r="Q200" s="192">
        <v>4E-05</v>
      </c>
      <c r="R200" s="192">
        <f>Q200*H200</f>
        <v>0.0012608</v>
      </c>
      <c r="S200" s="192">
        <v>0</v>
      </c>
      <c r="T200" s="19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4" t="s">
        <v>170</v>
      </c>
      <c r="AT200" s="194" t="s">
        <v>166</v>
      </c>
      <c r="AU200" s="194" t="s">
        <v>92</v>
      </c>
      <c r="AY200" s="19" t="s">
        <v>164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9" t="s">
        <v>23</v>
      </c>
      <c r="BK200" s="195">
        <f>ROUND(I200*H200,2)</f>
        <v>0</v>
      </c>
      <c r="BL200" s="19" t="s">
        <v>170</v>
      </c>
      <c r="BM200" s="194" t="s">
        <v>1608</v>
      </c>
    </row>
    <row r="201" spans="1:47" s="2" customFormat="1" ht="11.25">
      <c r="A201" s="37"/>
      <c r="B201" s="38"/>
      <c r="C201" s="39"/>
      <c r="D201" s="196" t="s">
        <v>172</v>
      </c>
      <c r="E201" s="39"/>
      <c r="F201" s="197" t="s">
        <v>1609</v>
      </c>
      <c r="G201" s="39"/>
      <c r="H201" s="39"/>
      <c r="I201" s="198"/>
      <c r="J201" s="39"/>
      <c r="K201" s="39"/>
      <c r="L201" s="42"/>
      <c r="M201" s="199"/>
      <c r="N201" s="200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9" t="s">
        <v>172</v>
      </c>
      <c r="AU201" s="19" t="s">
        <v>92</v>
      </c>
    </row>
    <row r="202" spans="1:47" s="2" customFormat="1" ht="11.25">
      <c r="A202" s="37"/>
      <c r="B202" s="38"/>
      <c r="C202" s="39"/>
      <c r="D202" s="233" t="s">
        <v>189</v>
      </c>
      <c r="E202" s="39"/>
      <c r="F202" s="234" t="s">
        <v>1610</v>
      </c>
      <c r="G202" s="39"/>
      <c r="H202" s="39"/>
      <c r="I202" s="198"/>
      <c r="J202" s="39"/>
      <c r="K202" s="39"/>
      <c r="L202" s="42"/>
      <c r="M202" s="199"/>
      <c r="N202" s="200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9" t="s">
        <v>189</v>
      </c>
      <c r="AU202" s="19" t="s">
        <v>92</v>
      </c>
    </row>
    <row r="203" spans="1:65" s="2" customFormat="1" ht="16.5" customHeight="1">
      <c r="A203" s="37"/>
      <c r="B203" s="38"/>
      <c r="C203" s="183" t="s">
        <v>355</v>
      </c>
      <c r="D203" s="183" t="s">
        <v>166</v>
      </c>
      <c r="E203" s="184" t="s">
        <v>1611</v>
      </c>
      <c r="F203" s="185" t="s">
        <v>1612</v>
      </c>
      <c r="G203" s="186" t="s">
        <v>335</v>
      </c>
      <c r="H203" s="187">
        <v>0.091</v>
      </c>
      <c r="I203" s="188"/>
      <c r="J203" s="189">
        <f>ROUND(I203*H203,2)</f>
        <v>0</v>
      </c>
      <c r="K203" s="185" t="s">
        <v>186</v>
      </c>
      <c r="L203" s="42"/>
      <c r="M203" s="190" t="s">
        <v>36</v>
      </c>
      <c r="N203" s="191" t="s">
        <v>53</v>
      </c>
      <c r="O203" s="67"/>
      <c r="P203" s="192">
        <f>O203*H203</f>
        <v>0</v>
      </c>
      <c r="Q203" s="192">
        <v>1.0383</v>
      </c>
      <c r="R203" s="192">
        <f>Q203*H203</f>
        <v>0.0944853</v>
      </c>
      <c r="S203" s="192">
        <v>0</v>
      </c>
      <c r="T203" s="19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4" t="s">
        <v>170</v>
      </c>
      <c r="AT203" s="194" t="s">
        <v>166</v>
      </c>
      <c r="AU203" s="194" t="s">
        <v>92</v>
      </c>
      <c r="AY203" s="19" t="s">
        <v>164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9" t="s">
        <v>23</v>
      </c>
      <c r="BK203" s="195">
        <f>ROUND(I203*H203,2)</f>
        <v>0</v>
      </c>
      <c r="BL203" s="19" t="s">
        <v>170</v>
      </c>
      <c r="BM203" s="194" t="s">
        <v>1613</v>
      </c>
    </row>
    <row r="204" spans="1:47" s="2" customFormat="1" ht="11.25">
      <c r="A204" s="37"/>
      <c r="B204" s="38"/>
      <c r="C204" s="39"/>
      <c r="D204" s="196" t="s">
        <v>172</v>
      </c>
      <c r="E204" s="39"/>
      <c r="F204" s="197" t="s">
        <v>1614</v>
      </c>
      <c r="G204" s="39"/>
      <c r="H204" s="39"/>
      <c r="I204" s="198"/>
      <c r="J204" s="39"/>
      <c r="K204" s="39"/>
      <c r="L204" s="42"/>
      <c r="M204" s="199"/>
      <c r="N204" s="200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9" t="s">
        <v>172</v>
      </c>
      <c r="AU204" s="19" t="s">
        <v>92</v>
      </c>
    </row>
    <row r="205" spans="1:47" s="2" customFormat="1" ht="11.25">
      <c r="A205" s="37"/>
      <c r="B205" s="38"/>
      <c r="C205" s="39"/>
      <c r="D205" s="233" t="s">
        <v>189</v>
      </c>
      <c r="E205" s="39"/>
      <c r="F205" s="234" t="s">
        <v>1615</v>
      </c>
      <c r="G205" s="39"/>
      <c r="H205" s="39"/>
      <c r="I205" s="198"/>
      <c r="J205" s="39"/>
      <c r="K205" s="39"/>
      <c r="L205" s="42"/>
      <c r="M205" s="199"/>
      <c r="N205" s="200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9" t="s">
        <v>189</v>
      </c>
      <c r="AU205" s="19" t="s">
        <v>92</v>
      </c>
    </row>
    <row r="206" spans="2:51" s="14" customFormat="1" ht="11.25">
      <c r="B206" s="211"/>
      <c r="C206" s="212"/>
      <c r="D206" s="196" t="s">
        <v>173</v>
      </c>
      <c r="E206" s="213" t="s">
        <v>36</v>
      </c>
      <c r="F206" s="214" t="s">
        <v>1616</v>
      </c>
      <c r="G206" s="212"/>
      <c r="H206" s="215">
        <v>0.09063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173</v>
      </c>
      <c r="AU206" s="221" t="s">
        <v>92</v>
      </c>
      <c r="AV206" s="14" t="s">
        <v>92</v>
      </c>
      <c r="AW206" s="14" t="s">
        <v>45</v>
      </c>
      <c r="AX206" s="14" t="s">
        <v>23</v>
      </c>
      <c r="AY206" s="221" t="s">
        <v>164</v>
      </c>
    </row>
    <row r="207" spans="2:63" s="12" customFormat="1" ht="22.9" customHeight="1">
      <c r="B207" s="167"/>
      <c r="C207" s="168"/>
      <c r="D207" s="169" t="s">
        <v>81</v>
      </c>
      <c r="E207" s="181" t="s">
        <v>182</v>
      </c>
      <c r="F207" s="181" t="s">
        <v>1279</v>
      </c>
      <c r="G207" s="168"/>
      <c r="H207" s="168"/>
      <c r="I207" s="171"/>
      <c r="J207" s="182">
        <f>BK207</f>
        <v>0</v>
      </c>
      <c r="K207" s="168"/>
      <c r="L207" s="173"/>
      <c r="M207" s="174"/>
      <c r="N207" s="175"/>
      <c r="O207" s="175"/>
      <c r="P207" s="176">
        <f>SUM(P208:P280)</f>
        <v>0</v>
      </c>
      <c r="Q207" s="175"/>
      <c r="R207" s="176">
        <f>SUM(R208:R280)</f>
        <v>159.77377280999997</v>
      </c>
      <c r="S207" s="175"/>
      <c r="T207" s="177">
        <f>SUM(T208:T280)</f>
        <v>0</v>
      </c>
      <c r="AR207" s="178" t="s">
        <v>23</v>
      </c>
      <c r="AT207" s="179" t="s">
        <v>81</v>
      </c>
      <c r="AU207" s="179" t="s">
        <v>23</v>
      </c>
      <c r="AY207" s="178" t="s">
        <v>164</v>
      </c>
      <c r="BK207" s="180">
        <f>SUM(BK208:BK280)</f>
        <v>0</v>
      </c>
    </row>
    <row r="208" spans="1:65" s="2" customFormat="1" ht="16.5" customHeight="1">
      <c r="A208" s="37"/>
      <c r="B208" s="38"/>
      <c r="C208" s="183" t="s">
        <v>361</v>
      </c>
      <c r="D208" s="183" t="s">
        <v>166</v>
      </c>
      <c r="E208" s="184" t="s">
        <v>1280</v>
      </c>
      <c r="F208" s="185" t="s">
        <v>1281</v>
      </c>
      <c r="G208" s="186" t="s">
        <v>499</v>
      </c>
      <c r="H208" s="187">
        <v>26</v>
      </c>
      <c r="I208" s="188"/>
      <c r="J208" s="189">
        <f>ROUND(I208*H208,2)</f>
        <v>0</v>
      </c>
      <c r="K208" s="185" t="s">
        <v>186</v>
      </c>
      <c r="L208" s="42"/>
      <c r="M208" s="190" t="s">
        <v>36</v>
      </c>
      <c r="N208" s="191" t="s">
        <v>53</v>
      </c>
      <c r="O208" s="67"/>
      <c r="P208" s="192">
        <f>O208*H208</f>
        <v>0</v>
      </c>
      <c r="Q208" s="192">
        <v>0.00132</v>
      </c>
      <c r="R208" s="192">
        <f>Q208*H208</f>
        <v>0.03432</v>
      </c>
      <c r="S208" s="192">
        <v>0</v>
      </c>
      <c r="T208" s="19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4" t="s">
        <v>170</v>
      </c>
      <c r="AT208" s="194" t="s">
        <v>166</v>
      </c>
      <c r="AU208" s="194" t="s">
        <v>92</v>
      </c>
      <c r="AY208" s="19" t="s">
        <v>164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9" t="s">
        <v>23</v>
      </c>
      <c r="BK208" s="195">
        <f>ROUND(I208*H208,2)</f>
        <v>0</v>
      </c>
      <c r="BL208" s="19" t="s">
        <v>170</v>
      </c>
      <c r="BM208" s="194" t="s">
        <v>1617</v>
      </c>
    </row>
    <row r="209" spans="1:47" s="2" customFormat="1" ht="11.25">
      <c r="A209" s="37"/>
      <c r="B209" s="38"/>
      <c r="C209" s="39"/>
      <c r="D209" s="196" t="s">
        <v>172</v>
      </c>
      <c r="E209" s="39"/>
      <c r="F209" s="197" t="s">
        <v>1281</v>
      </c>
      <c r="G209" s="39"/>
      <c r="H209" s="39"/>
      <c r="I209" s="198"/>
      <c r="J209" s="39"/>
      <c r="K209" s="39"/>
      <c r="L209" s="42"/>
      <c r="M209" s="199"/>
      <c r="N209" s="200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9" t="s">
        <v>172</v>
      </c>
      <c r="AU209" s="19" t="s">
        <v>92</v>
      </c>
    </row>
    <row r="210" spans="1:47" s="2" customFormat="1" ht="11.25">
      <c r="A210" s="37"/>
      <c r="B210" s="38"/>
      <c r="C210" s="39"/>
      <c r="D210" s="233" t="s">
        <v>189</v>
      </c>
      <c r="E210" s="39"/>
      <c r="F210" s="234" t="s">
        <v>1283</v>
      </c>
      <c r="G210" s="39"/>
      <c r="H210" s="39"/>
      <c r="I210" s="198"/>
      <c r="J210" s="39"/>
      <c r="K210" s="39"/>
      <c r="L210" s="42"/>
      <c r="M210" s="199"/>
      <c r="N210" s="200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189</v>
      </c>
      <c r="AU210" s="19" t="s">
        <v>92</v>
      </c>
    </row>
    <row r="211" spans="2:51" s="14" customFormat="1" ht="11.25">
      <c r="B211" s="211"/>
      <c r="C211" s="212"/>
      <c r="D211" s="196" t="s">
        <v>173</v>
      </c>
      <c r="E211" s="213" t="s">
        <v>36</v>
      </c>
      <c r="F211" s="214" t="s">
        <v>1618</v>
      </c>
      <c r="G211" s="212"/>
      <c r="H211" s="215">
        <v>26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173</v>
      </c>
      <c r="AU211" s="221" t="s">
        <v>92</v>
      </c>
      <c r="AV211" s="14" t="s">
        <v>92</v>
      </c>
      <c r="AW211" s="14" t="s">
        <v>45</v>
      </c>
      <c r="AX211" s="14" t="s">
        <v>23</v>
      </c>
      <c r="AY211" s="221" t="s">
        <v>164</v>
      </c>
    </row>
    <row r="212" spans="1:65" s="2" customFormat="1" ht="16.5" customHeight="1">
      <c r="A212" s="37"/>
      <c r="B212" s="38"/>
      <c r="C212" s="246" t="s">
        <v>370</v>
      </c>
      <c r="D212" s="246" t="s">
        <v>303</v>
      </c>
      <c r="E212" s="247" t="s">
        <v>1619</v>
      </c>
      <c r="F212" s="248" t="s">
        <v>1286</v>
      </c>
      <c r="G212" s="249" t="s">
        <v>499</v>
      </c>
      <c r="H212" s="250">
        <v>26</v>
      </c>
      <c r="I212" s="251"/>
      <c r="J212" s="252">
        <f>ROUND(I212*H212,2)</f>
        <v>0</v>
      </c>
      <c r="K212" s="248" t="s">
        <v>36</v>
      </c>
      <c r="L212" s="253"/>
      <c r="M212" s="254" t="s">
        <v>36</v>
      </c>
      <c r="N212" s="255" t="s">
        <v>53</v>
      </c>
      <c r="O212" s="67"/>
      <c r="P212" s="192">
        <f>O212*H212</f>
        <v>0</v>
      </c>
      <c r="Q212" s="192">
        <v>0.00487</v>
      </c>
      <c r="R212" s="192">
        <f>Q212*H212</f>
        <v>0.12662</v>
      </c>
      <c r="S212" s="192">
        <v>0</v>
      </c>
      <c r="T212" s="19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4" t="s">
        <v>238</v>
      </c>
      <c r="AT212" s="194" t="s">
        <v>303</v>
      </c>
      <c r="AU212" s="194" t="s">
        <v>92</v>
      </c>
      <c r="AY212" s="19" t="s">
        <v>164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9" t="s">
        <v>23</v>
      </c>
      <c r="BK212" s="195">
        <f>ROUND(I212*H212,2)</f>
        <v>0</v>
      </c>
      <c r="BL212" s="19" t="s">
        <v>170</v>
      </c>
      <c r="BM212" s="194" t="s">
        <v>1620</v>
      </c>
    </row>
    <row r="213" spans="1:47" s="2" customFormat="1" ht="11.25">
      <c r="A213" s="37"/>
      <c r="B213" s="38"/>
      <c r="C213" s="39"/>
      <c r="D213" s="196" t="s">
        <v>172</v>
      </c>
      <c r="E213" s="39"/>
      <c r="F213" s="197" t="s">
        <v>1288</v>
      </c>
      <c r="G213" s="39"/>
      <c r="H213" s="39"/>
      <c r="I213" s="198"/>
      <c r="J213" s="39"/>
      <c r="K213" s="39"/>
      <c r="L213" s="42"/>
      <c r="M213" s="199"/>
      <c r="N213" s="200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9" t="s">
        <v>172</v>
      </c>
      <c r="AU213" s="19" t="s">
        <v>92</v>
      </c>
    </row>
    <row r="214" spans="1:65" s="2" customFormat="1" ht="16.5" customHeight="1">
      <c r="A214" s="37"/>
      <c r="B214" s="38"/>
      <c r="C214" s="183" t="s">
        <v>378</v>
      </c>
      <c r="D214" s="183" t="s">
        <v>166</v>
      </c>
      <c r="E214" s="184" t="s">
        <v>1289</v>
      </c>
      <c r="F214" s="185" t="s">
        <v>1290</v>
      </c>
      <c r="G214" s="186" t="s">
        <v>185</v>
      </c>
      <c r="H214" s="187">
        <v>6.597</v>
      </c>
      <c r="I214" s="188"/>
      <c r="J214" s="189">
        <f>ROUND(I214*H214,2)</f>
        <v>0</v>
      </c>
      <c r="K214" s="185" t="s">
        <v>186</v>
      </c>
      <c r="L214" s="42"/>
      <c r="M214" s="190" t="s">
        <v>36</v>
      </c>
      <c r="N214" s="191" t="s">
        <v>53</v>
      </c>
      <c r="O214" s="67"/>
      <c r="P214" s="192">
        <f>O214*H214</f>
        <v>0</v>
      </c>
      <c r="Q214" s="192">
        <v>2.50215</v>
      </c>
      <c r="R214" s="192">
        <f>Q214*H214</f>
        <v>16.50668355</v>
      </c>
      <c r="S214" s="192">
        <v>0</v>
      </c>
      <c r="T214" s="19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4" t="s">
        <v>170</v>
      </c>
      <c r="AT214" s="194" t="s">
        <v>166</v>
      </c>
      <c r="AU214" s="194" t="s">
        <v>92</v>
      </c>
      <c r="AY214" s="19" t="s">
        <v>164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9" t="s">
        <v>23</v>
      </c>
      <c r="BK214" s="195">
        <f>ROUND(I214*H214,2)</f>
        <v>0</v>
      </c>
      <c r="BL214" s="19" t="s">
        <v>170</v>
      </c>
      <c r="BM214" s="194" t="s">
        <v>1621</v>
      </c>
    </row>
    <row r="215" spans="1:47" s="2" customFormat="1" ht="11.25">
      <c r="A215" s="37"/>
      <c r="B215" s="38"/>
      <c r="C215" s="39"/>
      <c r="D215" s="196" t="s">
        <v>172</v>
      </c>
      <c r="E215" s="39"/>
      <c r="F215" s="197" t="s">
        <v>1292</v>
      </c>
      <c r="G215" s="39"/>
      <c r="H215" s="39"/>
      <c r="I215" s="198"/>
      <c r="J215" s="39"/>
      <c r="K215" s="39"/>
      <c r="L215" s="42"/>
      <c r="M215" s="199"/>
      <c r="N215" s="200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9" t="s">
        <v>172</v>
      </c>
      <c r="AU215" s="19" t="s">
        <v>92</v>
      </c>
    </row>
    <row r="216" spans="1:47" s="2" customFormat="1" ht="11.25">
      <c r="A216" s="37"/>
      <c r="B216" s="38"/>
      <c r="C216" s="39"/>
      <c r="D216" s="233" t="s">
        <v>189</v>
      </c>
      <c r="E216" s="39"/>
      <c r="F216" s="234" t="s">
        <v>1293</v>
      </c>
      <c r="G216" s="39"/>
      <c r="H216" s="39"/>
      <c r="I216" s="198"/>
      <c r="J216" s="39"/>
      <c r="K216" s="39"/>
      <c r="L216" s="42"/>
      <c r="M216" s="199"/>
      <c r="N216" s="200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9" t="s">
        <v>189</v>
      </c>
      <c r="AU216" s="19" t="s">
        <v>92</v>
      </c>
    </row>
    <row r="217" spans="2:51" s="14" customFormat="1" ht="11.25">
      <c r="B217" s="211"/>
      <c r="C217" s="212"/>
      <c r="D217" s="196" t="s">
        <v>173</v>
      </c>
      <c r="E217" s="213" t="s">
        <v>36</v>
      </c>
      <c r="F217" s="214" t="s">
        <v>1622</v>
      </c>
      <c r="G217" s="212"/>
      <c r="H217" s="215">
        <v>6.597375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173</v>
      </c>
      <c r="AU217" s="221" t="s">
        <v>92</v>
      </c>
      <c r="AV217" s="14" t="s">
        <v>92</v>
      </c>
      <c r="AW217" s="14" t="s">
        <v>45</v>
      </c>
      <c r="AX217" s="14" t="s">
        <v>82</v>
      </c>
      <c r="AY217" s="221" t="s">
        <v>164</v>
      </c>
    </row>
    <row r="218" spans="2:51" s="15" customFormat="1" ht="11.25">
      <c r="B218" s="222"/>
      <c r="C218" s="223"/>
      <c r="D218" s="196" t="s">
        <v>173</v>
      </c>
      <c r="E218" s="224" t="s">
        <v>36</v>
      </c>
      <c r="F218" s="225" t="s">
        <v>181</v>
      </c>
      <c r="G218" s="223"/>
      <c r="H218" s="226">
        <v>6.597375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173</v>
      </c>
      <c r="AU218" s="232" t="s">
        <v>92</v>
      </c>
      <c r="AV218" s="15" t="s">
        <v>170</v>
      </c>
      <c r="AW218" s="15" t="s">
        <v>45</v>
      </c>
      <c r="AX218" s="15" t="s">
        <v>23</v>
      </c>
      <c r="AY218" s="232" t="s">
        <v>164</v>
      </c>
    </row>
    <row r="219" spans="1:65" s="2" customFormat="1" ht="16.5" customHeight="1">
      <c r="A219" s="37"/>
      <c r="B219" s="38"/>
      <c r="C219" s="183" t="s">
        <v>388</v>
      </c>
      <c r="D219" s="183" t="s">
        <v>166</v>
      </c>
      <c r="E219" s="184" t="s">
        <v>1294</v>
      </c>
      <c r="F219" s="185" t="s">
        <v>1295</v>
      </c>
      <c r="G219" s="186" t="s">
        <v>169</v>
      </c>
      <c r="H219" s="187">
        <v>24.15</v>
      </c>
      <c r="I219" s="188"/>
      <c r="J219" s="189">
        <f>ROUND(I219*H219,2)</f>
        <v>0</v>
      </c>
      <c r="K219" s="185" t="s">
        <v>186</v>
      </c>
      <c r="L219" s="42"/>
      <c r="M219" s="190" t="s">
        <v>36</v>
      </c>
      <c r="N219" s="191" t="s">
        <v>53</v>
      </c>
      <c r="O219" s="67"/>
      <c r="P219" s="192">
        <f>O219*H219</f>
        <v>0</v>
      </c>
      <c r="Q219" s="192">
        <v>0.04174</v>
      </c>
      <c r="R219" s="192">
        <f>Q219*H219</f>
        <v>1.0080209999999998</v>
      </c>
      <c r="S219" s="192">
        <v>0</v>
      </c>
      <c r="T219" s="19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4" t="s">
        <v>170</v>
      </c>
      <c r="AT219" s="194" t="s">
        <v>166</v>
      </c>
      <c r="AU219" s="194" t="s">
        <v>92</v>
      </c>
      <c r="AY219" s="19" t="s">
        <v>164</v>
      </c>
      <c r="BE219" s="195">
        <f>IF(N219="základní",J219,0)</f>
        <v>0</v>
      </c>
      <c r="BF219" s="195">
        <f>IF(N219="snížená",J219,0)</f>
        <v>0</v>
      </c>
      <c r="BG219" s="195">
        <f>IF(N219="zákl. přenesená",J219,0)</f>
        <v>0</v>
      </c>
      <c r="BH219" s="195">
        <f>IF(N219="sníž. přenesená",J219,0)</f>
        <v>0</v>
      </c>
      <c r="BI219" s="195">
        <f>IF(N219="nulová",J219,0)</f>
        <v>0</v>
      </c>
      <c r="BJ219" s="19" t="s">
        <v>23</v>
      </c>
      <c r="BK219" s="195">
        <f>ROUND(I219*H219,2)</f>
        <v>0</v>
      </c>
      <c r="BL219" s="19" t="s">
        <v>170</v>
      </c>
      <c r="BM219" s="194" t="s">
        <v>1623</v>
      </c>
    </row>
    <row r="220" spans="1:47" s="2" customFormat="1" ht="11.25">
      <c r="A220" s="37"/>
      <c r="B220" s="38"/>
      <c r="C220" s="39"/>
      <c r="D220" s="196" t="s">
        <v>172</v>
      </c>
      <c r="E220" s="39"/>
      <c r="F220" s="197" t="s">
        <v>1297</v>
      </c>
      <c r="G220" s="39"/>
      <c r="H220" s="39"/>
      <c r="I220" s="198"/>
      <c r="J220" s="39"/>
      <c r="K220" s="39"/>
      <c r="L220" s="42"/>
      <c r="M220" s="199"/>
      <c r="N220" s="200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172</v>
      </c>
      <c r="AU220" s="19" t="s">
        <v>92</v>
      </c>
    </row>
    <row r="221" spans="1:47" s="2" customFormat="1" ht="11.25">
      <c r="A221" s="37"/>
      <c r="B221" s="38"/>
      <c r="C221" s="39"/>
      <c r="D221" s="233" t="s">
        <v>189</v>
      </c>
      <c r="E221" s="39"/>
      <c r="F221" s="234" t="s">
        <v>1298</v>
      </c>
      <c r="G221" s="39"/>
      <c r="H221" s="39"/>
      <c r="I221" s="198"/>
      <c r="J221" s="39"/>
      <c r="K221" s="39"/>
      <c r="L221" s="42"/>
      <c r="M221" s="199"/>
      <c r="N221" s="200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9" t="s">
        <v>189</v>
      </c>
      <c r="AU221" s="19" t="s">
        <v>92</v>
      </c>
    </row>
    <row r="222" spans="2:51" s="14" customFormat="1" ht="11.25">
      <c r="B222" s="211"/>
      <c r="C222" s="212"/>
      <c r="D222" s="196" t="s">
        <v>173</v>
      </c>
      <c r="E222" s="213" t="s">
        <v>36</v>
      </c>
      <c r="F222" s="214" t="s">
        <v>1624</v>
      </c>
      <c r="G222" s="212"/>
      <c r="H222" s="215">
        <v>24.15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173</v>
      </c>
      <c r="AU222" s="221" t="s">
        <v>92</v>
      </c>
      <c r="AV222" s="14" t="s">
        <v>92</v>
      </c>
      <c r="AW222" s="14" t="s">
        <v>45</v>
      </c>
      <c r="AX222" s="14" t="s">
        <v>82</v>
      </c>
      <c r="AY222" s="221" t="s">
        <v>164</v>
      </c>
    </row>
    <row r="223" spans="2:51" s="15" customFormat="1" ht="11.25">
      <c r="B223" s="222"/>
      <c r="C223" s="223"/>
      <c r="D223" s="196" t="s">
        <v>173</v>
      </c>
      <c r="E223" s="224" t="s">
        <v>36</v>
      </c>
      <c r="F223" s="225" t="s">
        <v>181</v>
      </c>
      <c r="G223" s="223"/>
      <c r="H223" s="226">
        <v>24.15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173</v>
      </c>
      <c r="AU223" s="232" t="s">
        <v>92</v>
      </c>
      <c r="AV223" s="15" t="s">
        <v>170</v>
      </c>
      <c r="AW223" s="15" t="s">
        <v>45</v>
      </c>
      <c r="AX223" s="15" t="s">
        <v>23</v>
      </c>
      <c r="AY223" s="232" t="s">
        <v>164</v>
      </c>
    </row>
    <row r="224" spans="1:65" s="2" customFormat="1" ht="16.5" customHeight="1">
      <c r="A224" s="37"/>
      <c r="B224" s="38"/>
      <c r="C224" s="183" t="s">
        <v>395</v>
      </c>
      <c r="D224" s="183" t="s">
        <v>166</v>
      </c>
      <c r="E224" s="184" t="s">
        <v>1300</v>
      </c>
      <c r="F224" s="185" t="s">
        <v>1301</v>
      </c>
      <c r="G224" s="186" t="s">
        <v>169</v>
      </c>
      <c r="H224" s="187">
        <v>24.15</v>
      </c>
      <c r="I224" s="188"/>
      <c r="J224" s="189">
        <f>ROUND(I224*H224,2)</f>
        <v>0</v>
      </c>
      <c r="K224" s="185" t="s">
        <v>186</v>
      </c>
      <c r="L224" s="42"/>
      <c r="M224" s="190" t="s">
        <v>36</v>
      </c>
      <c r="N224" s="191" t="s">
        <v>53</v>
      </c>
      <c r="O224" s="67"/>
      <c r="P224" s="192">
        <f>O224*H224</f>
        <v>0</v>
      </c>
      <c r="Q224" s="192">
        <v>2E-05</v>
      </c>
      <c r="R224" s="192">
        <f>Q224*H224</f>
        <v>0.00048300000000000003</v>
      </c>
      <c r="S224" s="192">
        <v>0</v>
      </c>
      <c r="T224" s="19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4" t="s">
        <v>170</v>
      </c>
      <c r="AT224" s="194" t="s">
        <v>166</v>
      </c>
      <c r="AU224" s="194" t="s">
        <v>92</v>
      </c>
      <c r="AY224" s="19" t="s">
        <v>164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9" t="s">
        <v>23</v>
      </c>
      <c r="BK224" s="195">
        <f>ROUND(I224*H224,2)</f>
        <v>0</v>
      </c>
      <c r="BL224" s="19" t="s">
        <v>170</v>
      </c>
      <c r="BM224" s="194" t="s">
        <v>1625</v>
      </c>
    </row>
    <row r="225" spans="1:47" s="2" customFormat="1" ht="11.25">
      <c r="A225" s="37"/>
      <c r="B225" s="38"/>
      <c r="C225" s="39"/>
      <c r="D225" s="196" t="s">
        <v>172</v>
      </c>
      <c r="E225" s="39"/>
      <c r="F225" s="197" t="s">
        <v>1303</v>
      </c>
      <c r="G225" s="39"/>
      <c r="H225" s="39"/>
      <c r="I225" s="198"/>
      <c r="J225" s="39"/>
      <c r="K225" s="39"/>
      <c r="L225" s="42"/>
      <c r="M225" s="199"/>
      <c r="N225" s="200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9" t="s">
        <v>172</v>
      </c>
      <c r="AU225" s="19" t="s">
        <v>92</v>
      </c>
    </row>
    <row r="226" spans="1:47" s="2" customFormat="1" ht="11.25">
      <c r="A226" s="37"/>
      <c r="B226" s="38"/>
      <c r="C226" s="39"/>
      <c r="D226" s="233" t="s">
        <v>189</v>
      </c>
      <c r="E226" s="39"/>
      <c r="F226" s="234" t="s">
        <v>1304</v>
      </c>
      <c r="G226" s="39"/>
      <c r="H226" s="39"/>
      <c r="I226" s="198"/>
      <c r="J226" s="39"/>
      <c r="K226" s="39"/>
      <c r="L226" s="42"/>
      <c r="M226" s="199"/>
      <c r="N226" s="200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9" t="s">
        <v>189</v>
      </c>
      <c r="AU226" s="19" t="s">
        <v>92</v>
      </c>
    </row>
    <row r="227" spans="1:65" s="2" customFormat="1" ht="16.5" customHeight="1">
      <c r="A227" s="37"/>
      <c r="B227" s="38"/>
      <c r="C227" s="183" t="s">
        <v>404</v>
      </c>
      <c r="D227" s="183" t="s">
        <v>166</v>
      </c>
      <c r="E227" s="184" t="s">
        <v>1305</v>
      </c>
      <c r="F227" s="185" t="s">
        <v>1306</v>
      </c>
      <c r="G227" s="186" t="s">
        <v>335</v>
      </c>
      <c r="H227" s="187">
        <v>0.524</v>
      </c>
      <c r="I227" s="188"/>
      <c r="J227" s="189">
        <f>ROUND(I227*H227,2)</f>
        <v>0</v>
      </c>
      <c r="K227" s="185" t="s">
        <v>186</v>
      </c>
      <c r="L227" s="42"/>
      <c r="M227" s="190" t="s">
        <v>36</v>
      </c>
      <c r="N227" s="191" t="s">
        <v>53</v>
      </c>
      <c r="O227" s="67"/>
      <c r="P227" s="192">
        <f>O227*H227</f>
        <v>0</v>
      </c>
      <c r="Q227" s="192">
        <v>1.04877</v>
      </c>
      <c r="R227" s="192">
        <f>Q227*H227</f>
        <v>0.54955548</v>
      </c>
      <c r="S227" s="192">
        <v>0</v>
      </c>
      <c r="T227" s="19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4" t="s">
        <v>170</v>
      </c>
      <c r="AT227" s="194" t="s">
        <v>166</v>
      </c>
      <c r="AU227" s="194" t="s">
        <v>92</v>
      </c>
      <c r="AY227" s="19" t="s">
        <v>164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9" t="s">
        <v>23</v>
      </c>
      <c r="BK227" s="195">
        <f>ROUND(I227*H227,2)</f>
        <v>0</v>
      </c>
      <c r="BL227" s="19" t="s">
        <v>170</v>
      </c>
      <c r="BM227" s="194" t="s">
        <v>1626</v>
      </c>
    </row>
    <row r="228" spans="1:47" s="2" customFormat="1" ht="11.25">
      <c r="A228" s="37"/>
      <c r="B228" s="38"/>
      <c r="C228" s="39"/>
      <c r="D228" s="196" t="s">
        <v>172</v>
      </c>
      <c r="E228" s="39"/>
      <c r="F228" s="197" t="s">
        <v>1308</v>
      </c>
      <c r="G228" s="39"/>
      <c r="H228" s="39"/>
      <c r="I228" s="198"/>
      <c r="J228" s="39"/>
      <c r="K228" s="39"/>
      <c r="L228" s="42"/>
      <c r="M228" s="199"/>
      <c r="N228" s="200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9" t="s">
        <v>172</v>
      </c>
      <c r="AU228" s="19" t="s">
        <v>92</v>
      </c>
    </row>
    <row r="229" spans="1:47" s="2" customFormat="1" ht="11.25">
      <c r="A229" s="37"/>
      <c r="B229" s="38"/>
      <c r="C229" s="39"/>
      <c r="D229" s="233" t="s">
        <v>189</v>
      </c>
      <c r="E229" s="39"/>
      <c r="F229" s="234" t="s">
        <v>1309</v>
      </c>
      <c r="G229" s="39"/>
      <c r="H229" s="39"/>
      <c r="I229" s="198"/>
      <c r="J229" s="39"/>
      <c r="K229" s="39"/>
      <c r="L229" s="42"/>
      <c r="M229" s="199"/>
      <c r="N229" s="200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9" t="s">
        <v>189</v>
      </c>
      <c r="AU229" s="19" t="s">
        <v>92</v>
      </c>
    </row>
    <row r="230" spans="2:51" s="14" customFormat="1" ht="11.25">
      <c r="B230" s="211"/>
      <c r="C230" s="212"/>
      <c r="D230" s="196" t="s">
        <v>173</v>
      </c>
      <c r="E230" s="213" t="s">
        <v>36</v>
      </c>
      <c r="F230" s="214" t="s">
        <v>1627</v>
      </c>
      <c r="G230" s="212"/>
      <c r="H230" s="215">
        <v>0.524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173</v>
      </c>
      <c r="AU230" s="221" t="s">
        <v>92</v>
      </c>
      <c r="AV230" s="14" t="s">
        <v>92</v>
      </c>
      <c r="AW230" s="14" t="s">
        <v>45</v>
      </c>
      <c r="AX230" s="14" t="s">
        <v>23</v>
      </c>
      <c r="AY230" s="221" t="s">
        <v>164</v>
      </c>
    </row>
    <row r="231" spans="1:65" s="2" customFormat="1" ht="16.5" customHeight="1">
      <c r="A231" s="37"/>
      <c r="B231" s="38"/>
      <c r="C231" s="183" t="s">
        <v>412</v>
      </c>
      <c r="D231" s="183" t="s">
        <v>166</v>
      </c>
      <c r="E231" s="184" t="s">
        <v>1628</v>
      </c>
      <c r="F231" s="185" t="s">
        <v>1629</v>
      </c>
      <c r="G231" s="186" t="s">
        <v>169</v>
      </c>
      <c r="H231" s="187">
        <v>61.418</v>
      </c>
      <c r="I231" s="188"/>
      <c r="J231" s="189">
        <f>ROUND(I231*H231,2)</f>
        <v>0</v>
      </c>
      <c r="K231" s="185" t="s">
        <v>186</v>
      </c>
      <c r="L231" s="42"/>
      <c r="M231" s="190" t="s">
        <v>36</v>
      </c>
      <c r="N231" s="191" t="s">
        <v>53</v>
      </c>
      <c r="O231" s="67"/>
      <c r="P231" s="192">
        <f>O231*H231</f>
        <v>0</v>
      </c>
      <c r="Q231" s="192">
        <v>0.00237</v>
      </c>
      <c r="R231" s="192">
        <f>Q231*H231</f>
        <v>0.14556066</v>
      </c>
      <c r="S231" s="192">
        <v>0</v>
      </c>
      <c r="T231" s="19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4" t="s">
        <v>170</v>
      </c>
      <c r="AT231" s="194" t="s">
        <v>166</v>
      </c>
      <c r="AU231" s="194" t="s">
        <v>92</v>
      </c>
      <c r="AY231" s="19" t="s">
        <v>164</v>
      </c>
      <c r="BE231" s="195">
        <f>IF(N231="základní",J231,0)</f>
        <v>0</v>
      </c>
      <c r="BF231" s="195">
        <f>IF(N231="snížená",J231,0)</f>
        <v>0</v>
      </c>
      <c r="BG231" s="195">
        <f>IF(N231="zákl. přenesená",J231,0)</f>
        <v>0</v>
      </c>
      <c r="BH231" s="195">
        <f>IF(N231="sníž. přenesená",J231,0)</f>
        <v>0</v>
      </c>
      <c r="BI231" s="195">
        <f>IF(N231="nulová",J231,0)</f>
        <v>0</v>
      </c>
      <c r="BJ231" s="19" t="s">
        <v>23</v>
      </c>
      <c r="BK231" s="195">
        <f>ROUND(I231*H231,2)</f>
        <v>0</v>
      </c>
      <c r="BL231" s="19" t="s">
        <v>170</v>
      </c>
      <c r="BM231" s="194" t="s">
        <v>1630</v>
      </c>
    </row>
    <row r="232" spans="1:47" s="2" customFormat="1" ht="11.25">
      <c r="A232" s="37"/>
      <c r="B232" s="38"/>
      <c r="C232" s="39"/>
      <c r="D232" s="196" t="s">
        <v>172</v>
      </c>
      <c r="E232" s="39"/>
      <c r="F232" s="197" t="s">
        <v>1631</v>
      </c>
      <c r="G232" s="39"/>
      <c r="H232" s="39"/>
      <c r="I232" s="198"/>
      <c r="J232" s="39"/>
      <c r="K232" s="39"/>
      <c r="L232" s="42"/>
      <c r="M232" s="199"/>
      <c r="N232" s="200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9" t="s">
        <v>172</v>
      </c>
      <c r="AU232" s="19" t="s">
        <v>92</v>
      </c>
    </row>
    <row r="233" spans="1:47" s="2" customFormat="1" ht="11.25">
      <c r="A233" s="37"/>
      <c r="B233" s="38"/>
      <c r="C233" s="39"/>
      <c r="D233" s="233" t="s">
        <v>189</v>
      </c>
      <c r="E233" s="39"/>
      <c r="F233" s="234" t="s">
        <v>1632</v>
      </c>
      <c r="G233" s="39"/>
      <c r="H233" s="39"/>
      <c r="I233" s="198"/>
      <c r="J233" s="39"/>
      <c r="K233" s="39"/>
      <c r="L233" s="42"/>
      <c r="M233" s="199"/>
      <c r="N233" s="200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9" t="s">
        <v>189</v>
      </c>
      <c r="AU233" s="19" t="s">
        <v>92</v>
      </c>
    </row>
    <row r="234" spans="2:51" s="14" customFormat="1" ht="11.25">
      <c r="B234" s="211"/>
      <c r="C234" s="212"/>
      <c r="D234" s="196" t="s">
        <v>173</v>
      </c>
      <c r="E234" s="213" t="s">
        <v>36</v>
      </c>
      <c r="F234" s="214" t="s">
        <v>1633</v>
      </c>
      <c r="G234" s="212"/>
      <c r="H234" s="215">
        <v>61.418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173</v>
      </c>
      <c r="AU234" s="221" t="s">
        <v>92</v>
      </c>
      <c r="AV234" s="14" t="s">
        <v>92</v>
      </c>
      <c r="AW234" s="14" t="s">
        <v>45</v>
      </c>
      <c r="AX234" s="14" t="s">
        <v>82</v>
      </c>
      <c r="AY234" s="221" t="s">
        <v>164</v>
      </c>
    </row>
    <row r="235" spans="2:51" s="15" customFormat="1" ht="11.25">
      <c r="B235" s="222"/>
      <c r="C235" s="223"/>
      <c r="D235" s="196" t="s">
        <v>173</v>
      </c>
      <c r="E235" s="224" t="s">
        <v>36</v>
      </c>
      <c r="F235" s="225" t="s">
        <v>181</v>
      </c>
      <c r="G235" s="223"/>
      <c r="H235" s="226">
        <v>61.418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173</v>
      </c>
      <c r="AU235" s="232" t="s">
        <v>92</v>
      </c>
      <c r="AV235" s="15" t="s">
        <v>170</v>
      </c>
      <c r="AW235" s="15" t="s">
        <v>45</v>
      </c>
      <c r="AX235" s="15" t="s">
        <v>23</v>
      </c>
      <c r="AY235" s="232" t="s">
        <v>164</v>
      </c>
    </row>
    <row r="236" spans="1:65" s="2" customFormat="1" ht="16.5" customHeight="1">
      <c r="A236" s="37"/>
      <c r="B236" s="38"/>
      <c r="C236" s="183" t="s">
        <v>420</v>
      </c>
      <c r="D236" s="183" t="s">
        <v>166</v>
      </c>
      <c r="E236" s="184" t="s">
        <v>1634</v>
      </c>
      <c r="F236" s="185" t="s">
        <v>1635</v>
      </c>
      <c r="G236" s="186" t="s">
        <v>169</v>
      </c>
      <c r="H236" s="187">
        <v>61.418</v>
      </c>
      <c r="I236" s="188"/>
      <c r="J236" s="189">
        <f>ROUND(I236*H236,2)</f>
        <v>0</v>
      </c>
      <c r="K236" s="185" t="s">
        <v>186</v>
      </c>
      <c r="L236" s="42"/>
      <c r="M236" s="190" t="s">
        <v>36</v>
      </c>
      <c r="N236" s="191" t="s">
        <v>53</v>
      </c>
      <c r="O236" s="67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4" t="s">
        <v>170</v>
      </c>
      <c r="AT236" s="194" t="s">
        <v>166</v>
      </c>
      <c r="AU236" s="194" t="s">
        <v>92</v>
      </c>
      <c r="AY236" s="19" t="s">
        <v>164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9" t="s">
        <v>23</v>
      </c>
      <c r="BK236" s="195">
        <f>ROUND(I236*H236,2)</f>
        <v>0</v>
      </c>
      <c r="BL236" s="19" t="s">
        <v>170</v>
      </c>
      <c r="BM236" s="194" t="s">
        <v>1636</v>
      </c>
    </row>
    <row r="237" spans="1:47" s="2" customFormat="1" ht="11.25">
      <c r="A237" s="37"/>
      <c r="B237" s="38"/>
      <c r="C237" s="39"/>
      <c r="D237" s="196" t="s">
        <v>172</v>
      </c>
      <c r="E237" s="39"/>
      <c r="F237" s="197" t="s">
        <v>1637</v>
      </c>
      <c r="G237" s="39"/>
      <c r="H237" s="39"/>
      <c r="I237" s="198"/>
      <c r="J237" s="39"/>
      <c r="K237" s="39"/>
      <c r="L237" s="42"/>
      <c r="M237" s="199"/>
      <c r="N237" s="200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9" t="s">
        <v>172</v>
      </c>
      <c r="AU237" s="19" t="s">
        <v>92</v>
      </c>
    </row>
    <row r="238" spans="1:47" s="2" customFormat="1" ht="11.25">
      <c r="A238" s="37"/>
      <c r="B238" s="38"/>
      <c r="C238" s="39"/>
      <c r="D238" s="233" t="s">
        <v>189</v>
      </c>
      <c r="E238" s="39"/>
      <c r="F238" s="234" t="s">
        <v>1638</v>
      </c>
      <c r="G238" s="39"/>
      <c r="H238" s="39"/>
      <c r="I238" s="198"/>
      <c r="J238" s="39"/>
      <c r="K238" s="39"/>
      <c r="L238" s="42"/>
      <c r="M238" s="199"/>
      <c r="N238" s="200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9" t="s">
        <v>189</v>
      </c>
      <c r="AU238" s="19" t="s">
        <v>92</v>
      </c>
    </row>
    <row r="239" spans="1:65" s="2" customFormat="1" ht="16.5" customHeight="1">
      <c r="A239" s="37"/>
      <c r="B239" s="38"/>
      <c r="C239" s="183" t="s">
        <v>428</v>
      </c>
      <c r="D239" s="183" t="s">
        <v>166</v>
      </c>
      <c r="E239" s="184" t="s">
        <v>1639</v>
      </c>
      <c r="F239" s="185" t="s">
        <v>1640</v>
      </c>
      <c r="G239" s="186" t="s">
        <v>185</v>
      </c>
      <c r="H239" s="187">
        <v>31.148</v>
      </c>
      <c r="I239" s="188"/>
      <c r="J239" s="189">
        <f>ROUND(I239*H239,2)</f>
        <v>0</v>
      </c>
      <c r="K239" s="185" t="s">
        <v>186</v>
      </c>
      <c r="L239" s="42"/>
      <c r="M239" s="190" t="s">
        <v>36</v>
      </c>
      <c r="N239" s="191" t="s">
        <v>53</v>
      </c>
      <c r="O239" s="67"/>
      <c r="P239" s="192">
        <f>O239*H239</f>
        <v>0</v>
      </c>
      <c r="Q239" s="192">
        <v>2.50209</v>
      </c>
      <c r="R239" s="192">
        <f>Q239*H239</f>
        <v>77.93509931999999</v>
      </c>
      <c r="S239" s="192">
        <v>0</v>
      </c>
      <c r="T239" s="19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4" t="s">
        <v>170</v>
      </c>
      <c r="AT239" s="194" t="s">
        <v>166</v>
      </c>
      <c r="AU239" s="194" t="s">
        <v>92</v>
      </c>
      <c r="AY239" s="19" t="s">
        <v>164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9" t="s">
        <v>23</v>
      </c>
      <c r="BK239" s="195">
        <f>ROUND(I239*H239,2)</f>
        <v>0</v>
      </c>
      <c r="BL239" s="19" t="s">
        <v>170</v>
      </c>
      <c r="BM239" s="194" t="s">
        <v>1641</v>
      </c>
    </row>
    <row r="240" spans="1:47" s="2" customFormat="1" ht="11.25">
      <c r="A240" s="37"/>
      <c r="B240" s="38"/>
      <c r="C240" s="39"/>
      <c r="D240" s="196" t="s">
        <v>172</v>
      </c>
      <c r="E240" s="39"/>
      <c r="F240" s="197" t="s">
        <v>1642</v>
      </c>
      <c r="G240" s="39"/>
      <c r="H240" s="39"/>
      <c r="I240" s="198"/>
      <c r="J240" s="39"/>
      <c r="K240" s="39"/>
      <c r="L240" s="42"/>
      <c r="M240" s="199"/>
      <c r="N240" s="200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9" t="s">
        <v>172</v>
      </c>
      <c r="AU240" s="19" t="s">
        <v>92</v>
      </c>
    </row>
    <row r="241" spans="1:47" s="2" customFormat="1" ht="11.25">
      <c r="A241" s="37"/>
      <c r="B241" s="38"/>
      <c r="C241" s="39"/>
      <c r="D241" s="233" t="s">
        <v>189</v>
      </c>
      <c r="E241" s="39"/>
      <c r="F241" s="234" t="s">
        <v>1643</v>
      </c>
      <c r="G241" s="39"/>
      <c r="H241" s="39"/>
      <c r="I241" s="198"/>
      <c r="J241" s="39"/>
      <c r="K241" s="39"/>
      <c r="L241" s="42"/>
      <c r="M241" s="199"/>
      <c r="N241" s="200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9" t="s">
        <v>189</v>
      </c>
      <c r="AU241" s="19" t="s">
        <v>92</v>
      </c>
    </row>
    <row r="242" spans="2:51" s="14" customFormat="1" ht="11.25">
      <c r="B242" s="211"/>
      <c r="C242" s="212"/>
      <c r="D242" s="196" t="s">
        <v>173</v>
      </c>
      <c r="E242" s="213" t="s">
        <v>36</v>
      </c>
      <c r="F242" s="214" t="s">
        <v>1644</v>
      </c>
      <c r="G242" s="212"/>
      <c r="H242" s="215">
        <v>23.4631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173</v>
      </c>
      <c r="AU242" s="221" t="s">
        <v>92</v>
      </c>
      <c r="AV242" s="14" t="s">
        <v>92</v>
      </c>
      <c r="AW242" s="14" t="s">
        <v>45</v>
      </c>
      <c r="AX242" s="14" t="s">
        <v>82</v>
      </c>
      <c r="AY242" s="221" t="s">
        <v>164</v>
      </c>
    </row>
    <row r="243" spans="2:51" s="14" customFormat="1" ht="11.25">
      <c r="B243" s="211"/>
      <c r="C243" s="212"/>
      <c r="D243" s="196" t="s">
        <v>173</v>
      </c>
      <c r="E243" s="213" t="s">
        <v>36</v>
      </c>
      <c r="F243" s="214" t="s">
        <v>1645</v>
      </c>
      <c r="G243" s="212"/>
      <c r="H243" s="215">
        <v>7.685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173</v>
      </c>
      <c r="AU243" s="221" t="s">
        <v>92</v>
      </c>
      <c r="AV243" s="14" t="s">
        <v>92</v>
      </c>
      <c r="AW243" s="14" t="s">
        <v>45</v>
      </c>
      <c r="AX243" s="14" t="s">
        <v>82</v>
      </c>
      <c r="AY243" s="221" t="s">
        <v>164</v>
      </c>
    </row>
    <row r="244" spans="2:51" s="15" customFormat="1" ht="11.25">
      <c r="B244" s="222"/>
      <c r="C244" s="223"/>
      <c r="D244" s="196" t="s">
        <v>173</v>
      </c>
      <c r="E244" s="224" t="s">
        <v>36</v>
      </c>
      <c r="F244" s="225" t="s">
        <v>181</v>
      </c>
      <c r="G244" s="223"/>
      <c r="H244" s="226">
        <v>31.1481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173</v>
      </c>
      <c r="AU244" s="232" t="s">
        <v>92</v>
      </c>
      <c r="AV244" s="15" t="s">
        <v>170</v>
      </c>
      <c r="AW244" s="15" t="s">
        <v>45</v>
      </c>
      <c r="AX244" s="15" t="s">
        <v>23</v>
      </c>
      <c r="AY244" s="232" t="s">
        <v>164</v>
      </c>
    </row>
    <row r="245" spans="1:65" s="2" customFormat="1" ht="16.5" customHeight="1">
      <c r="A245" s="37"/>
      <c r="B245" s="38"/>
      <c r="C245" s="183" t="s">
        <v>437</v>
      </c>
      <c r="D245" s="183" t="s">
        <v>166</v>
      </c>
      <c r="E245" s="184" t="s">
        <v>1646</v>
      </c>
      <c r="F245" s="185" t="s">
        <v>1647</v>
      </c>
      <c r="G245" s="186" t="s">
        <v>185</v>
      </c>
      <c r="H245" s="187">
        <v>15.61</v>
      </c>
      <c r="I245" s="188"/>
      <c r="J245" s="189">
        <f>ROUND(I245*H245,2)</f>
        <v>0</v>
      </c>
      <c r="K245" s="185" t="s">
        <v>186</v>
      </c>
      <c r="L245" s="42"/>
      <c r="M245" s="190" t="s">
        <v>36</v>
      </c>
      <c r="N245" s="191" t="s">
        <v>53</v>
      </c>
      <c r="O245" s="67"/>
      <c r="P245" s="192">
        <f>O245*H245</f>
        <v>0</v>
      </c>
      <c r="Q245" s="192">
        <v>2.50209</v>
      </c>
      <c r="R245" s="192">
        <f>Q245*H245</f>
        <v>39.0576249</v>
      </c>
      <c r="S245" s="192">
        <v>0</v>
      </c>
      <c r="T245" s="193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4" t="s">
        <v>170</v>
      </c>
      <c r="AT245" s="194" t="s">
        <v>166</v>
      </c>
      <c r="AU245" s="194" t="s">
        <v>92</v>
      </c>
      <c r="AY245" s="19" t="s">
        <v>164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9" t="s">
        <v>23</v>
      </c>
      <c r="BK245" s="195">
        <f>ROUND(I245*H245,2)</f>
        <v>0</v>
      </c>
      <c r="BL245" s="19" t="s">
        <v>170</v>
      </c>
      <c r="BM245" s="194" t="s">
        <v>1648</v>
      </c>
    </row>
    <row r="246" spans="1:47" s="2" customFormat="1" ht="11.25">
      <c r="A246" s="37"/>
      <c r="B246" s="38"/>
      <c r="C246" s="39"/>
      <c r="D246" s="196" t="s">
        <v>172</v>
      </c>
      <c r="E246" s="39"/>
      <c r="F246" s="197" t="s">
        <v>1649</v>
      </c>
      <c r="G246" s="39"/>
      <c r="H246" s="39"/>
      <c r="I246" s="198"/>
      <c r="J246" s="39"/>
      <c r="K246" s="39"/>
      <c r="L246" s="42"/>
      <c r="M246" s="199"/>
      <c r="N246" s="200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9" t="s">
        <v>172</v>
      </c>
      <c r="AU246" s="19" t="s">
        <v>92</v>
      </c>
    </row>
    <row r="247" spans="1:47" s="2" customFormat="1" ht="11.25">
      <c r="A247" s="37"/>
      <c r="B247" s="38"/>
      <c r="C247" s="39"/>
      <c r="D247" s="233" t="s">
        <v>189</v>
      </c>
      <c r="E247" s="39"/>
      <c r="F247" s="234" t="s">
        <v>1650</v>
      </c>
      <c r="G247" s="39"/>
      <c r="H247" s="39"/>
      <c r="I247" s="198"/>
      <c r="J247" s="39"/>
      <c r="K247" s="39"/>
      <c r="L247" s="42"/>
      <c r="M247" s="199"/>
      <c r="N247" s="200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9" t="s">
        <v>189</v>
      </c>
      <c r="AU247" s="19" t="s">
        <v>92</v>
      </c>
    </row>
    <row r="248" spans="2:51" s="14" customFormat="1" ht="11.25">
      <c r="B248" s="211"/>
      <c r="C248" s="212"/>
      <c r="D248" s="196" t="s">
        <v>173</v>
      </c>
      <c r="E248" s="213" t="s">
        <v>36</v>
      </c>
      <c r="F248" s="214" t="s">
        <v>1651</v>
      </c>
      <c r="G248" s="212"/>
      <c r="H248" s="215">
        <v>39.2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173</v>
      </c>
      <c r="AU248" s="221" t="s">
        <v>92</v>
      </c>
      <c r="AV248" s="14" t="s">
        <v>92</v>
      </c>
      <c r="AW248" s="14" t="s">
        <v>45</v>
      </c>
      <c r="AX248" s="14" t="s">
        <v>82</v>
      </c>
      <c r="AY248" s="221" t="s">
        <v>164</v>
      </c>
    </row>
    <row r="249" spans="2:51" s="14" customFormat="1" ht="11.25">
      <c r="B249" s="211"/>
      <c r="C249" s="212"/>
      <c r="D249" s="196" t="s">
        <v>173</v>
      </c>
      <c r="E249" s="213" t="s">
        <v>36</v>
      </c>
      <c r="F249" s="214" t="s">
        <v>1652</v>
      </c>
      <c r="G249" s="212"/>
      <c r="H249" s="215">
        <v>-23.59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173</v>
      </c>
      <c r="AU249" s="221" t="s">
        <v>92</v>
      </c>
      <c r="AV249" s="14" t="s">
        <v>92</v>
      </c>
      <c r="AW249" s="14" t="s">
        <v>45</v>
      </c>
      <c r="AX249" s="14" t="s">
        <v>82</v>
      </c>
      <c r="AY249" s="221" t="s">
        <v>164</v>
      </c>
    </row>
    <row r="250" spans="2:51" s="15" customFormat="1" ht="11.25">
      <c r="B250" s="222"/>
      <c r="C250" s="223"/>
      <c r="D250" s="196" t="s">
        <v>173</v>
      </c>
      <c r="E250" s="224" t="s">
        <v>36</v>
      </c>
      <c r="F250" s="225" t="s">
        <v>181</v>
      </c>
      <c r="G250" s="223"/>
      <c r="H250" s="226">
        <v>15.61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173</v>
      </c>
      <c r="AU250" s="232" t="s">
        <v>92</v>
      </c>
      <c r="AV250" s="15" t="s">
        <v>170</v>
      </c>
      <c r="AW250" s="15" t="s">
        <v>45</v>
      </c>
      <c r="AX250" s="15" t="s">
        <v>23</v>
      </c>
      <c r="AY250" s="232" t="s">
        <v>164</v>
      </c>
    </row>
    <row r="251" spans="1:65" s="2" customFormat="1" ht="16.5" customHeight="1">
      <c r="A251" s="37"/>
      <c r="B251" s="38"/>
      <c r="C251" s="183" t="s">
        <v>435</v>
      </c>
      <c r="D251" s="183" t="s">
        <v>166</v>
      </c>
      <c r="E251" s="184" t="s">
        <v>1653</v>
      </c>
      <c r="F251" s="185" t="s">
        <v>1654</v>
      </c>
      <c r="G251" s="186" t="s">
        <v>169</v>
      </c>
      <c r="H251" s="187">
        <v>132.79</v>
      </c>
      <c r="I251" s="188"/>
      <c r="J251" s="189">
        <f>ROUND(I251*H251,2)</f>
        <v>0</v>
      </c>
      <c r="K251" s="185" t="s">
        <v>186</v>
      </c>
      <c r="L251" s="42"/>
      <c r="M251" s="190" t="s">
        <v>36</v>
      </c>
      <c r="N251" s="191" t="s">
        <v>53</v>
      </c>
      <c r="O251" s="67"/>
      <c r="P251" s="192">
        <f>O251*H251</f>
        <v>0</v>
      </c>
      <c r="Q251" s="192">
        <v>0.00182</v>
      </c>
      <c r="R251" s="192">
        <f>Q251*H251</f>
        <v>0.2416778</v>
      </c>
      <c r="S251" s="192">
        <v>0</v>
      </c>
      <c r="T251" s="19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4" t="s">
        <v>170</v>
      </c>
      <c r="AT251" s="194" t="s">
        <v>166</v>
      </c>
      <c r="AU251" s="194" t="s">
        <v>92</v>
      </c>
      <c r="AY251" s="19" t="s">
        <v>164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9" t="s">
        <v>23</v>
      </c>
      <c r="BK251" s="195">
        <f>ROUND(I251*H251,2)</f>
        <v>0</v>
      </c>
      <c r="BL251" s="19" t="s">
        <v>170</v>
      </c>
      <c r="BM251" s="194" t="s">
        <v>1655</v>
      </c>
    </row>
    <row r="252" spans="1:47" s="2" customFormat="1" ht="11.25">
      <c r="A252" s="37"/>
      <c r="B252" s="38"/>
      <c r="C252" s="39"/>
      <c r="D252" s="196" t="s">
        <v>172</v>
      </c>
      <c r="E252" s="39"/>
      <c r="F252" s="197" t="s">
        <v>1656</v>
      </c>
      <c r="G252" s="39"/>
      <c r="H252" s="39"/>
      <c r="I252" s="198"/>
      <c r="J252" s="39"/>
      <c r="K252" s="39"/>
      <c r="L252" s="42"/>
      <c r="M252" s="199"/>
      <c r="N252" s="200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9" t="s">
        <v>172</v>
      </c>
      <c r="AU252" s="19" t="s">
        <v>92</v>
      </c>
    </row>
    <row r="253" spans="1:47" s="2" customFormat="1" ht="11.25">
      <c r="A253" s="37"/>
      <c r="B253" s="38"/>
      <c r="C253" s="39"/>
      <c r="D253" s="233" t="s">
        <v>189</v>
      </c>
      <c r="E253" s="39"/>
      <c r="F253" s="234" t="s">
        <v>1657</v>
      </c>
      <c r="G253" s="39"/>
      <c r="H253" s="39"/>
      <c r="I253" s="198"/>
      <c r="J253" s="39"/>
      <c r="K253" s="39"/>
      <c r="L253" s="42"/>
      <c r="M253" s="199"/>
      <c r="N253" s="200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9" t="s">
        <v>189</v>
      </c>
      <c r="AU253" s="19" t="s">
        <v>92</v>
      </c>
    </row>
    <row r="254" spans="2:51" s="14" customFormat="1" ht="11.25">
      <c r="B254" s="211"/>
      <c r="C254" s="212"/>
      <c r="D254" s="196" t="s">
        <v>173</v>
      </c>
      <c r="E254" s="213" t="s">
        <v>36</v>
      </c>
      <c r="F254" s="214" t="s">
        <v>1658</v>
      </c>
      <c r="G254" s="212"/>
      <c r="H254" s="215">
        <v>117.18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173</v>
      </c>
      <c r="AU254" s="221" t="s">
        <v>92</v>
      </c>
      <c r="AV254" s="14" t="s">
        <v>92</v>
      </c>
      <c r="AW254" s="14" t="s">
        <v>45</v>
      </c>
      <c r="AX254" s="14" t="s">
        <v>82</v>
      </c>
      <c r="AY254" s="221" t="s">
        <v>164</v>
      </c>
    </row>
    <row r="255" spans="2:51" s="14" customFormat="1" ht="11.25">
      <c r="B255" s="211"/>
      <c r="C255" s="212"/>
      <c r="D255" s="196" t="s">
        <v>173</v>
      </c>
      <c r="E255" s="213" t="s">
        <v>36</v>
      </c>
      <c r="F255" s="214" t="s">
        <v>1659</v>
      </c>
      <c r="G255" s="212"/>
      <c r="H255" s="215">
        <v>15.61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173</v>
      </c>
      <c r="AU255" s="221" t="s">
        <v>92</v>
      </c>
      <c r="AV255" s="14" t="s">
        <v>92</v>
      </c>
      <c r="AW255" s="14" t="s">
        <v>45</v>
      </c>
      <c r="AX255" s="14" t="s">
        <v>82</v>
      </c>
      <c r="AY255" s="221" t="s">
        <v>164</v>
      </c>
    </row>
    <row r="256" spans="2:51" s="15" customFormat="1" ht="11.25">
      <c r="B256" s="222"/>
      <c r="C256" s="223"/>
      <c r="D256" s="196" t="s">
        <v>173</v>
      </c>
      <c r="E256" s="224" t="s">
        <v>36</v>
      </c>
      <c r="F256" s="225" t="s">
        <v>181</v>
      </c>
      <c r="G256" s="223"/>
      <c r="H256" s="226">
        <v>132.79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173</v>
      </c>
      <c r="AU256" s="232" t="s">
        <v>92</v>
      </c>
      <c r="AV256" s="15" t="s">
        <v>170</v>
      </c>
      <c r="AW256" s="15" t="s">
        <v>45</v>
      </c>
      <c r="AX256" s="15" t="s">
        <v>23</v>
      </c>
      <c r="AY256" s="232" t="s">
        <v>164</v>
      </c>
    </row>
    <row r="257" spans="1:65" s="2" customFormat="1" ht="16.5" customHeight="1">
      <c r="A257" s="37"/>
      <c r="B257" s="38"/>
      <c r="C257" s="183" t="s">
        <v>449</v>
      </c>
      <c r="D257" s="183" t="s">
        <v>166</v>
      </c>
      <c r="E257" s="184" t="s">
        <v>1660</v>
      </c>
      <c r="F257" s="185" t="s">
        <v>1661</v>
      </c>
      <c r="G257" s="186" t="s">
        <v>169</v>
      </c>
      <c r="H257" s="187">
        <v>132.79</v>
      </c>
      <c r="I257" s="188"/>
      <c r="J257" s="189">
        <f>ROUND(I257*H257,2)</f>
        <v>0</v>
      </c>
      <c r="K257" s="185" t="s">
        <v>186</v>
      </c>
      <c r="L257" s="42"/>
      <c r="M257" s="190" t="s">
        <v>36</v>
      </c>
      <c r="N257" s="191" t="s">
        <v>53</v>
      </c>
      <c r="O257" s="67"/>
      <c r="P257" s="192">
        <f>O257*H257</f>
        <v>0</v>
      </c>
      <c r="Q257" s="192">
        <v>4E-05</v>
      </c>
      <c r="R257" s="192">
        <f>Q257*H257</f>
        <v>0.0053116000000000005</v>
      </c>
      <c r="S257" s="192">
        <v>0</v>
      </c>
      <c r="T257" s="19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4" t="s">
        <v>170</v>
      </c>
      <c r="AT257" s="194" t="s">
        <v>166</v>
      </c>
      <c r="AU257" s="194" t="s">
        <v>92</v>
      </c>
      <c r="AY257" s="19" t="s">
        <v>164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9" t="s">
        <v>23</v>
      </c>
      <c r="BK257" s="195">
        <f>ROUND(I257*H257,2)</f>
        <v>0</v>
      </c>
      <c r="BL257" s="19" t="s">
        <v>170</v>
      </c>
      <c r="BM257" s="194" t="s">
        <v>1662</v>
      </c>
    </row>
    <row r="258" spans="1:47" s="2" customFormat="1" ht="11.25">
      <c r="A258" s="37"/>
      <c r="B258" s="38"/>
      <c r="C258" s="39"/>
      <c r="D258" s="196" t="s">
        <v>172</v>
      </c>
      <c r="E258" s="39"/>
      <c r="F258" s="197" t="s">
        <v>1663</v>
      </c>
      <c r="G258" s="39"/>
      <c r="H258" s="39"/>
      <c r="I258" s="198"/>
      <c r="J258" s="39"/>
      <c r="K258" s="39"/>
      <c r="L258" s="42"/>
      <c r="M258" s="199"/>
      <c r="N258" s="200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9" t="s">
        <v>172</v>
      </c>
      <c r="AU258" s="19" t="s">
        <v>92</v>
      </c>
    </row>
    <row r="259" spans="1:47" s="2" customFormat="1" ht="11.25">
      <c r="A259" s="37"/>
      <c r="B259" s="38"/>
      <c r="C259" s="39"/>
      <c r="D259" s="233" t="s">
        <v>189</v>
      </c>
      <c r="E259" s="39"/>
      <c r="F259" s="234" t="s">
        <v>1664</v>
      </c>
      <c r="G259" s="39"/>
      <c r="H259" s="39"/>
      <c r="I259" s="198"/>
      <c r="J259" s="39"/>
      <c r="K259" s="39"/>
      <c r="L259" s="42"/>
      <c r="M259" s="199"/>
      <c r="N259" s="200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189</v>
      </c>
      <c r="AU259" s="19" t="s">
        <v>92</v>
      </c>
    </row>
    <row r="260" spans="2:51" s="14" customFormat="1" ht="11.25">
      <c r="B260" s="211"/>
      <c r="C260" s="212"/>
      <c r="D260" s="196" t="s">
        <v>173</v>
      </c>
      <c r="E260" s="213" t="s">
        <v>36</v>
      </c>
      <c r="F260" s="214" t="s">
        <v>1658</v>
      </c>
      <c r="G260" s="212"/>
      <c r="H260" s="215">
        <v>117.18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173</v>
      </c>
      <c r="AU260" s="221" t="s">
        <v>92</v>
      </c>
      <c r="AV260" s="14" t="s">
        <v>92</v>
      </c>
      <c r="AW260" s="14" t="s">
        <v>45</v>
      </c>
      <c r="AX260" s="14" t="s">
        <v>82</v>
      </c>
      <c r="AY260" s="221" t="s">
        <v>164</v>
      </c>
    </row>
    <row r="261" spans="2:51" s="14" customFormat="1" ht="11.25">
      <c r="B261" s="211"/>
      <c r="C261" s="212"/>
      <c r="D261" s="196" t="s">
        <v>173</v>
      </c>
      <c r="E261" s="213" t="s">
        <v>36</v>
      </c>
      <c r="F261" s="214" t="s">
        <v>1659</v>
      </c>
      <c r="G261" s="212"/>
      <c r="H261" s="215">
        <v>15.61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173</v>
      </c>
      <c r="AU261" s="221" t="s">
        <v>92</v>
      </c>
      <c r="AV261" s="14" t="s">
        <v>92</v>
      </c>
      <c r="AW261" s="14" t="s">
        <v>45</v>
      </c>
      <c r="AX261" s="14" t="s">
        <v>82</v>
      </c>
      <c r="AY261" s="221" t="s">
        <v>164</v>
      </c>
    </row>
    <row r="262" spans="2:51" s="15" customFormat="1" ht="11.25">
      <c r="B262" s="222"/>
      <c r="C262" s="223"/>
      <c r="D262" s="196" t="s">
        <v>173</v>
      </c>
      <c r="E262" s="224" t="s">
        <v>36</v>
      </c>
      <c r="F262" s="225" t="s">
        <v>181</v>
      </c>
      <c r="G262" s="223"/>
      <c r="H262" s="226">
        <v>132.79</v>
      </c>
      <c r="I262" s="227"/>
      <c r="J262" s="223"/>
      <c r="K262" s="223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173</v>
      </c>
      <c r="AU262" s="232" t="s">
        <v>92</v>
      </c>
      <c r="AV262" s="15" t="s">
        <v>170</v>
      </c>
      <c r="AW262" s="15" t="s">
        <v>45</v>
      </c>
      <c r="AX262" s="15" t="s">
        <v>23</v>
      </c>
      <c r="AY262" s="232" t="s">
        <v>164</v>
      </c>
    </row>
    <row r="263" spans="1:65" s="2" customFormat="1" ht="16.5" customHeight="1">
      <c r="A263" s="37"/>
      <c r="B263" s="38"/>
      <c r="C263" s="183" t="s">
        <v>455</v>
      </c>
      <c r="D263" s="183" t="s">
        <v>166</v>
      </c>
      <c r="E263" s="184" t="s">
        <v>1665</v>
      </c>
      <c r="F263" s="185" t="s">
        <v>1666</v>
      </c>
      <c r="G263" s="186" t="s">
        <v>335</v>
      </c>
      <c r="H263" s="187">
        <v>1.75</v>
      </c>
      <c r="I263" s="188"/>
      <c r="J263" s="189">
        <f>ROUND(I263*H263,2)</f>
        <v>0</v>
      </c>
      <c r="K263" s="185" t="s">
        <v>186</v>
      </c>
      <c r="L263" s="42"/>
      <c r="M263" s="190" t="s">
        <v>36</v>
      </c>
      <c r="N263" s="191" t="s">
        <v>53</v>
      </c>
      <c r="O263" s="67"/>
      <c r="P263" s="192">
        <f>O263*H263</f>
        <v>0</v>
      </c>
      <c r="Q263" s="192">
        <v>1.07653</v>
      </c>
      <c r="R263" s="192">
        <f>Q263*H263</f>
        <v>1.8839275</v>
      </c>
      <c r="S263" s="192">
        <v>0</v>
      </c>
      <c r="T263" s="193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4" t="s">
        <v>170</v>
      </c>
      <c r="AT263" s="194" t="s">
        <v>166</v>
      </c>
      <c r="AU263" s="194" t="s">
        <v>92</v>
      </c>
      <c r="AY263" s="19" t="s">
        <v>164</v>
      </c>
      <c r="BE263" s="195">
        <f>IF(N263="základní",J263,0)</f>
        <v>0</v>
      </c>
      <c r="BF263" s="195">
        <f>IF(N263="snížená",J263,0)</f>
        <v>0</v>
      </c>
      <c r="BG263" s="195">
        <f>IF(N263="zákl. přenesená",J263,0)</f>
        <v>0</v>
      </c>
      <c r="BH263" s="195">
        <f>IF(N263="sníž. přenesená",J263,0)</f>
        <v>0</v>
      </c>
      <c r="BI263" s="195">
        <f>IF(N263="nulová",J263,0)</f>
        <v>0</v>
      </c>
      <c r="BJ263" s="19" t="s">
        <v>23</v>
      </c>
      <c r="BK263" s="195">
        <f>ROUND(I263*H263,2)</f>
        <v>0</v>
      </c>
      <c r="BL263" s="19" t="s">
        <v>170</v>
      </c>
      <c r="BM263" s="194" t="s">
        <v>1667</v>
      </c>
    </row>
    <row r="264" spans="1:47" s="2" customFormat="1" ht="19.5">
      <c r="A264" s="37"/>
      <c r="B264" s="38"/>
      <c r="C264" s="39"/>
      <c r="D264" s="196" t="s">
        <v>172</v>
      </c>
      <c r="E264" s="39"/>
      <c r="F264" s="197" t="s">
        <v>1668</v>
      </c>
      <c r="G264" s="39"/>
      <c r="H264" s="39"/>
      <c r="I264" s="198"/>
      <c r="J264" s="39"/>
      <c r="K264" s="39"/>
      <c r="L264" s="42"/>
      <c r="M264" s="199"/>
      <c r="N264" s="200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9" t="s">
        <v>172</v>
      </c>
      <c r="AU264" s="19" t="s">
        <v>92</v>
      </c>
    </row>
    <row r="265" spans="1:47" s="2" customFormat="1" ht="11.25">
      <c r="A265" s="37"/>
      <c r="B265" s="38"/>
      <c r="C265" s="39"/>
      <c r="D265" s="233" t="s">
        <v>189</v>
      </c>
      <c r="E265" s="39"/>
      <c r="F265" s="234" t="s">
        <v>1669</v>
      </c>
      <c r="G265" s="39"/>
      <c r="H265" s="39"/>
      <c r="I265" s="198"/>
      <c r="J265" s="39"/>
      <c r="K265" s="39"/>
      <c r="L265" s="42"/>
      <c r="M265" s="199"/>
      <c r="N265" s="200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9" t="s">
        <v>189</v>
      </c>
      <c r="AU265" s="19" t="s">
        <v>92</v>
      </c>
    </row>
    <row r="266" spans="2:51" s="14" customFormat="1" ht="11.25">
      <c r="B266" s="211"/>
      <c r="C266" s="212"/>
      <c r="D266" s="196" t="s">
        <v>173</v>
      </c>
      <c r="E266" s="213" t="s">
        <v>36</v>
      </c>
      <c r="F266" s="214" t="s">
        <v>1670</v>
      </c>
      <c r="G266" s="212"/>
      <c r="H266" s="215">
        <v>1.75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173</v>
      </c>
      <c r="AU266" s="221" t="s">
        <v>92</v>
      </c>
      <c r="AV266" s="14" t="s">
        <v>92</v>
      </c>
      <c r="AW266" s="14" t="s">
        <v>45</v>
      </c>
      <c r="AX266" s="14" t="s">
        <v>82</v>
      </c>
      <c r="AY266" s="221" t="s">
        <v>164</v>
      </c>
    </row>
    <row r="267" spans="2:51" s="15" customFormat="1" ht="11.25">
      <c r="B267" s="222"/>
      <c r="C267" s="223"/>
      <c r="D267" s="196" t="s">
        <v>173</v>
      </c>
      <c r="E267" s="224" t="s">
        <v>36</v>
      </c>
      <c r="F267" s="225" t="s">
        <v>181</v>
      </c>
      <c r="G267" s="223"/>
      <c r="H267" s="226">
        <v>1.75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173</v>
      </c>
      <c r="AU267" s="232" t="s">
        <v>92</v>
      </c>
      <c r="AV267" s="15" t="s">
        <v>170</v>
      </c>
      <c r="AW267" s="15" t="s">
        <v>45</v>
      </c>
      <c r="AX267" s="15" t="s">
        <v>23</v>
      </c>
      <c r="AY267" s="232" t="s">
        <v>164</v>
      </c>
    </row>
    <row r="268" spans="1:65" s="2" customFormat="1" ht="16.5" customHeight="1">
      <c r="A268" s="37"/>
      <c r="B268" s="38"/>
      <c r="C268" s="183" t="s">
        <v>462</v>
      </c>
      <c r="D268" s="183" t="s">
        <v>166</v>
      </c>
      <c r="E268" s="184" t="s">
        <v>1317</v>
      </c>
      <c r="F268" s="185" t="s">
        <v>1318</v>
      </c>
      <c r="G268" s="186" t="s">
        <v>364</v>
      </c>
      <c r="H268" s="187">
        <v>14.6</v>
      </c>
      <c r="I268" s="188"/>
      <c r="J268" s="189">
        <f>ROUND(I268*H268,2)</f>
        <v>0</v>
      </c>
      <c r="K268" s="185" t="s">
        <v>186</v>
      </c>
      <c r="L268" s="42"/>
      <c r="M268" s="190" t="s">
        <v>36</v>
      </c>
      <c r="N268" s="191" t="s">
        <v>53</v>
      </c>
      <c r="O268" s="67"/>
      <c r="P268" s="192">
        <f>O268*H268</f>
        <v>0</v>
      </c>
      <c r="Q268" s="192">
        <v>0.00033</v>
      </c>
      <c r="R268" s="192">
        <f>Q268*H268</f>
        <v>0.004818</v>
      </c>
      <c r="S268" s="192">
        <v>0</v>
      </c>
      <c r="T268" s="19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4" t="s">
        <v>170</v>
      </c>
      <c r="AT268" s="194" t="s">
        <v>166</v>
      </c>
      <c r="AU268" s="194" t="s">
        <v>92</v>
      </c>
      <c r="AY268" s="19" t="s">
        <v>164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9" t="s">
        <v>23</v>
      </c>
      <c r="BK268" s="195">
        <f>ROUND(I268*H268,2)</f>
        <v>0</v>
      </c>
      <c r="BL268" s="19" t="s">
        <v>170</v>
      </c>
      <c r="BM268" s="194" t="s">
        <v>1671</v>
      </c>
    </row>
    <row r="269" spans="1:47" s="2" customFormat="1" ht="11.25">
      <c r="A269" s="37"/>
      <c r="B269" s="38"/>
      <c r="C269" s="39"/>
      <c r="D269" s="196" t="s">
        <v>172</v>
      </c>
      <c r="E269" s="39"/>
      <c r="F269" s="197" t="s">
        <v>1320</v>
      </c>
      <c r="G269" s="39"/>
      <c r="H269" s="39"/>
      <c r="I269" s="198"/>
      <c r="J269" s="39"/>
      <c r="K269" s="39"/>
      <c r="L269" s="42"/>
      <c r="M269" s="199"/>
      <c r="N269" s="200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172</v>
      </c>
      <c r="AU269" s="19" t="s">
        <v>92</v>
      </c>
    </row>
    <row r="270" spans="1:47" s="2" customFormat="1" ht="11.25">
      <c r="A270" s="37"/>
      <c r="B270" s="38"/>
      <c r="C270" s="39"/>
      <c r="D270" s="233" t="s">
        <v>189</v>
      </c>
      <c r="E270" s="39"/>
      <c r="F270" s="234" t="s">
        <v>1321</v>
      </c>
      <c r="G270" s="39"/>
      <c r="H270" s="39"/>
      <c r="I270" s="198"/>
      <c r="J270" s="39"/>
      <c r="K270" s="39"/>
      <c r="L270" s="42"/>
      <c r="M270" s="199"/>
      <c r="N270" s="200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9" t="s">
        <v>189</v>
      </c>
      <c r="AU270" s="19" t="s">
        <v>92</v>
      </c>
    </row>
    <row r="271" spans="2:51" s="14" customFormat="1" ht="11.25">
      <c r="B271" s="211"/>
      <c r="C271" s="212"/>
      <c r="D271" s="196" t="s">
        <v>173</v>
      </c>
      <c r="E271" s="213" t="s">
        <v>36</v>
      </c>
      <c r="F271" s="214" t="s">
        <v>1672</v>
      </c>
      <c r="G271" s="212"/>
      <c r="H271" s="215">
        <v>14.6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173</v>
      </c>
      <c r="AU271" s="221" t="s">
        <v>92</v>
      </c>
      <c r="AV271" s="14" t="s">
        <v>92</v>
      </c>
      <c r="AW271" s="14" t="s">
        <v>45</v>
      </c>
      <c r="AX271" s="14" t="s">
        <v>23</v>
      </c>
      <c r="AY271" s="221" t="s">
        <v>164</v>
      </c>
    </row>
    <row r="272" spans="1:65" s="2" customFormat="1" ht="16.5" customHeight="1">
      <c r="A272" s="37"/>
      <c r="B272" s="38"/>
      <c r="C272" s="183" t="s">
        <v>471</v>
      </c>
      <c r="D272" s="183" t="s">
        <v>166</v>
      </c>
      <c r="E272" s="184" t="s">
        <v>1673</v>
      </c>
      <c r="F272" s="185" t="s">
        <v>1674</v>
      </c>
      <c r="G272" s="186" t="s">
        <v>499</v>
      </c>
      <c r="H272" s="187">
        <v>7</v>
      </c>
      <c r="I272" s="188"/>
      <c r="J272" s="189">
        <f>ROUND(I272*H272,2)</f>
        <v>0</v>
      </c>
      <c r="K272" s="185" t="s">
        <v>186</v>
      </c>
      <c r="L272" s="42"/>
      <c r="M272" s="190" t="s">
        <v>36</v>
      </c>
      <c r="N272" s="191" t="s">
        <v>53</v>
      </c>
      <c r="O272" s="67"/>
      <c r="P272" s="192">
        <f>O272*H272</f>
        <v>0</v>
      </c>
      <c r="Q272" s="192">
        <v>0.14401</v>
      </c>
      <c r="R272" s="192">
        <f>Q272*H272</f>
        <v>1.00807</v>
      </c>
      <c r="S272" s="192">
        <v>0</v>
      </c>
      <c r="T272" s="193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4" t="s">
        <v>170</v>
      </c>
      <c r="AT272" s="194" t="s">
        <v>166</v>
      </c>
      <c r="AU272" s="194" t="s">
        <v>92</v>
      </c>
      <c r="AY272" s="19" t="s">
        <v>164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19" t="s">
        <v>23</v>
      </c>
      <c r="BK272" s="195">
        <f>ROUND(I272*H272,2)</f>
        <v>0</v>
      </c>
      <c r="BL272" s="19" t="s">
        <v>170</v>
      </c>
      <c r="BM272" s="194" t="s">
        <v>1675</v>
      </c>
    </row>
    <row r="273" spans="1:47" s="2" customFormat="1" ht="11.25">
      <c r="A273" s="37"/>
      <c r="B273" s="38"/>
      <c r="C273" s="39"/>
      <c r="D273" s="196" t="s">
        <v>172</v>
      </c>
      <c r="E273" s="39"/>
      <c r="F273" s="197" t="s">
        <v>1676</v>
      </c>
      <c r="G273" s="39"/>
      <c r="H273" s="39"/>
      <c r="I273" s="198"/>
      <c r="J273" s="39"/>
      <c r="K273" s="39"/>
      <c r="L273" s="42"/>
      <c r="M273" s="199"/>
      <c r="N273" s="200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9" t="s">
        <v>172</v>
      </c>
      <c r="AU273" s="19" t="s">
        <v>92</v>
      </c>
    </row>
    <row r="274" spans="1:47" s="2" customFormat="1" ht="11.25">
      <c r="A274" s="37"/>
      <c r="B274" s="38"/>
      <c r="C274" s="39"/>
      <c r="D274" s="233" t="s">
        <v>189</v>
      </c>
      <c r="E274" s="39"/>
      <c r="F274" s="234" t="s">
        <v>1677</v>
      </c>
      <c r="G274" s="39"/>
      <c r="H274" s="39"/>
      <c r="I274" s="198"/>
      <c r="J274" s="39"/>
      <c r="K274" s="39"/>
      <c r="L274" s="42"/>
      <c r="M274" s="199"/>
      <c r="N274" s="200"/>
      <c r="O274" s="67"/>
      <c r="P274" s="67"/>
      <c r="Q274" s="67"/>
      <c r="R274" s="67"/>
      <c r="S274" s="67"/>
      <c r="T274" s="68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9" t="s">
        <v>189</v>
      </c>
      <c r="AU274" s="19" t="s">
        <v>92</v>
      </c>
    </row>
    <row r="275" spans="2:51" s="14" customFormat="1" ht="11.25">
      <c r="B275" s="211"/>
      <c r="C275" s="212"/>
      <c r="D275" s="196" t="s">
        <v>173</v>
      </c>
      <c r="E275" s="213" t="s">
        <v>36</v>
      </c>
      <c r="F275" s="214" t="s">
        <v>1678</v>
      </c>
      <c r="G275" s="212"/>
      <c r="H275" s="215">
        <v>7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173</v>
      </c>
      <c r="AU275" s="221" t="s">
        <v>92</v>
      </c>
      <c r="AV275" s="14" t="s">
        <v>92</v>
      </c>
      <c r="AW275" s="14" t="s">
        <v>45</v>
      </c>
      <c r="AX275" s="14" t="s">
        <v>23</v>
      </c>
      <c r="AY275" s="221" t="s">
        <v>164</v>
      </c>
    </row>
    <row r="276" spans="1:65" s="2" customFormat="1" ht="16.5" customHeight="1">
      <c r="A276" s="37"/>
      <c r="B276" s="38"/>
      <c r="C276" s="246" t="s">
        <v>478</v>
      </c>
      <c r="D276" s="246" t="s">
        <v>303</v>
      </c>
      <c r="E276" s="247" t="s">
        <v>1679</v>
      </c>
      <c r="F276" s="248" t="s">
        <v>1680</v>
      </c>
      <c r="G276" s="249" t="s">
        <v>499</v>
      </c>
      <c r="H276" s="250">
        <v>7</v>
      </c>
      <c r="I276" s="251"/>
      <c r="J276" s="252">
        <f>ROUND(I276*H276,2)</f>
        <v>0</v>
      </c>
      <c r="K276" s="248" t="s">
        <v>36</v>
      </c>
      <c r="L276" s="253"/>
      <c r="M276" s="254" t="s">
        <v>36</v>
      </c>
      <c r="N276" s="255" t="s">
        <v>53</v>
      </c>
      <c r="O276" s="67"/>
      <c r="P276" s="192">
        <f>O276*H276</f>
        <v>0</v>
      </c>
      <c r="Q276" s="192">
        <v>3.038</v>
      </c>
      <c r="R276" s="192">
        <f>Q276*H276</f>
        <v>21.266</v>
      </c>
      <c r="S276" s="192">
        <v>0</v>
      </c>
      <c r="T276" s="193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4" t="s">
        <v>238</v>
      </c>
      <c r="AT276" s="194" t="s">
        <v>303</v>
      </c>
      <c r="AU276" s="194" t="s">
        <v>92</v>
      </c>
      <c r="AY276" s="19" t="s">
        <v>164</v>
      </c>
      <c r="BE276" s="195">
        <f>IF(N276="základní",J276,0)</f>
        <v>0</v>
      </c>
      <c r="BF276" s="195">
        <f>IF(N276="snížená",J276,0)</f>
        <v>0</v>
      </c>
      <c r="BG276" s="195">
        <f>IF(N276="zákl. přenesená",J276,0)</f>
        <v>0</v>
      </c>
      <c r="BH276" s="195">
        <f>IF(N276="sníž. přenesená",J276,0)</f>
        <v>0</v>
      </c>
      <c r="BI276" s="195">
        <f>IF(N276="nulová",J276,0)</f>
        <v>0</v>
      </c>
      <c r="BJ276" s="19" t="s">
        <v>23</v>
      </c>
      <c r="BK276" s="195">
        <f>ROUND(I276*H276,2)</f>
        <v>0</v>
      </c>
      <c r="BL276" s="19" t="s">
        <v>170</v>
      </c>
      <c r="BM276" s="194" t="s">
        <v>1681</v>
      </c>
    </row>
    <row r="277" spans="1:47" s="2" customFormat="1" ht="11.25">
      <c r="A277" s="37"/>
      <c r="B277" s="38"/>
      <c r="C277" s="39"/>
      <c r="D277" s="196" t="s">
        <v>172</v>
      </c>
      <c r="E277" s="39"/>
      <c r="F277" s="197" t="s">
        <v>1680</v>
      </c>
      <c r="G277" s="39"/>
      <c r="H277" s="39"/>
      <c r="I277" s="198"/>
      <c r="J277" s="39"/>
      <c r="K277" s="39"/>
      <c r="L277" s="42"/>
      <c r="M277" s="199"/>
      <c r="N277" s="200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9" t="s">
        <v>172</v>
      </c>
      <c r="AU277" s="19" t="s">
        <v>92</v>
      </c>
    </row>
    <row r="278" spans="2:51" s="13" customFormat="1" ht="11.25">
      <c r="B278" s="201"/>
      <c r="C278" s="202"/>
      <c r="D278" s="196" t="s">
        <v>173</v>
      </c>
      <c r="E278" s="203" t="s">
        <v>36</v>
      </c>
      <c r="F278" s="204" t="s">
        <v>1682</v>
      </c>
      <c r="G278" s="202"/>
      <c r="H278" s="203" t="s">
        <v>36</v>
      </c>
      <c r="I278" s="205"/>
      <c r="J278" s="202"/>
      <c r="K278" s="202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173</v>
      </c>
      <c r="AU278" s="210" t="s">
        <v>92</v>
      </c>
      <c r="AV278" s="13" t="s">
        <v>23</v>
      </c>
      <c r="AW278" s="13" t="s">
        <v>45</v>
      </c>
      <c r="AX278" s="13" t="s">
        <v>82</v>
      </c>
      <c r="AY278" s="210" t="s">
        <v>164</v>
      </c>
    </row>
    <row r="279" spans="2:51" s="14" customFormat="1" ht="11.25">
      <c r="B279" s="211"/>
      <c r="C279" s="212"/>
      <c r="D279" s="196" t="s">
        <v>173</v>
      </c>
      <c r="E279" s="213" t="s">
        <v>36</v>
      </c>
      <c r="F279" s="214" t="s">
        <v>229</v>
      </c>
      <c r="G279" s="212"/>
      <c r="H279" s="215">
        <v>7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173</v>
      </c>
      <c r="AU279" s="221" t="s">
        <v>92</v>
      </c>
      <c r="AV279" s="14" t="s">
        <v>92</v>
      </c>
      <c r="AW279" s="14" t="s">
        <v>45</v>
      </c>
      <c r="AX279" s="14" t="s">
        <v>82</v>
      </c>
      <c r="AY279" s="221" t="s">
        <v>164</v>
      </c>
    </row>
    <row r="280" spans="2:51" s="15" customFormat="1" ht="11.25">
      <c r="B280" s="222"/>
      <c r="C280" s="223"/>
      <c r="D280" s="196" t="s">
        <v>173</v>
      </c>
      <c r="E280" s="224" t="s">
        <v>36</v>
      </c>
      <c r="F280" s="225" t="s">
        <v>181</v>
      </c>
      <c r="G280" s="223"/>
      <c r="H280" s="226">
        <v>7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173</v>
      </c>
      <c r="AU280" s="232" t="s">
        <v>92</v>
      </c>
      <c r="AV280" s="15" t="s">
        <v>170</v>
      </c>
      <c r="AW280" s="15" t="s">
        <v>45</v>
      </c>
      <c r="AX280" s="15" t="s">
        <v>23</v>
      </c>
      <c r="AY280" s="232" t="s">
        <v>164</v>
      </c>
    </row>
    <row r="281" spans="2:63" s="12" customFormat="1" ht="22.9" customHeight="1">
      <c r="B281" s="167"/>
      <c r="C281" s="168"/>
      <c r="D281" s="169" t="s">
        <v>81</v>
      </c>
      <c r="E281" s="181" t="s">
        <v>170</v>
      </c>
      <c r="F281" s="181" t="s">
        <v>369</v>
      </c>
      <c r="G281" s="168"/>
      <c r="H281" s="168"/>
      <c r="I281" s="171"/>
      <c r="J281" s="182">
        <f>BK281</f>
        <v>0</v>
      </c>
      <c r="K281" s="168"/>
      <c r="L281" s="173"/>
      <c r="M281" s="174"/>
      <c r="N281" s="175"/>
      <c r="O281" s="175"/>
      <c r="P281" s="176">
        <f>SUM(P282:P316)</f>
        <v>0</v>
      </c>
      <c r="Q281" s="175"/>
      <c r="R281" s="176">
        <f>SUM(R282:R316)</f>
        <v>19.591471650000003</v>
      </c>
      <c r="S281" s="175"/>
      <c r="T281" s="177">
        <f>SUM(T282:T316)</f>
        <v>0</v>
      </c>
      <c r="AR281" s="178" t="s">
        <v>23</v>
      </c>
      <c r="AT281" s="179" t="s">
        <v>81</v>
      </c>
      <c r="AU281" s="179" t="s">
        <v>23</v>
      </c>
      <c r="AY281" s="178" t="s">
        <v>164</v>
      </c>
      <c r="BK281" s="180">
        <f>SUM(BK282:BK316)</f>
        <v>0</v>
      </c>
    </row>
    <row r="282" spans="1:65" s="2" customFormat="1" ht="16.5" customHeight="1">
      <c r="A282" s="37"/>
      <c r="B282" s="38"/>
      <c r="C282" s="183" t="s">
        <v>483</v>
      </c>
      <c r="D282" s="183" t="s">
        <v>166</v>
      </c>
      <c r="E282" s="184" t="s">
        <v>371</v>
      </c>
      <c r="F282" s="185" t="s">
        <v>372</v>
      </c>
      <c r="G282" s="186" t="s">
        <v>169</v>
      </c>
      <c r="H282" s="187">
        <v>31.451</v>
      </c>
      <c r="I282" s="188"/>
      <c r="J282" s="189">
        <f>ROUND(I282*H282,2)</f>
        <v>0</v>
      </c>
      <c r="K282" s="185" t="s">
        <v>186</v>
      </c>
      <c r="L282" s="42"/>
      <c r="M282" s="190" t="s">
        <v>36</v>
      </c>
      <c r="N282" s="191" t="s">
        <v>53</v>
      </c>
      <c r="O282" s="67"/>
      <c r="P282" s="192">
        <f>O282*H282</f>
        <v>0</v>
      </c>
      <c r="Q282" s="192">
        <v>0</v>
      </c>
      <c r="R282" s="192">
        <f>Q282*H282</f>
        <v>0</v>
      </c>
      <c r="S282" s="192">
        <v>0</v>
      </c>
      <c r="T282" s="193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4" t="s">
        <v>170</v>
      </c>
      <c r="AT282" s="194" t="s">
        <v>166</v>
      </c>
      <c r="AU282" s="194" t="s">
        <v>92</v>
      </c>
      <c r="AY282" s="19" t="s">
        <v>164</v>
      </c>
      <c r="BE282" s="195">
        <f>IF(N282="základní",J282,0)</f>
        <v>0</v>
      </c>
      <c r="BF282" s="195">
        <f>IF(N282="snížená",J282,0)</f>
        <v>0</v>
      </c>
      <c r="BG282" s="195">
        <f>IF(N282="zákl. přenesená",J282,0)</f>
        <v>0</v>
      </c>
      <c r="BH282" s="195">
        <f>IF(N282="sníž. přenesená",J282,0)</f>
        <v>0</v>
      </c>
      <c r="BI282" s="195">
        <f>IF(N282="nulová",J282,0)</f>
        <v>0</v>
      </c>
      <c r="BJ282" s="19" t="s">
        <v>23</v>
      </c>
      <c r="BK282" s="195">
        <f>ROUND(I282*H282,2)</f>
        <v>0</v>
      </c>
      <c r="BL282" s="19" t="s">
        <v>170</v>
      </c>
      <c r="BM282" s="194" t="s">
        <v>1683</v>
      </c>
    </row>
    <row r="283" spans="1:47" s="2" customFormat="1" ht="11.25">
      <c r="A283" s="37"/>
      <c r="B283" s="38"/>
      <c r="C283" s="39"/>
      <c r="D283" s="196" t="s">
        <v>172</v>
      </c>
      <c r="E283" s="39"/>
      <c r="F283" s="197" t="s">
        <v>374</v>
      </c>
      <c r="G283" s="39"/>
      <c r="H283" s="39"/>
      <c r="I283" s="198"/>
      <c r="J283" s="39"/>
      <c r="K283" s="39"/>
      <c r="L283" s="42"/>
      <c r="M283" s="199"/>
      <c r="N283" s="200"/>
      <c r="O283" s="67"/>
      <c r="P283" s="67"/>
      <c r="Q283" s="67"/>
      <c r="R283" s="67"/>
      <c r="S283" s="67"/>
      <c r="T283" s="68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9" t="s">
        <v>172</v>
      </c>
      <c r="AU283" s="19" t="s">
        <v>92</v>
      </c>
    </row>
    <row r="284" spans="1:47" s="2" customFormat="1" ht="11.25">
      <c r="A284" s="37"/>
      <c r="B284" s="38"/>
      <c r="C284" s="39"/>
      <c r="D284" s="233" t="s">
        <v>189</v>
      </c>
      <c r="E284" s="39"/>
      <c r="F284" s="234" t="s">
        <v>375</v>
      </c>
      <c r="G284" s="39"/>
      <c r="H284" s="39"/>
      <c r="I284" s="198"/>
      <c r="J284" s="39"/>
      <c r="K284" s="39"/>
      <c r="L284" s="42"/>
      <c r="M284" s="199"/>
      <c r="N284" s="200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9" t="s">
        <v>189</v>
      </c>
      <c r="AU284" s="19" t="s">
        <v>92</v>
      </c>
    </row>
    <row r="285" spans="2:51" s="13" customFormat="1" ht="11.25">
      <c r="B285" s="201"/>
      <c r="C285" s="202"/>
      <c r="D285" s="196" t="s">
        <v>173</v>
      </c>
      <c r="E285" s="203" t="s">
        <v>36</v>
      </c>
      <c r="F285" s="204" t="s">
        <v>376</v>
      </c>
      <c r="G285" s="202"/>
      <c r="H285" s="203" t="s">
        <v>36</v>
      </c>
      <c r="I285" s="205"/>
      <c r="J285" s="202"/>
      <c r="K285" s="202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173</v>
      </c>
      <c r="AU285" s="210" t="s">
        <v>92</v>
      </c>
      <c r="AV285" s="13" t="s">
        <v>23</v>
      </c>
      <c r="AW285" s="13" t="s">
        <v>45</v>
      </c>
      <c r="AX285" s="13" t="s">
        <v>82</v>
      </c>
      <c r="AY285" s="210" t="s">
        <v>164</v>
      </c>
    </row>
    <row r="286" spans="2:51" s="14" customFormat="1" ht="11.25">
      <c r="B286" s="211"/>
      <c r="C286" s="212"/>
      <c r="D286" s="196" t="s">
        <v>173</v>
      </c>
      <c r="E286" s="213" t="s">
        <v>36</v>
      </c>
      <c r="F286" s="214" t="s">
        <v>1684</v>
      </c>
      <c r="G286" s="212"/>
      <c r="H286" s="215">
        <v>12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173</v>
      </c>
      <c r="AU286" s="221" t="s">
        <v>92</v>
      </c>
      <c r="AV286" s="14" t="s">
        <v>92</v>
      </c>
      <c r="AW286" s="14" t="s">
        <v>45</v>
      </c>
      <c r="AX286" s="14" t="s">
        <v>82</v>
      </c>
      <c r="AY286" s="221" t="s">
        <v>164</v>
      </c>
    </row>
    <row r="287" spans="2:51" s="14" customFormat="1" ht="11.25">
      <c r="B287" s="211"/>
      <c r="C287" s="212"/>
      <c r="D287" s="196" t="s">
        <v>173</v>
      </c>
      <c r="E287" s="213" t="s">
        <v>36</v>
      </c>
      <c r="F287" s="214" t="s">
        <v>1685</v>
      </c>
      <c r="G287" s="212"/>
      <c r="H287" s="215">
        <v>19.451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173</v>
      </c>
      <c r="AU287" s="221" t="s">
        <v>92</v>
      </c>
      <c r="AV287" s="14" t="s">
        <v>92</v>
      </c>
      <c r="AW287" s="14" t="s">
        <v>45</v>
      </c>
      <c r="AX287" s="14" t="s">
        <v>82</v>
      </c>
      <c r="AY287" s="221" t="s">
        <v>164</v>
      </c>
    </row>
    <row r="288" spans="2:51" s="15" customFormat="1" ht="11.25">
      <c r="B288" s="222"/>
      <c r="C288" s="223"/>
      <c r="D288" s="196" t="s">
        <v>173</v>
      </c>
      <c r="E288" s="224" t="s">
        <v>36</v>
      </c>
      <c r="F288" s="225" t="s">
        <v>181</v>
      </c>
      <c r="G288" s="223"/>
      <c r="H288" s="226">
        <v>31.451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173</v>
      </c>
      <c r="AU288" s="232" t="s">
        <v>92</v>
      </c>
      <c r="AV288" s="15" t="s">
        <v>170</v>
      </c>
      <c r="AW288" s="15" t="s">
        <v>45</v>
      </c>
      <c r="AX288" s="15" t="s">
        <v>23</v>
      </c>
      <c r="AY288" s="232" t="s">
        <v>164</v>
      </c>
    </row>
    <row r="289" spans="1:65" s="2" customFormat="1" ht="16.5" customHeight="1">
      <c r="A289" s="37"/>
      <c r="B289" s="38"/>
      <c r="C289" s="183" t="s">
        <v>489</v>
      </c>
      <c r="D289" s="183" t="s">
        <v>166</v>
      </c>
      <c r="E289" s="184" t="s">
        <v>1328</v>
      </c>
      <c r="F289" s="185" t="s">
        <v>1329</v>
      </c>
      <c r="G289" s="186" t="s">
        <v>169</v>
      </c>
      <c r="H289" s="187">
        <v>0.625</v>
      </c>
      <c r="I289" s="188"/>
      <c r="J289" s="189">
        <f>ROUND(I289*H289,2)</f>
        <v>0</v>
      </c>
      <c r="K289" s="185" t="s">
        <v>186</v>
      </c>
      <c r="L289" s="42"/>
      <c r="M289" s="190" t="s">
        <v>36</v>
      </c>
      <c r="N289" s="191" t="s">
        <v>53</v>
      </c>
      <c r="O289" s="67"/>
      <c r="P289" s="192">
        <f>O289*H289</f>
        <v>0</v>
      </c>
      <c r="Q289" s="192">
        <v>0.01453</v>
      </c>
      <c r="R289" s="192">
        <f>Q289*H289</f>
        <v>0.009081249999999999</v>
      </c>
      <c r="S289" s="192">
        <v>0</v>
      </c>
      <c r="T289" s="193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4" t="s">
        <v>170</v>
      </c>
      <c r="AT289" s="194" t="s">
        <v>166</v>
      </c>
      <c r="AU289" s="194" t="s">
        <v>92</v>
      </c>
      <c r="AY289" s="19" t="s">
        <v>164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9" t="s">
        <v>23</v>
      </c>
      <c r="BK289" s="195">
        <f>ROUND(I289*H289,2)</f>
        <v>0</v>
      </c>
      <c r="BL289" s="19" t="s">
        <v>170</v>
      </c>
      <c r="BM289" s="194" t="s">
        <v>1686</v>
      </c>
    </row>
    <row r="290" spans="1:47" s="2" customFormat="1" ht="11.25">
      <c r="A290" s="37"/>
      <c r="B290" s="38"/>
      <c r="C290" s="39"/>
      <c r="D290" s="196" t="s">
        <v>172</v>
      </c>
      <c r="E290" s="39"/>
      <c r="F290" s="197" t="s">
        <v>1331</v>
      </c>
      <c r="G290" s="39"/>
      <c r="H290" s="39"/>
      <c r="I290" s="198"/>
      <c r="J290" s="39"/>
      <c r="K290" s="39"/>
      <c r="L290" s="42"/>
      <c r="M290" s="199"/>
      <c r="N290" s="200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9" t="s">
        <v>172</v>
      </c>
      <c r="AU290" s="19" t="s">
        <v>92</v>
      </c>
    </row>
    <row r="291" spans="1:47" s="2" customFormat="1" ht="11.25">
      <c r="A291" s="37"/>
      <c r="B291" s="38"/>
      <c r="C291" s="39"/>
      <c r="D291" s="233" t="s">
        <v>189</v>
      </c>
      <c r="E291" s="39"/>
      <c r="F291" s="234" t="s">
        <v>1332</v>
      </c>
      <c r="G291" s="39"/>
      <c r="H291" s="39"/>
      <c r="I291" s="198"/>
      <c r="J291" s="39"/>
      <c r="K291" s="39"/>
      <c r="L291" s="42"/>
      <c r="M291" s="199"/>
      <c r="N291" s="200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9" t="s">
        <v>189</v>
      </c>
      <c r="AU291" s="19" t="s">
        <v>92</v>
      </c>
    </row>
    <row r="292" spans="2:51" s="14" customFormat="1" ht="11.25">
      <c r="B292" s="211"/>
      <c r="C292" s="212"/>
      <c r="D292" s="196" t="s">
        <v>173</v>
      </c>
      <c r="E292" s="213" t="s">
        <v>36</v>
      </c>
      <c r="F292" s="214" t="s">
        <v>1687</v>
      </c>
      <c r="G292" s="212"/>
      <c r="H292" s="215">
        <v>0.625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173</v>
      </c>
      <c r="AU292" s="221" t="s">
        <v>92</v>
      </c>
      <c r="AV292" s="14" t="s">
        <v>92</v>
      </c>
      <c r="AW292" s="14" t="s">
        <v>45</v>
      </c>
      <c r="AX292" s="14" t="s">
        <v>82</v>
      </c>
      <c r="AY292" s="221" t="s">
        <v>164</v>
      </c>
    </row>
    <row r="293" spans="2:51" s="15" customFormat="1" ht="11.25">
      <c r="B293" s="222"/>
      <c r="C293" s="223"/>
      <c r="D293" s="196" t="s">
        <v>173</v>
      </c>
      <c r="E293" s="224" t="s">
        <v>36</v>
      </c>
      <c r="F293" s="225" t="s">
        <v>181</v>
      </c>
      <c r="G293" s="223"/>
      <c r="H293" s="226">
        <v>0.625</v>
      </c>
      <c r="I293" s="227"/>
      <c r="J293" s="223"/>
      <c r="K293" s="223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173</v>
      </c>
      <c r="AU293" s="232" t="s">
        <v>92</v>
      </c>
      <c r="AV293" s="15" t="s">
        <v>170</v>
      </c>
      <c r="AW293" s="15" t="s">
        <v>45</v>
      </c>
      <c r="AX293" s="15" t="s">
        <v>23</v>
      </c>
      <c r="AY293" s="232" t="s">
        <v>164</v>
      </c>
    </row>
    <row r="294" spans="1:65" s="2" customFormat="1" ht="16.5" customHeight="1">
      <c r="A294" s="37"/>
      <c r="B294" s="38"/>
      <c r="C294" s="183" t="s">
        <v>496</v>
      </c>
      <c r="D294" s="183" t="s">
        <v>166</v>
      </c>
      <c r="E294" s="184" t="s">
        <v>1688</v>
      </c>
      <c r="F294" s="185" t="s">
        <v>1689</v>
      </c>
      <c r="G294" s="186" t="s">
        <v>169</v>
      </c>
      <c r="H294" s="187">
        <v>0.625</v>
      </c>
      <c r="I294" s="188"/>
      <c r="J294" s="189">
        <f>ROUND(I294*H294,2)</f>
        <v>0</v>
      </c>
      <c r="K294" s="185" t="s">
        <v>186</v>
      </c>
      <c r="L294" s="42"/>
      <c r="M294" s="190" t="s">
        <v>36</v>
      </c>
      <c r="N294" s="191" t="s">
        <v>53</v>
      </c>
      <c r="O294" s="67"/>
      <c r="P294" s="192">
        <f>O294*H294</f>
        <v>0</v>
      </c>
      <c r="Q294" s="192">
        <v>0.01514</v>
      </c>
      <c r="R294" s="192">
        <f>Q294*H294</f>
        <v>0.0094625</v>
      </c>
      <c r="S294" s="192">
        <v>0</v>
      </c>
      <c r="T294" s="193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4" t="s">
        <v>170</v>
      </c>
      <c r="AT294" s="194" t="s">
        <v>166</v>
      </c>
      <c r="AU294" s="194" t="s">
        <v>92</v>
      </c>
      <c r="AY294" s="19" t="s">
        <v>164</v>
      </c>
      <c r="BE294" s="195">
        <f>IF(N294="základní",J294,0)</f>
        <v>0</v>
      </c>
      <c r="BF294" s="195">
        <f>IF(N294="snížená",J294,0)</f>
        <v>0</v>
      </c>
      <c r="BG294" s="195">
        <f>IF(N294="zákl. přenesená",J294,0)</f>
        <v>0</v>
      </c>
      <c r="BH294" s="195">
        <f>IF(N294="sníž. přenesená",J294,0)</f>
        <v>0</v>
      </c>
      <c r="BI294" s="195">
        <f>IF(N294="nulová",J294,0)</f>
        <v>0</v>
      </c>
      <c r="BJ294" s="19" t="s">
        <v>23</v>
      </c>
      <c r="BK294" s="195">
        <f>ROUND(I294*H294,2)</f>
        <v>0</v>
      </c>
      <c r="BL294" s="19" t="s">
        <v>170</v>
      </c>
      <c r="BM294" s="194" t="s">
        <v>1690</v>
      </c>
    </row>
    <row r="295" spans="1:47" s="2" customFormat="1" ht="11.25">
      <c r="A295" s="37"/>
      <c r="B295" s="38"/>
      <c r="C295" s="39"/>
      <c r="D295" s="196" t="s">
        <v>172</v>
      </c>
      <c r="E295" s="39"/>
      <c r="F295" s="197" t="s">
        <v>1691</v>
      </c>
      <c r="G295" s="39"/>
      <c r="H295" s="39"/>
      <c r="I295" s="198"/>
      <c r="J295" s="39"/>
      <c r="K295" s="39"/>
      <c r="L295" s="42"/>
      <c r="M295" s="199"/>
      <c r="N295" s="200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9" t="s">
        <v>172</v>
      </c>
      <c r="AU295" s="19" t="s">
        <v>92</v>
      </c>
    </row>
    <row r="296" spans="1:47" s="2" customFormat="1" ht="11.25">
      <c r="A296" s="37"/>
      <c r="B296" s="38"/>
      <c r="C296" s="39"/>
      <c r="D296" s="233" t="s">
        <v>189</v>
      </c>
      <c r="E296" s="39"/>
      <c r="F296" s="234" t="s">
        <v>1692</v>
      </c>
      <c r="G296" s="39"/>
      <c r="H296" s="39"/>
      <c r="I296" s="198"/>
      <c r="J296" s="39"/>
      <c r="K296" s="39"/>
      <c r="L296" s="42"/>
      <c r="M296" s="199"/>
      <c r="N296" s="200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9" t="s">
        <v>189</v>
      </c>
      <c r="AU296" s="19" t="s">
        <v>92</v>
      </c>
    </row>
    <row r="297" spans="2:51" s="14" customFormat="1" ht="11.25">
      <c r="B297" s="211"/>
      <c r="C297" s="212"/>
      <c r="D297" s="196" t="s">
        <v>173</v>
      </c>
      <c r="E297" s="213" t="s">
        <v>36</v>
      </c>
      <c r="F297" s="214" t="s">
        <v>1693</v>
      </c>
      <c r="G297" s="212"/>
      <c r="H297" s="215">
        <v>0.625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173</v>
      </c>
      <c r="AU297" s="221" t="s">
        <v>92</v>
      </c>
      <c r="AV297" s="14" t="s">
        <v>92</v>
      </c>
      <c r="AW297" s="14" t="s">
        <v>45</v>
      </c>
      <c r="AX297" s="14" t="s">
        <v>23</v>
      </c>
      <c r="AY297" s="221" t="s">
        <v>164</v>
      </c>
    </row>
    <row r="298" spans="1:65" s="2" customFormat="1" ht="16.5" customHeight="1">
      <c r="A298" s="37"/>
      <c r="B298" s="38"/>
      <c r="C298" s="183" t="s">
        <v>504</v>
      </c>
      <c r="D298" s="183" t="s">
        <v>166</v>
      </c>
      <c r="E298" s="184" t="s">
        <v>1694</v>
      </c>
      <c r="F298" s="185" t="s">
        <v>1695</v>
      </c>
      <c r="G298" s="186" t="s">
        <v>185</v>
      </c>
      <c r="H298" s="187">
        <v>1.96</v>
      </c>
      <c r="I298" s="188"/>
      <c r="J298" s="189">
        <f>ROUND(I298*H298,2)</f>
        <v>0</v>
      </c>
      <c r="K298" s="185" t="s">
        <v>186</v>
      </c>
      <c r="L298" s="42"/>
      <c r="M298" s="190" t="s">
        <v>36</v>
      </c>
      <c r="N298" s="191" t="s">
        <v>53</v>
      </c>
      <c r="O298" s="67"/>
      <c r="P298" s="192">
        <f>O298*H298</f>
        <v>0</v>
      </c>
      <c r="Q298" s="192">
        <v>0</v>
      </c>
      <c r="R298" s="192">
        <f>Q298*H298</f>
        <v>0</v>
      </c>
      <c r="S298" s="192">
        <v>0</v>
      </c>
      <c r="T298" s="193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4" t="s">
        <v>170</v>
      </c>
      <c r="AT298" s="194" t="s">
        <v>166</v>
      </c>
      <c r="AU298" s="194" t="s">
        <v>92</v>
      </c>
      <c r="AY298" s="19" t="s">
        <v>164</v>
      </c>
      <c r="BE298" s="195">
        <f>IF(N298="základní",J298,0)</f>
        <v>0</v>
      </c>
      <c r="BF298" s="195">
        <f>IF(N298="snížená",J298,0)</f>
        <v>0</v>
      </c>
      <c r="BG298" s="195">
        <f>IF(N298="zákl. přenesená",J298,0)</f>
        <v>0</v>
      </c>
      <c r="BH298" s="195">
        <f>IF(N298="sníž. přenesená",J298,0)</f>
        <v>0</v>
      </c>
      <c r="BI298" s="195">
        <f>IF(N298="nulová",J298,0)</f>
        <v>0</v>
      </c>
      <c r="BJ298" s="19" t="s">
        <v>23</v>
      </c>
      <c r="BK298" s="195">
        <f>ROUND(I298*H298,2)</f>
        <v>0</v>
      </c>
      <c r="BL298" s="19" t="s">
        <v>170</v>
      </c>
      <c r="BM298" s="194" t="s">
        <v>1696</v>
      </c>
    </row>
    <row r="299" spans="1:47" s="2" customFormat="1" ht="19.5">
      <c r="A299" s="37"/>
      <c r="B299" s="38"/>
      <c r="C299" s="39"/>
      <c r="D299" s="196" t="s">
        <v>172</v>
      </c>
      <c r="E299" s="39"/>
      <c r="F299" s="197" t="s">
        <v>1697</v>
      </c>
      <c r="G299" s="39"/>
      <c r="H299" s="39"/>
      <c r="I299" s="198"/>
      <c r="J299" s="39"/>
      <c r="K299" s="39"/>
      <c r="L299" s="42"/>
      <c r="M299" s="199"/>
      <c r="N299" s="200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9" t="s">
        <v>172</v>
      </c>
      <c r="AU299" s="19" t="s">
        <v>92</v>
      </c>
    </row>
    <row r="300" spans="1:47" s="2" customFormat="1" ht="11.25">
      <c r="A300" s="37"/>
      <c r="B300" s="38"/>
      <c r="C300" s="39"/>
      <c r="D300" s="233" t="s">
        <v>189</v>
      </c>
      <c r="E300" s="39"/>
      <c r="F300" s="234" t="s">
        <v>1698</v>
      </c>
      <c r="G300" s="39"/>
      <c r="H300" s="39"/>
      <c r="I300" s="198"/>
      <c r="J300" s="39"/>
      <c r="K300" s="39"/>
      <c r="L300" s="42"/>
      <c r="M300" s="199"/>
      <c r="N300" s="200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9" t="s">
        <v>189</v>
      </c>
      <c r="AU300" s="19" t="s">
        <v>92</v>
      </c>
    </row>
    <row r="301" spans="2:51" s="14" customFormat="1" ht="11.25">
      <c r="B301" s="211"/>
      <c r="C301" s="212"/>
      <c r="D301" s="196" t="s">
        <v>173</v>
      </c>
      <c r="E301" s="213" t="s">
        <v>36</v>
      </c>
      <c r="F301" s="214" t="s">
        <v>1699</v>
      </c>
      <c r="G301" s="212"/>
      <c r="H301" s="215">
        <v>1.96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173</v>
      </c>
      <c r="AU301" s="221" t="s">
        <v>92</v>
      </c>
      <c r="AV301" s="14" t="s">
        <v>92</v>
      </c>
      <c r="AW301" s="14" t="s">
        <v>45</v>
      </c>
      <c r="AX301" s="14" t="s">
        <v>23</v>
      </c>
      <c r="AY301" s="221" t="s">
        <v>164</v>
      </c>
    </row>
    <row r="302" spans="1:65" s="2" customFormat="1" ht="16.5" customHeight="1">
      <c r="A302" s="37"/>
      <c r="B302" s="38"/>
      <c r="C302" s="183" t="s">
        <v>261</v>
      </c>
      <c r="D302" s="183" t="s">
        <v>166</v>
      </c>
      <c r="E302" s="184" t="s">
        <v>1700</v>
      </c>
      <c r="F302" s="185" t="s">
        <v>1701</v>
      </c>
      <c r="G302" s="186" t="s">
        <v>169</v>
      </c>
      <c r="H302" s="187">
        <v>12</v>
      </c>
      <c r="I302" s="188"/>
      <c r="J302" s="189">
        <f>ROUND(I302*H302,2)</f>
        <v>0</v>
      </c>
      <c r="K302" s="185" t="s">
        <v>186</v>
      </c>
      <c r="L302" s="42"/>
      <c r="M302" s="190" t="s">
        <v>36</v>
      </c>
      <c r="N302" s="191" t="s">
        <v>53</v>
      </c>
      <c r="O302" s="67"/>
      <c r="P302" s="192">
        <f>O302*H302</f>
        <v>0</v>
      </c>
      <c r="Q302" s="192">
        <v>0.45584</v>
      </c>
      <c r="R302" s="192">
        <f>Q302*H302</f>
        <v>5.47008</v>
      </c>
      <c r="S302" s="192">
        <v>0</v>
      </c>
      <c r="T302" s="193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4" t="s">
        <v>170</v>
      </c>
      <c r="AT302" s="194" t="s">
        <v>166</v>
      </c>
      <c r="AU302" s="194" t="s">
        <v>92</v>
      </c>
      <c r="AY302" s="19" t="s">
        <v>164</v>
      </c>
      <c r="BE302" s="195">
        <f>IF(N302="základní",J302,0)</f>
        <v>0</v>
      </c>
      <c r="BF302" s="195">
        <f>IF(N302="snížená",J302,0)</f>
        <v>0</v>
      </c>
      <c r="BG302" s="195">
        <f>IF(N302="zákl. přenesená",J302,0)</f>
        <v>0</v>
      </c>
      <c r="BH302" s="195">
        <f>IF(N302="sníž. přenesená",J302,0)</f>
        <v>0</v>
      </c>
      <c r="BI302" s="195">
        <f>IF(N302="nulová",J302,0)</f>
        <v>0</v>
      </c>
      <c r="BJ302" s="19" t="s">
        <v>23</v>
      </c>
      <c r="BK302" s="195">
        <f>ROUND(I302*H302,2)</f>
        <v>0</v>
      </c>
      <c r="BL302" s="19" t="s">
        <v>170</v>
      </c>
      <c r="BM302" s="194" t="s">
        <v>1702</v>
      </c>
    </row>
    <row r="303" spans="1:47" s="2" customFormat="1" ht="11.25">
      <c r="A303" s="37"/>
      <c r="B303" s="38"/>
      <c r="C303" s="39"/>
      <c r="D303" s="196" t="s">
        <v>172</v>
      </c>
      <c r="E303" s="39"/>
      <c r="F303" s="197" t="s">
        <v>1703</v>
      </c>
      <c r="G303" s="39"/>
      <c r="H303" s="39"/>
      <c r="I303" s="198"/>
      <c r="J303" s="39"/>
      <c r="K303" s="39"/>
      <c r="L303" s="42"/>
      <c r="M303" s="199"/>
      <c r="N303" s="200"/>
      <c r="O303" s="67"/>
      <c r="P303" s="67"/>
      <c r="Q303" s="67"/>
      <c r="R303" s="67"/>
      <c r="S303" s="67"/>
      <c r="T303" s="68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9" t="s">
        <v>172</v>
      </c>
      <c r="AU303" s="19" t="s">
        <v>92</v>
      </c>
    </row>
    <row r="304" spans="1:47" s="2" customFormat="1" ht="11.25">
      <c r="A304" s="37"/>
      <c r="B304" s="38"/>
      <c r="C304" s="39"/>
      <c r="D304" s="233" t="s">
        <v>189</v>
      </c>
      <c r="E304" s="39"/>
      <c r="F304" s="234" t="s">
        <v>1704</v>
      </c>
      <c r="G304" s="39"/>
      <c r="H304" s="39"/>
      <c r="I304" s="198"/>
      <c r="J304" s="39"/>
      <c r="K304" s="39"/>
      <c r="L304" s="42"/>
      <c r="M304" s="199"/>
      <c r="N304" s="200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9" t="s">
        <v>189</v>
      </c>
      <c r="AU304" s="19" t="s">
        <v>92</v>
      </c>
    </row>
    <row r="305" spans="1:65" s="2" customFormat="1" ht="16.5" customHeight="1">
      <c r="A305" s="37"/>
      <c r="B305" s="38"/>
      <c r="C305" s="183" t="s">
        <v>522</v>
      </c>
      <c r="D305" s="183" t="s">
        <v>166</v>
      </c>
      <c r="E305" s="184" t="s">
        <v>389</v>
      </c>
      <c r="F305" s="185" t="s">
        <v>390</v>
      </c>
      <c r="G305" s="186" t="s">
        <v>185</v>
      </c>
      <c r="H305" s="187">
        <v>5.658</v>
      </c>
      <c r="I305" s="188"/>
      <c r="J305" s="189">
        <f>ROUND(I305*H305,2)</f>
        <v>0</v>
      </c>
      <c r="K305" s="185" t="s">
        <v>186</v>
      </c>
      <c r="L305" s="42"/>
      <c r="M305" s="190" t="s">
        <v>36</v>
      </c>
      <c r="N305" s="191" t="s">
        <v>53</v>
      </c>
      <c r="O305" s="67"/>
      <c r="P305" s="192">
        <f>O305*H305</f>
        <v>0</v>
      </c>
      <c r="Q305" s="192">
        <v>2.49255</v>
      </c>
      <c r="R305" s="192">
        <f>Q305*H305</f>
        <v>14.1028479</v>
      </c>
      <c r="S305" s="192">
        <v>0</v>
      </c>
      <c r="T305" s="193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4" t="s">
        <v>170</v>
      </c>
      <c r="AT305" s="194" t="s">
        <v>166</v>
      </c>
      <c r="AU305" s="194" t="s">
        <v>92</v>
      </c>
      <c r="AY305" s="19" t="s">
        <v>164</v>
      </c>
      <c r="BE305" s="195">
        <f>IF(N305="základní",J305,0)</f>
        <v>0</v>
      </c>
      <c r="BF305" s="195">
        <f>IF(N305="snížená",J305,0)</f>
        <v>0</v>
      </c>
      <c r="BG305" s="195">
        <f>IF(N305="zákl. přenesená",J305,0)</f>
        <v>0</v>
      </c>
      <c r="BH305" s="195">
        <f>IF(N305="sníž. přenesená",J305,0)</f>
        <v>0</v>
      </c>
      <c r="BI305" s="195">
        <f>IF(N305="nulová",J305,0)</f>
        <v>0</v>
      </c>
      <c r="BJ305" s="19" t="s">
        <v>23</v>
      </c>
      <c r="BK305" s="195">
        <f>ROUND(I305*H305,2)</f>
        <v>0</v>
      </c>
      <c r="BL305" s="19" t="s">
        <v>170</v>
      </c>
      <c r="BM305" s="194" t="s">
        <v>1705</v>
      </c>
    </row>
    <row r="306" spans="1:47" s="2" customFormat="1" ht="11.25">
      <c r="A306" s="37"/>
      <c r="B306" s="38"/>
      <c r="C306" s="39"/>
      <c r="D306" s="196" t="s">
        <v>172</v>
      </c>
      <c r="E306" s="39"/>
      <c r="F306" s="197" t="s">
        <v>392</v>
      </c>
      <c r="G306" s="39"/>
      <c r="H306" s="39"/>
      <c r="I306" s="198"/>
      <c r="J306" s="39"/>
      <c r="K306" s="39"/>
      <c r="L306" s="42"/>
      <c r="M306" s="199"/>
      <c r="N306" s="200"/>
      <c r="O306" s="67"/>
      <c r="P306" s="67"/>
      <c r="Q306" s="67"/>
      <c r="R306" s="67"/>
      <c r="S306" s="67"/>
      <c r="T306" s="68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9" t="s">
        <v>172</v>
      </c>
      <c r="AU306" s="19" t="s">
        <v>92</v>
      </c>
    </row>
    <row r="307" spans="1:47" s="2" customFormat="1" ht="11.25">
      <c r="A307" s="37"/>
      <c r="B307" s="38"/>
      <c r="C307" s="39"/>
      <c r="D307" s="233" t="s">
        <v>189</v>
      </c>
      <c r="E307" s="39"/>
      <c r="F307" s="234" t="s">
        <v>393</v>
      </c>
      <c r="G307" s="39"/>
      <c r="H307" s="39"/>
      <c r="I307" s="198"/>
      <c r="J307" s="39"/>
      <c r="K307" s="39"/>
      <c r="L307" s="42"/>
      <c r="M307" s="199"/>
      <c r="N307" s="200"/>
      <c r="O307" s="67"/>
      <c r="P307" s="67"/>
      <c r="Q307" s="67"/>
      <c r="R307" s="67"/>
      <c r="S307" s="67"/>
      <c r="T307" s="68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9" t="s">
        <v>189</v>
      </c>
      <c r="AU307" s="19" t="s">
        <v>92</v>
      </c>
    </row>
    <row r="308" spans="2:51" s="13" customFormat="1" ht="11.25">
      <c r="B308" s="201"/>
      <c r="C308" s="202"/>
      <c r="D308" s="196" t="s">
        <v>173</v>
      </c>
      <c r="E308" s="203" t="s">
        <v>36</v>
      </c>
      <c r="F308" s="204" t="s">
        <v>1706</v>
      </c>
      <c r="G308" s="202"/>
      <c r="H308" s="203" t="s">
        <v>36</v>
      </c>
      <c r="I308" s="205"/>
      <c r="J308" s="202"/>
      <c r="K308" s="202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173</v>
      </c>
      <c r="AU308" s="210" t="s">
        <v>92</v>
      </c>
      <c r="AV308" s="13" t="s">
        <v>23</v>
      </c>
      <c r="AW308" s="13" t="s">
        <v>45</v>
      </c>
      <c r="AX308" s="13" t="s">
        <v>82</v>
      </c>
      <c r="AY308" s="210" t="s">
        <v>164</v>
      </c>
    </row>
    <row r="309" spans="2:51" s="13" customFormat="1" ht="11.25">
      <c r="B309" s="201"/>
      <c r="C309" s="202"/>
      <c r="D309" s="196" t="s">
        <v>173</v>
      </c>
      <c r="E309" s="203" t="s">
        <v>36</v>
      </c>
      <c r="F309" s="204" t="s">
        <v>1549</v>
      </c>
      <c r="G309" s="202"/>
      <c r="H309" s="203" t="s">
        <v>36</v>
      </c>
      <c r="I309" s="205"/>
      <c r="J309" s="202"/>
      <c r="K309" s="202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173</v>
      </c>
      <c r="AU309" s="210" t="s">
        <v>92</v>
      </c>
      <c r="AV309" s="13" t="s">
        <v>23</v>
      </c>
      <c r="AW309" s="13" t="s">
        <v>45</v>
      </c>
      <c r="AX309" s="13" t="s">
        <v>82</v>
      </c>
      <c r="AY309" s="210" t="s">
        <v>164</v>
      </c>
    </row>
    <row r="310" spans="2:51" s="14" customFormat="1" ht="11.25">
      <c r="B310" s="211"/>
      <c r="C310" s="212"/>
      <c r="D310" s="196" t="s">
        <v>173</v>
      </c>
      <c r="E310" s="213" t="s">
        <v>36</v>
      </c>
      <c r="F310" s="214" t="s">
        <v>1550</v>
      </c>
      <c r="G310" s="212"/>
      <c r="H310" s="215">
        <v>5.6576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173</v>
      </c>
      <c r="AU310" s="221" t="s">
        <v>92</v>
      </c>
      <c r="AV310" s="14" t="s">
        <v>92</v>
      </c>
      <c r="AW310" s="14" t="s">
        <v>45</v>
      </c>
      <c r="AX310" s="14" t="s">
        <v>82</v>
      </c>
      <c r="AY310" s="221" t="s">
        <v>164</v>
      </c>
    </row>
    <row r="311" spans="2:51" s="15" customFormat="1" ht="11.25">
      <c r="B311" s="222"/>
      <c r="C311" s="223"/>
      <c r="D311" s="196" t="s">
        <v>173</v>
      </c>
      <c r="E311" s="224" t="s">
        <v>36</v>
      </c>
      <c r="F311" s="225" t="s">
        <v>181</v>
      </c>
      <c r="G311" s="223"/>
      <c r="H311" s="226">
        <v>5.6576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173</v>
      </c>
      <c r="AU311" s="232" t="s">
        <v>92</v>
      </c>
      <c r="AV311" s="15" t="s">
        <v>170</v>
      </c>
      <c r="AW311" s="15" t="s">
        <v>45</v>
      </c>
      <c r="AX311" s="15" t="s">
        <v>23</v>
      </c>
      <c r="AY311" s="232" t="s">
        <v>164</v>
      </c>
    </row>
    <row r="312" spans="1:65" s="2" customFormat="1" ht="16.5" customHeight="1">
      <c r="A312" s="37"/>
      <c r="B312" s="38"/>
      <c r="C312" s="183" t="s">
        <v>529</v>
      </c>
      <c r="D312" s="183" t="s">
        <v>166</v>
      </c>
      <c r="E312" s="184" t="s">
        <v>1707</v>
      </c>
      <c r="F312" s="185" t="s">
        <v>1708</v>
      </c>
      <c r="G312" s="186" t="s">
        <v>185</v>
      </c>
      <c r="H312" s="187">
        <v>1.68</v>
      </c>
      <c r="I312" s="188"/>
      <c r="J312" s="189">
        <f>ROUND(I312*H312,2)</f>
        <v>0</v>
      </c>
      <c r="K312" s="185" t="s">
        <v>186</v>
      </c>
      <c r="L312" s="42"/>
      <c r="M312" s="190" t="s">
        <v>36</v>
      </c>
      <c r="N312" s="191" t="s">
        <v>53</v>
      </c>
      <c r="O312" s="67"/>
      <c r="P312" s="192">
        <f>O312*H312</f>
        <v>0</v>
      </c>
      <c r="Q312" s="192">
        <v>0</v>
      </c>
      <c r="R312" s="192">
        <f>Q312*H312</f>
        <v>0</v>
      </c>
      <c r="S312" s="192">
        <v>0</v>
      </c>
      <c r="T312" s="193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4" t="s">
        <v>170</v>
      </c>
      <c r="AT312" s="194" t="s">
        <v>166</v>
      </c>
      <c r="AU312" s="194" t="s">
        <v>92</v>
      </c>
      <c r="AY312" s="19" t="s">
        <v>164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19" t="s">
        <v>23</v>
      </c>
      <c r="BK312" s="195">
        <f>ROUND(I312*H312,2)</f>
        <v>0</v>
      </c>
      <c r="BL312" s="19" t="s">
        <v>170</v>
      </c>
      <c r="BM312" s="194" t="s">
        <v>1709</v>
      </c>
    </row>
    <row r="313" spans="1:47" s="2" customFormat="1" ht="11.25">
      <c r="A313" s="37"/>
      <c r="B313" s="38"/>
      <c r="C313" s="39"/>
      <c r="D313" s="196" t="s">
        <v>172</v>
      </c>
      <c r="E313" s="39"/>
      <c r="F313" s="197" t="s">
        <v>1710</v>
      </c>
      <c r="G313" s="39"/>
      <c r="H313" s="39"/>
      <c r="I313" s="198"/>
      <c r="J313" s="39"/>
      <c r="K313" s="39"/>
      <c r="L313" s="42"/>
      <c r="M313" s="199"/>
      <c r="N313" s="200"/>
      <c r="O313" s="67"/>
      <c r="P313" s="67"/>
      <c r="Q313" s="67"/>
      <c r="R313" s="67"/>
      <c r="S313" s="67"/>
      <c r="T313" s="68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9" t="s">
        <v>172</v>
      </c>
      <c r="AU313" s="19" t="s">
        <v>92</v>
      </c>
    </row>
    <row r="314" spans="1:47" s="2" customFormat="1" ht="11.25">
      <c r="A314" s="37"/>
      <c r="B314" s="38"/>
      <c r="C314" s="39"/>
      <c r="D314" s="233" t="s">
        <v>189</v>
      </c>
      <c r="E314" s="39"/>
      <c r="F314" s="234" t="s">
        <v>1711</v>
      </c>
      <c r="G314" s="39"/>
      <c r="H314" s="39"/>
      <c r="I314" s="198"/>
      <c r="J314" s="39"/>
      <c r="K314" s="39"/>
      <c r="L314" s="42"/>
      <c r="M314" s="199"/>
      <c r="N314" s="200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9" t="s">
        <v>189</v>
      </c>
      <c r="AU314" s="19" t="s">
        <v>92</v>
      </c>
    </row>
    <row r="315" spans="2:51" s="14" customFormat="1" ht="11.25">
      <c r="B315" s="211"/>
      <c r="C315" s="212"/>
      <c r="D315" s="196" t="s">
        <v>173</v>
      </c>
      <c r="E315" s="213" t="s">
        <v>36</v>
      </c>
      <c r="F315" s="214" t="s">
        <v>1569</v>
      </c>
      <c r="G315" s="212"/>
      <c r="H315" s="215">
        <v>1.68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173</v>
      </c>
      <c r="AU315" s="221" t="s">
        <v>92</v>
      </c>
      <c r="AV315" s="14" t="s">
        <v>92</v>
      </c>
      <c r="AW315" s="14" t="s">
        <v>45</v>
      </c>
      <c r="AX315" s="14" t="s">
        <v>82</v>
      </c>
      <c r="AY315" s="221" t="s">
        <v>164</v>
      </c>
    </row>
    <row r="316" spans="2:51" s="15" customFormat="1" ht="11.25">
      <c r="B316" s="222"/>
      <c r="C316" s="223"/>
      <c r="D316" s="196" t="s">
        <v>173</v>
      </c>
      <c r="E316" s="224" t="s">
        <v>36</v>
      </c>
      <c r="F316" s="225" t="s">
        <v>181</v>
      </c>
      <c r="G316" s="223"/>
      <c r="H316" s="226">
        <v>1.68</v>
      </c>
      <c r="I316" s="227"/>
      <c r="J316" s="223"/>
      <c r="K316" s="223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173</v>
      </c>
      <c r="AU316" s="232" t="s">
        <v>92</v>
      </c>
      <c r="AV316" s="15" t="s">
        <v>170</v>
      </c>
      <c r="AW316" s="15" t="s">
        <v>45</v>
      </c>
      <c r="AX316" s="15" t="s">
        <v>23</v>
      </c>
      <c r="AY316" s="232" t="s">
        <v>164</v>
      </c>
    </row>
    <row r="317" spans="2:63" s="12" customFormat="1" ht="22.9" customHeight="1">
      <c r="B317" s="167"/>
      <c r="C317" s="168"/>
      <c r="D317" s="169" t="s">
        <v>81</v>
      </c>
      <c r="E317" s="181" t="s">
        <v>204</v>
      </c>
      <c r="F317" s="181" t="s">
        <v>1340</v>
      </c>
      <c r="G317" s="168"/>
      <c r="H317" s="168"/>
      <c r="I317" s="171"/>
      <c r="J317" s="182">
        <f>BK317</f>
        <v>0</v>
      </c>
      <c r="K317" s="168"/>
      <c r="L317" s="173"/>
      <c r="M317" s="174"/>
      <c r="N317" s="175"/>
      <c r="O317" s="175"/>
      <c r="P317" s="176">
        <f>SUM(P318:P330)</f>
        <v>0</v>
      </c>
      <c r="Q317" s="175"/>
      <c r="R317" s="176">
        <f>SUM(R318:R330)</f>
        <v>24.07385344</v>
      </c>
      <c r="S317" s="175"/>
      <c r="T317" s="177">
        <f>SUM(T318:T330)</f>
        <v>0</v>
      </c>
      <c r="AR317" s="178" t="s">
        <v>23</v>
      </c>
      <c r="AT317" s="179" t="s">
        <v>81</v>
      </c>
      <c r="AU317" s="179" t="s">
        <v>23</v>
      </c>
      <c r="AY317" s="178" t="s">
        <v>164</v>
      </c>
      <c r="BK317" s="180">
        <f>SUM(BK318:BK330)</f>
        <v>0</v>
      </c>
    </row>
    <row r="318" spans="1:65" s="2" customFormat="1" ht="16.5" customHeight="1">
      <c r="A318" s="37"/>
      <c r="B318" s="38"/>
      <c r="C318" s="183" t="s">
        <v>534</v>
      </c>
      <c r="D318" s="183" t="s">
        <v>166</v>
      </c>
      <c r="E318" s="184" t="s">
        <v>1712</v>
      </c>
      <c r="F318" s="185" t="s">
        <v>1713</v>
      </c>
      <c r="G318" s="186" t="s">
        <v>169</v>
      </c>
      <c r="H318" s="187">
        <v>31.451</v>
      </c>
      <c r="I318" s="188"/>
      <c r="J318" s="189">
        <f>ROUND(I318*H318,2)</f>
        <v>0</v>
      </c>
      <c r="K318" s="185" t="s">
        <v>186</v>
      </c>
      <c r="L318" s="42"/>
      <c r="M318" s="190" t="s">
        <v>36</v>
      </c>
      <c r="N318" s="191" t="s">
        <v>53</v>
      </c>
      <c r="O318" s="67"/>
      <c r="P318" s="192">
        <f>O318*H318</f>
        <v>0</v>
      </c>
      <c r="Q318" s="192">
        <v>0.61404</v>
      </c>
      <c r="R318" s="192">
        <f>Q318*H318</f>
        <v>19.31217204</v>
      </c>
      <c r="S318" s="192">
        <v>0</v>
      </c>
      <c r="T318" s="193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94" t="s">
        <v>170</v>
      </c>
      <c r="AT318" s="194" t="s">
        <v>166</v>
      </c>
      <c r="AU318" s="194" t="s">
        <v>92</v>
      </c>
      <c r="AY318" s="19" t="s">
        <v>164</v>
      </c>
      <c r="BE318" s="195">
        <f>IF(N318="základní",J318,0)</f>
        <v>0</v>
      </c>
      <c r="BF318" s="195">
        <f>IF(N318="snížená",J318,0)</f>
        <v>0</v>
      </c>
      <c r="BG318" s="195">
        <f>IF(N318="zákl. přenesená",J318,0)</f>
        <v>0</v>
      </c>
      <c r="BH318" s="195">
        <f>IF(N318="sníž. přenesená",J318,0)</f>
        <v>0</v>
      </c>
      <c r="BI318" s="195">
        <f>IF(N318="nulová",J318,0)</f>
        <v>0</v>
      </c>
      <c r="BJ318" s="19" t="s">
        <v>23</v>
      </c>
      <c r="BK318" s="195">
        <f>ROUND(I318*H318,2)</f>
        <v>0</v>
      </c>
      <c r="BL318" s="19" t="s">
        <v>170</v>
      </c>
      <c r="BM318" s="194" t="s">
        <v>1714</v>
      </c>
    </row>
    <row r="319" spans="1:47" s="2" customFormat="1" ht="19.5">
      <c r="A319" s="37"/>
      <c r="B319" s="38"/>
      <c r="C319" s="39"/>
      <c r="D319" s="196" t="s">
        <v>172</v>
      </c>
      <c r="E319" s="39"/>
      <c r="F319" s="197" t="s">
        <v>1715</v>
      </c>
      <c r="G319" s="39"/>
      <c r="H319" s="39"/>
      <c r="I319" s="198"/>
      <c r="J319" s="39"/>
      <c r="K319" s="39"/>
      <c r="L319" s="42"/>
      <c r="M319" s="199"/>
      <c r="N319" s="200"/>
      <c r="O319" s="67"/>
      <c r="P319" s="67"/>
      <c r="Q319" s="67"/>
      <c r="R319" s="67"/>
      <c r="S319" s="67"/>
      <c r="T319" s="68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9" t="s">
        <v>172</v>
      </c>
      <c r="AU319" s="19" t="s">
        <v>92</v>
      </c>
    </row>
    <row r="320" spans="1:47" s="2" customFormat="1" ht="11.25">
      <c r="A320" s="37"/>
      <c r="B320" s="38"/>
      <c r="C320" s="39"/>
      <c r="D320" s="233" t="s">
        <v>189</v>
      </c>
      <c r="E320" s="39"/>
      <c r="F320" s="234" t="s">
        <v>1716</v>
      </c>
      <c r="G320" s="39"/>
      <c r="H320" s="39"/>
      <c r="I320" s="198"/>
      <c r="J320" s="39"/>
      <c r="K320" s="39"/>
      <c r="L320" s="42"/>
      <c r="M320" s="199"/>
      <c r="N320" s="200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9" t="s">
        <v>189</v>
      </c>
      <c r="AU320" s="19" t="s">
        <v>92</v>
      </c>
    </row>
    <row r="321" spans="2:51" s="13" customFormat="1" ht="11.25">
      <c r="B321" s="201"/>
      <c r="C321" s="202"/>
      <c r="D321" s="196" t="s">
        <v>173</v>
      </c>
      <c r="E321" s="203" t="s">
        <v>36</v>
      </c>
      <c r="F321" s="204" t="s">
        <v>1706</v>
      </c>
      <c r="G321" s="202"/>
      <c r="H321" s="203" t="s">
        <v>36</v>
      </c>
      <c r="I321" s="205"/>
      <c r="J321" s="202"/>
      <c r="K321" s="202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173</v>
      </c>
      <c r="AU321" s="210" t="s">
        <v>92</v>
      </c>
      <c r="AV321" s="13" t="s">
        <v>23</v>
      </c>
      <c r="AW321" s="13" t="s">
        <v>45</v>
      </c>
      <c r="AX321" s="13" t="s">
        <v>82</v>
      </c>
      <c r="AY321" s="210" t="s">
        <v>164</v>
      </c>
    </row>
    <row r="322" spans="2:51" s="14" customFormat="1" ht="11.25">
      <c r="B322" s="211"/>
      <c r="C322" s="212"/>
      <c r="D322" s="196" t="s">
        <v>173</v>
      </c>
      <c r="E322" s="213" t="s">
        <v>36</v>
      </c>
      <c r="F322" s="214" t="s">
        <v>1684</v>
      </c>
      <c r="G322" s="212"/>
      <c r="H322" s="215">
        <v>12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173</v>
      </c>
      <c r="AU322" s="221" t="s">
        <v>92</v>
      </c>
      <c r="AV322" s="14" t="s">
        <v>92</v>
      </c>
      <c r="AW322" s="14" t="s">
        <v>45</v>
      </c>
      <c r="AX322" s="14" t="s">
        <v>82</v>
      </c>
      <c r="AY322" s="221" t="s">
        <v>164</v>
      </c>
    </row>
    <row r="323" spans="2:51" s="14" customFormat="1" ht="11.25">
      <c r="B323" s="211"/>
      <c r="C323" s="212"/>
      <c r="D323" s="196" t="s">
        <v>173</v>
      </c>
      <c r="E323" s="213" t="s">
        <v>36</v>
      </c>
      <c r="F323" s="214" t="s">
        <v>1685</v>
      </c>
      <c r="G323" s="212"/>
      <c r="H323" s="215">
        <v>19.451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173</v>
      </c>
      <c r="AU323" s="221" t="s">
        <v>92</v>
      </c>
      <c r="AV323" s="14" t="s">
        <v>92</v>
      </c>
      <c r="AW323" s="14" t="s">
        <v>45</v>
      </c>
      <c r="AX323" s="14" t="s">
        <v>82</v>
      </c>
      <c r="AY323" s="221" t="s">
        <v>164</v>
      </c>
    </row>
    <row r="324" spans="2:51" s="15" customFormat="1" ht="11.25">
      <c r="B324" s="222"/>
      <c r="C324" s="223"/>
      <c r="D324" s="196" t="s">
        <v>173</v>
      </c>
      <c r="E324" s="224" t="s">
        <v>36</v>
      </c>
      <c r="F324" s="225" t="s">
        <v>181</v>
      </c>
      <c r="G324" s="223"/>
      <c r="H324" s="226">
        <v>31.451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173</v>
      </c>
      <c r="AU324" s="232" t="s">
        <v>92</v>
      </c>
      <c r="AV324" s="15" t="s">
        <v>170</v>
      </c>
      <c r="AW324" s="15" t="s">
        <v>45</v>
      </c>
      <c r="AX324" s="15" t="s">
        <v>23</v>
      </c>
      <c r="AY324" s="232" t="s">
        <v>164</v>
      </c>
    </row>
    <row r="325" spans="1:65" s="2" customFormat="1" ht="16.5" customHeight="1">
      <c r="A325" s="37"/>
      <c r="B325" s="38"/>
      <c r="C325" s="183" t="s">
        <v>541</v>
      </c>
      <c r="D325" s="183" t="s">
        <v>166</v>
      </c>
      <c r="E325" s="184" t="s">
        <v>1717</v>
      </c>
      <c r="F325" s="185" t="s">
        <v>1718</v>
      </c>
      <c r="G325" s="186" t="s">
        <v>169</v>
      </c>
      <c r="H325" s="187">
        <v>31.451</v>
      </c>
      <c r="I325" s="188"/>
      <c r="J325" s="189">
        <f>ROUND(I325*H325,2)</f>
        <v>0</v>
      </c>
      <c r="K325" s="185" t="s">
        <v>186</v>
      </c>
      <c r="L325" s="42"/>
      <c r="M325" s="190" t="s">
        <v>36</v>
      </c>
      <c r="N325" s="191" t="s">
        <v>53</v>
      </c>
      <c r="O325" s="67"/>
      <c r="P325" s="192">
        <f>O325*H325</f>
        <v>0</v>
      </c>
      <c r="Q325" s="192">
        <v>0.1514</v>
      </c>
      <c r="R325" s="192">
        <f>Q325*H325</f>
        <v>4.7616814000000005</v>
      </c>
      <c r="S325" s="192">
        <v>0</v>
      </c>
      <c r="T325" s="193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4" t="s">
        <v>170</v>
      </c>
      <c r="AT325" s="194" t="s">
        <v>166</v>
      </c>
      <c r="AU325" s="194" t="s">
        <v>92</v>
      </c>
      <c r="AY325" s="19" t="s">
        <v>164</v>
      </c>
      <c r="BE325" s="195">
        <f>IF(N325="základní",J325,0)</f>
        <v>0</v>
      </c>
      <c r="BF325" s="195">
        <f>IF(N325="snížená",J325,0)</f>
        <v>0</v>
      </c>
      <c r="BG325" s="195">
        <f>IF(N325="zákl. přenesená",J325,0)</f>
        <v>0</v>
      </c>
      <c r="BH325" s="195">
        <f>IF(N325="sníž. přenesená",J325,0)</f>
        <v>0</v>
      </c>
      <c r="BI325" s="195">
        <f>IF(N325="nulová",J325,0)</f>
        <v>0</v>
      </c>
      <c r="BJ325" s="19" t="s">
        <v>23</v>
      </c>
      <c r="BK325" s="195">
        <f>ROUND(I325*H325,2)</f>
        <v>0</v>
      </c>
      <c r="BL325" s="19" t="s">
        <v>170</v>
      </c>
      <c r="BM325" s="194" t="s">
        <v>1719</v>
      </c>
    </row>
    <row r="326" spans="1:47" s="2" customFormat="1" ht="11.25">
      <c r="A326" s="37"/>
      <c r="B326" s="38"/>
      <c r="C326" s="39"/>
      <c r="D326" s="196" t="s">
        <v>172</v>
      </c>
      <c r="E326" s="39"/>
      <c r="F326" s="197" t="s">
        <v>1720</v>
      </c>
      <c r="G326" s="39"/>
      <c r="H326" s="39"/>
      <c r="I326" s="198"/>
      <c r="J326" s="39"/>
      <c r="K326" s="39"/>
      <c r="L326" s="42"/>
      <c r="M326" s="199"/>
      <c r="N326" s="200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9" t="s">
        <v>172</v>
      </c>
      <c r="AU326" s="19" t="s">
        <v>92</v>
      </c>
    </row>
    <row r="327" spans="1:47" s="2" customFormat="1" ht="11.25">
      <c r="A327" s="37"/>
      <c r="B327" s="38"/>
      <c r="C327" s="39"/>
      <c r="D327" s="233" t="s">
        <v>189</v>
      </c>
      <c r="E327" s="39"/>
      <c r="F327" s="234" t="s">
        <v>1721</v>
      </c>
      <c r="G327" s="39"/>
      <c r="H327" s="39"/>
      <c r="I327" s="198"/>
      <c r="J327" s="39"/>
      <c r="K327" s="39"/>
      <c r="L327" s="42"/>
      <c r="M327" s="199"/>
      <c r="N327" s="200"/>
      <c r="O327" s="67"/>
      <c r="P327" s="67"/>
      <c r="Q327" s="67"/>
      <c r="R327" s="67"/>
      <c r="S327" s="67"/>
      <c r="T327" s="68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9" t="s">
        <v>189</v>
      </c>
      <c r="AU327" s="19" t="s">
        <v>92</v>
      </c>
    </row>
    <row r="328" spans="2:51" s="13" customFormat="1" ht="11.25">
      <c r="B328" s="201"/>
      <c r="C328" s="202"/>
      <c r="D328" s="196" t="s">
        <v>173</v>
      </c>
      <c r="E328" s="203" t="s">
        <v>36</v>
      </c>
      <c r="F328" s="204" t="s">
        <v>376</v>
      </c>
      <c r="G328" s="202"/>
      <c r="H328" s="203" t="s">
        <v>36</v>
      </c>
      <c r="I328" s="205"/>
      <c r="J328" s="202"/>
      <c r="K328" s="202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173</v>
      </c>
      <c r="AU328" s="210" t="s">
        <v>92</v>
      </c>
      <c r="AV328" s="13" t="s">
        <v>23</v>
      </c>
      <c r="AW328" s="13" t="s">
        <v>45</v>
      </c>
      <c r="AX328" s="13" t="s">
        <v>82</v>
      </c>
      <c r="AY328" s="210" t="s">
        <v>164</v>
      </c>
    </row>
    <row r="329" spans="2:51" s="14" customFormat="1" ht="11.25">
      <c r="B329" s="211"/>
      <c r="C329" s="212"/>
      <c r="D329" s="196" t="s">
        <v>173</v>
      </c>
      <c r="E329" s="213" t="s">
        <v>36</v>
      </c>
      <c r="F329" s="214" t="s">
        <v>1722</v>
      </c>
      <c r="G329" s="212"/>
      <c r="H329" s="215">
        <v>31.451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173</v>
      </c>
      <c r="AU329" s="221" t="s">
        <v>92</v>
      </c>
      <c r="AV329" s="14" t="s">
        <v>92</v>
      </c>
      <c r="AW329" s="14" t="s">
        <v>45</v>
      </c>
      <c r="AX329" s="14" t="s">
        <v>82</v>
      </c>
      <c r="AY329" s="221" t="s">
        <v>164</v>
      </c>
    </row>
    <row r="330" spans="2:51" s="15" customFormat="1" ht="11.25">
      <c r="B330" s="222"/>
      <c r="C330" s="223"/>
      <c r="D330" s="196" t="s">
        <v>173</v>
      </c>
      <c r="E330" s="224" t="s">
        <v>36</v>
      </c>
      <c r="F330" s="225" t="s">
        <v>181</v>
      </c>
      <c r="G330" s="223"/>
      <c r="H330" s="226">
        <v>31.451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173</v>
      </c>
      <c r="AU330" s="232" t="s">
        <v>92</v>
      </c>
      <c r="AV330" s="15" t="s">
        <v>170</v>
      </c>
      <c r="AW330" s="15" t="s">
        <v>45</v>
      </c>
      <c r="AX330" s="15" t="s">
        <v>23</v>
      </c>
      <c r="AY330" s="232" t="s">
        <v>164</v>
      </c>
    </row>
    <row r="331" spans="2:63" s="12" customFormat="1" ht="22.9" customHeight="1">
      <c r="B331" s="167"/>
      <c r="C331" s="168"/>
      <c r="D331" s="169" t="s">
        <v>81</v>
      </c>
      <c r="E331" s="181" t="s">
        <v>217</v>
      </c>
      <c r="F331" s="181" t="s">
        <v>1347</v>
      </c>
      <c r="G331" s="168"/>
      <c r="H331" s="168"/>
      <c r="I331" s="171"/>
      <c r="J331" s="182">
        <f>BK331</f>
        <v>0</v>
      </c>
      <c r="K331" s="168"/>
      <c r="L331" s="173"/>
      <c r="M331" s="174"/>
      <c r="N331" s="175"/>
      <c r="O331" s="175"/>
      <c r="P331" s="176">
        <f>SUM(P332:P336)</f>
        <v>0</v>
      </c>
      <c r="Q331" s="175"/>
      <c r="R331" s="176">
        <f>SUM(R332:R336)</f>
        <v>0.006402</v>
      </c>
      <c r="S331" s="175"/>
      <c r="T331" s="177">
        <f>SUM(T332:T336)</f>
        <v>0</v>
      </c>
      <c r="AR331" s="178" t="s">
        <v>23</v>
      </c>
      <c r="AT331" s="179" t="s">
        <v>81</v>
      </c>
      <c r="AU331" s="179" t="s">
        <v>23</v>
      </c>
      <c r="AY331" s="178" t="s">
        <v>164</v>
      </c>
      <c r="BK331" s="180">
        <f>SUM(BK332:BK336)</f>
        <v>0</v>
      </c>
    </row>
    <row r="332" spans="1:65" s="2" customFormat="1" ht="16.5" customHeight="1">
      <c r="A332" s="37"/>
      <c r="B332" s="38"/>
      <c r="C332" s="183" t="s">
        <v>548</v>
      </c>
      <c r="D332" s="183" t="s">
        <v>166</v>
      </c>
      <c r="E332" s="184" t="s">
        <v>1723</v>
      </c>
      <c r="F332" s="185" t="s">
        <v>1349</v>
      </c>
      <c r="G332" s="186" t="s">
        <v>169</v>
      </c>
      <c r="H332" s="187">
        <v>19.4</v>
      </c>
      <c r="I332" s="188"/>
      <c r="J332" s="189">
        <f>ROUND(I332*H332,2)</f>
        <v>0</v>
      </c>
      <c r="K332" s="185" t="s">
        <v>186</v>
      </c>
      <c r="L332" s="42"/>
      <c r="M332" s="190" t="s">
        <v>36</v>
      </c>
      <c r="N332" s="191" t="s">
        <v>53</v>
      </c>
      <c r="O332" s="67"/>
      <c r="P332" s="192">
        <f>O332*H332</f>
        <v>0</v>
      </c>
      <c r="Q332" s="192">
        <v>0.00033</v>
      </c>
      <c r="R332" s="192">
        <f>Q332*H332</f>
        <v>0.006402</v>
      </c>
      <c r="S332" s="192">
        <v>0</v>
      </c>
      <c r="T332" s="193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4" t="s">
        <v>170</v>
      </c>
      <c r="AT332" s="194" t="s">
        <v>166</v>
      </c>
      <c r="AU332" s="194" t="s">
        <v>92</v>
      </c>
      <c r="AY332" s="19" t="s">
        <v>164</v>
      </c>
      <c r="BE332" s="195">
        <f>IF(N332="základní",J332,0)</f>
        <v>0</v>
      </c>
      <c r="BF332" s="195">
        <f>IF(N332="snížená",J332,0)</f>
        <v>0</v>
      </c>
      <c r="BG332" s="195">
        <f>IF(N332="zákl. přenesená",J332,0)</f>
        <v>0</v>
      </c>
      <c r="BH332" s="195">
        <f>IF(N332="sníž. přenesená",J332,0)</f>
        <v>0</v>
      </c>
      <c r="BI332" s="195">
        <f>IF(N332="nulová",J332,0)</f>
        <v>0</v>
      </c>
      <c r="BJ332" s="19" t="s">
        <v>23</v>
      </c>
      <c r="BK332" s="195">
        <f>ROUND(I332*H332,2)</f>
        <v>0</v>
      </c>
      <c r="BL332" s="19" t="s">
        <v>170</v>
      </c>
      <c r="BM332" s="194" t="s">
        <v>1724</v>
      </c>
    </row>
    <row r="333" spans="1:47" s="2" customFormat="1" ht="11.25">
      <c r="A333" s="37"/>
      <c r="B333" s="38"/>
      <c r="C333" s="39"/>
      <c r="D333" s="196" t="s">
        <v>172</v>
      </c>
      <c r="E333" s="39"/>
      <c r="F333" s="197" t="s">
        <v>1351</v>
      </c>
      <c r="G333" s="39"/>
      <c r="H333" s="39"/>
      <c r="I333" s="198"/>
      <c r="J333" s="39"/>
      <c r="K333" s="39"/>
      <c r="L333" s="42"/>
      <c r="M333" s="199"/>
      <c r="N333" s="200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9" t="s">
        <v>172</v>
      </c>
      <c r="AU333" s="19" t="s">
        <v>92</v>
      </c>
    </row>
    <row r="334" spans="1:47" s="2" customFormat="1" ht="11.25">
      <c r="A334" s="37"/>
      <c r="B334" s="38"/>
      <c r="C334" s="39"/>
      <c r="D334" s="233" t="s">
        <v>189</v>
      </c>
      <c r="E334" s="39"/>
      <c r="F334" s="234" t="s">
        <v>1725</v>
      </c>
      <c r="G334" s="39"/>
      <c r="H334" s="39"/>
      <c r="I334" s="198"/>
      <c r="J334" s="39"/>
      <c r="K334" s="39"/>
      <c r="L334" s="42"/>
      <c r="M334" s="199"/>
      <c r="N334" s="200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9" t="s">
        <v>189</v>
      </c>
      <c r="AU334" s="19" t="s">
        <v>92</v>
      </c>
    </row>
    <row r="335" spans="2:51" s="14" customFormat="1" ht="11.25">
      <c r="B335" s="211"/>
      <c r="C335" s="212"/>
      <c r="D335" s="196" t="s">
        <v>173</v>
      </c>
      <c r="E335" s="213" t="s">
        <v>36</v>
      </c>
      <c r="F335" s="214" t="s">
        <v>1726</v>
      </c>
      <c r="G335" s="212"/>
      <c r="H335" s="215">
        <v>19.4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173</v>
      </c>
      <c r="AU335" s="221" t="s">
        <v>92</v>
      </c>
      <c r="AV335" s="14" t="s">
        <v>92</v>
      </c>
      <c r="AW335" s="14" t="s">
        <v>45</v>
      </c>
      <c r="AX335" s="14" t="s">
        <v>82</v>
      </c>
      <c r="AY335" s="221" t="s">
        <v>164</v>
      </c>
    </row>
    <row r="336" spans="2:51" s="15" customFormat="1" ht="11.25">
      <c r="B336" s="222"/>
      <c r="C336" s="223"/>
      <c r="D336" s="196" t="s">
        <v>173</v>
      </c>
      <c r="E336" s="224" t="s">
        <v>36</v>
      </c>
      <c r="F336" s="225" t="s">
        <v>181</v>
      </c>
      <c r="G336" s="223"/>
      <c r="H336" s="226">
        <v>19.4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173</v>
      </c>
      <c r="AU336" s="232" t="s">
        <v>92</v>
      </c>
      <c r="AV336" s="15" t="s">
        <v>170</v>
      </c>
      <c r="AW336" s="15" t="s">
        <v>45</v>
      </c>
      <c r="AX336" s="15" t="s">
        <v>23</v>
      </c>
      <c r="AY336" s="232" t="s">
        <v>164</v>
      </c>
    </row>
    <row r="337" spans="2:63" s="12" customFormat="1" ht="22.9" customHeight="1">
      <c r="B337" s="167"/>
      <c r="C337" s="168"/>
      <c r="D337" s="169" t="s">
        <v>81</v>
      </c>
      <c r="E337" s="181" t="s">
        <v>247</v>
      </c>
      <c r="F337" s="181" t="s">
        <v>1354</v>
      </c>
      <c r="G337" s="168"/>
      <c r="H337" s="168"/>
      <c r="I337" s="171"/>
      <c r="J337" s="182">
        <f>BK337</f>
        <v>0</v>
      </c>
      <c r="K337" s="168"/>
      <c r="L337" s="173"/>
      <c r="M337" s="174"/>
      <c r="N337" s="175"/>
      <c r="O337" s="175"/>
      <c r="P337" s="176">
        <f>SUM(P338:P365)</f>
        <v>0</v>
      </c>
      <c r="Q337" s="175"/>
      <c r="R337" s="176">
        <f>SUM(R338:R365)</f>
        <v>2.48536759</v>
      </c>
      <c r="S337" s="175"/>
      <c r="T337" s="177">
        <f>SUM(T338:T365)</f>
        <v>81.48852</v>
      </c>
      <c r="AR337" s="178" t="s">
        <v>23</v>
      </c>
      <c r="AT337" s="179" t="s">
        <v>81</v>
      </c>
      <c r="AU337" s="179" t="s">
        <v>23</v>
      </c>
      <c r="AY337" s="178" t="s">
        <v>164</v>
      </c>
      <c r="BK337" s="180">
        <f>SUM(BK338:BK365)</f>
        <v>0</v>
      </c>
    </row>
    <row r="338" spans="1:65" s="2" customFormat="1" ht="16.5" customHeight="1">
      <c r="A338" s="37"/>
      <c r="B338" s="38"/>
      <c r="C338" s="183" t="s">
        <v>554</v>
      </c>
      <c r="D338" s="183" t="s">
        <v>166</v>
      </c>
      <c r="E338" s="184" t="s">
        <v>1355</v>
      </c>
      <c r="F338" s="185" t="s">
        <v>1356</v>
      </c>
      <c r="G338" s="186" t="s">
        <v>306</v>
      </c>
      <c r="H338" s="187">
        <v>715.14</v>
      </c>
      <c r="I338" s="188"/>
      <c r="J338" s="189">
        <f>ROUND(I338*H338,2)</f>
        <v>0</v>
      </c>
      <c r="K338" s="185" t="s">
        <v>186</v>
      </c>
      <c r="L338" s="42"/>
      <c r="M338" s="190" t="s">
        <v>36</v>
      </c>
      <c r="N338" s="191" t="s">
        <v>53</v>
      </c>
      <c r="O338" s="67"/>
      <c r="P338" s="192">
        <f>O338*H338</f>
        <v>0</v>
      </c>
      <c r="Q338" s="192">
        <v>0</v>
      </c>
      <c r="R338" s="192">
        <f>Q338*H338</f>
        <v>0</v>
      </c>
      <c r="S338" s="192">
        <v>0</v>
      </c>
      <c r="T338" s="193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4" t="s">
        <v>170</v>
      </c>
      <c r="AT338" s="194" t="s">
        <v>166</v>
      </c>
      <c r="AU338" s="194" t="s">
        <v>92</v>
      </c>
      <c r="AY338" s="19" t="s">
        <v>164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19" t="s">
        <v>23</v>
      </c>
      <c r="BK338" s="195">
        <f>ROUND(I338*H338,2)</f>
        <v>0</v>
      </c>
      <c r="BL338" s="19" t="s">
        <v>170</v>
      </c>
      <c r="BM338" s="194" t="s">
        <v>1727</v>
      </c>
    </row>
    <row r="339" spans="1:47" s="2" customFormat="1" ht="11.25">
      <c r="A339" s="37"/>
      <c r="B339" s="38"/>
      <c r="C339" s="39"/>
      <c r="D339" s="196" t="s">
        <v>172</v>
      </c>
      <c r="E339" s="39"/>
      <c r="F339" s="197" t="s">
        <v>1358</v>
      </c>
      <c r="G339" s="39"/>
      <c r="H339" s="39"/>
      <c r="I339" s="198"/>
      <c r="J339" s="39"/>
      <c r="K339" s="39"/>
      <c r="L339" s="42"/>
      <c r="M339" s="199"/>
      <c r="N339" s="200"/>
      <c r="O339" s="67"/>
      <c r="P339" s="67"/>
      <c r="Q339" s="67"/>
      <c r="R339" s="67"/>
      <c r="S339" s="67"/>
      <c r="T339" s="68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9" t="s">
        <v>172</v>
      </c>
      <c r="AU339" s="19" t="s">
        <v>92</v>
      </c>
    </row>
    <row r="340" spans="1:47" s="2" customFormat="1" ht="11.25">
      <c r="A340" s="37"/>
      <c r="B340" s="38"/>
      <c r="C340" s="39"/>
      <c r="D340" s="233" t="s">
        <v>189</v>
      </c>
      <c r="E340" s="39"/>
      <c r="F340" s="234" t="s">
        <v>1359</v>
      </c>
      <c r="G340" s="39"/>
      <c r="H340" s="39"/>
      <c r="I340" s="198"/>
      <c r="J340" s="39"/>
      <c r="K340" s="39"/>
      <c r="L340" s="42"/>
      <c r="M340" s="199"/>
      <c r="N340" s="200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9" t="s">
        <v>189</v>
      </c>
      <c r="AU340" s="19" t="s">
        <v>92</v>
      </c>
    </row>
    <row r="341" spans="2:51" s="14" customFormat="1" ht="11.25">
      <c r="B341" s="211"/>
      <c r="C341" s="212"/>
      <c r="D341" s="196" t="s">
        <v>173</v>
      </c>
      <c r="E341" s="213" t="s">
        <v>36</v>
      </c>
      <c r="F341" s="214" t="s">
        <v>1728</v>
      </c>
      <c r="G341" s="212"/>
      <c r="H341" s="215">
        <v>715.14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173</v>
      </c>
      <c r="AU341" s="221" t="s">
        <v>92</v>
      </c>
      <c r="AV341" s="14" t="s">
        <v>92</v>
      </c>
      <c r="AW341" s="14" t="s">
        <v>45</v>
      </c>
      <c r="AX341" s="14" t="s">
        <v>82</v>
      </c>
      <c r="AY341" s="221" t="s">
        <v>164</v>
      </c>
    </row>
    <row r="342" spans="2:51" s="15" customFormat="1" ht="11.25">
      <c r="B342" s="222"/>
      <c r="C342" s="223"/>
      <c r="D342" s="196" t="s">
        <v>173</v>
      </c>
      <c r="E342" s="224" t="s">
        <v>36</v>
      </c>
      <c r="F342" s="225" t="s">
        <v>181</v>
      </c>
      <c r="G342" s="223"/>
      <c r="H342" s="226">
        <v>715.14</v>
      </c>
      <c r="I342" s="227"/>
      <c r="J342" s="223"/>
      <c r="K342" s="223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173</v>
      </c>
      <c r="AU342" s="232" t="s">
        <v>92</v>
      </c>
      <c r="AV342" s="15" t="s">
        <v>170</v>
      </c>
      <c r="AW342" s="15" t="s">
        <v>45</v>
      </c>
      <c r="AX342" s="15" t="s">
        <v>23</v>
      </c>
      <c r="AY342" s="232" t="s">
        <v>164</v>
      </c>
    </row>
    <row r="343" spans="1:65" s="2" customFormat="1" ht="16.5" customHeight="1">
      <c r="A343" s="37"/>
      <c r="B343" s="38"/>
      <c r="C343" s="183" t="s">
        <v>562</v>
      </c>
      <c r="D343" s="183" t="s">
        <v>166</v>
      </c>
      <c r="E343" s="184" t="s">
        <v>1729</v>
      </c>
      <c r="F343" s="185" t="s">
        <v>1730</v>
      </c>
      <c r="G343" s="186" t="s">
        <v>364</v>
      </c>
      <c r="H343" s="187">
        <v>14.6</v>
      </c>
      <c r="I343" s="188"/>
      <c r="J343" s="189">
        <f>ROUND(I343*H343,2)</f>
        <v>0</v>
      </c>
      <c r="K343" s="185" t="s">
        <v>186</v>
      </c>
      <c r="L343" s="42"/>
      <c r="M343" s="190" t="s">
        <v>36</v>
      </c>
      <c r="N343" s="191" t="s">
        <v>53</v>
      </c>
      <c r="O343" s="67"/>
      <c r="P343" s="192">
        <f>O343*H343</f>
        <v>0</v>
      </c>
      <c r="Q343" s="192">
        <v>0.00018</v>
      </c>
      <c r="R343" s="192">
        <f>Q343*H343</f>
        <v>0.002628</v>
      </c>
      <c r="S343" s="192">
        <v>0</v>
      </c>
      <c r="T343" s="193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4" t="s">
        <v>170</v>
      </c>
      <c r="AT343" s="194" t="s">
        <v>166</v>
      </c>
      <c r="AU343" s="194" t="s">
        <v>92</v>
      </c>
      <c r="AY343" s="19" t="s">
        <v>164</v>
      </c>
      <c r="BE343" s="195">
        <f>IF(N343="základní",J343,0)</f>
        <v>0</v>
      </c>
      <c r="BF343" s="195">
        <f>IF(N343="snížená",J343,0)</f>
        <v>0</v>
      </c>
      <c r="BG343" s="195">
        <f>IF(N343="zákl. přenesená",J343,0)</f>
        <v>0</v>
      </c>
      <c r="BH343" s="195">
        <f>IF(N343="sníž. přenesená",J343,0)</f>
        <v>0</v>
      </c>
      <c r="BI343" s="195">
        <f>IF(N343="nulová",J343,0)</f>
        <v>0</v>
      </c>
      <c r="BJ343" s="19" t="s">
        <v>23</v>
      </c>
      <c r="BK343" s="195">
        <f>ROUND(I343*H343,2)</f>
        <v>0</v>
      </c>
      <c r="BL343" s="19" t="s">
        <v>170</v>
      </c>
      <c r="BM343" s="194" t="s">
        <v>1731</v>
      </c>
    </row>
    <row r="344" spans="1:47" s="2" customFormat="1" ht="11.25">
      <c r="A344" s="37"/>
      <c r="B344" s="38"/>
      <c r="C344" s="39"/>
      <c r="D344" s="196" t="s">
        <v>172</v>
      </c>
      <c r="E344" s="39"/>
      <c r="F344" s="197" t="s">
        <v>1732</v>
      </c>
      <c r="G344" s="39"/>
      <c r="H344" s="39"/>
      <c r="I344" s="198"/>
      <c r="J344" s="39"/>
      <c r="K344" s="39"/>
      <c r="L344" s="42"/>
      <c r="M344" s="199"/>
      <c r="N344" s="200"/>
      <c r="O344" s="67"/>
      <c r="P344" s="67"/>
      <c r="Q344" s="67"/>
      <c r="R344" s="67"/>
      <c r="S344" s="67"/>
      <c r="T344" s="68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9" t="s">
        <v>172</v>
      </c>
      <c r="AU344" s="19" t="s">
        <v>92</v>
      </c>
    </row>
    <row r="345" spans="1:47" s="2" customFormat="1" ht="11.25">
      <c r="A345" s="37"/>
      <c r="B345" s="38"/>
      <c r="C345" s="39"/>
      <c r="D345" s="233" t="s">
        <v>189</v>
      </c>
      <c r="E345" s="39"/>
      <c r="F345" s="234" t="s">
        <v>1733</v>
      </c>
      <c r="G345" s="39"/>
      <c r="H345" s="39"/>
      <c r="I345" s="198"/>
      <c r="J345" s="39"/>
      <c r="K345" s="39"/>
      <c r="L345" s="42"/>
      <c r="M345" s="199"/>
      <c r="N345" s="200"/>
      <c r="O345" s="67"/>
      <c r="P345" s="67"/>
      <c r="Q345" s="67"/>
      <c r="R345" s="67"/>
      <c r="S345" s="67"/>
      <c r="T345" s="68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9" t="s">
        <v>189</v>
      </c>
      <c r="AU345" s="19" t="s">
        <v>92</v>
      </c>
    </row>
    <row r="346" spans="2:51" s="14" customFormat="1" ht="11.25">
      <c r="B346" s="211"/>
      <c r="C346" s="212"/>
      <c r="D346" s="196" t="s">
        <v>173</v>
      </c>
      <c r="E346" s="213" t="s">
        <v>36</v>
      </c>
      <c r="F346" s="214" t="s">
        <v>1672</v>
      </c>
      <c r="G346" s="212"/>
      <c r="H346" s="215">
        <v>14.6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173</v>
      </c>
      <c r="AU346" s="221" t="s">
        <v>92</v>
      </c>
      <c r="AV346" s="14" t="s">
        <v>92</v>
      </c>
      <c r="AW346" s="14" t="s">
        <v>45</v>
      </c>
      <c r="AX346" s="14" t="s">
        <v>23</v>
      </c>
      <c r="AY346" s="221" t="s">
        <v>164</v>
      </c>
    </row>
    <row r="347" spans="1:65" s="2" customFormat="1" ht="16.5" customHeight="1">
      <c r="A347" s="37"/>
      <c r="B347" s="38"/>
      <c r="C347" s="183" t="s">
        <v>573</v>
      </c>
      <c r="D347" s="183" t="s">
        <v>166</v>
      </c>
      <c r="E347" s="184" t="s">
        <v>1367</v>
      </c>
      <c r="F347" s="185" t="s">
        <v>1368</v>
      </c>
      <c r="G347" s="186" t="s">
        <v>499</v>
      </c>
      <c r="H347" s="187">
        <v>56</v>
      </c>
      <c r="I347" s="188"/>
      <c r="J347" s="189">
        <f>ROUND(I347*H347,2)</f>
        <v>0</v>
      </c>
      <c r="K347" s="185" t="s">
        <v>186</v>
      </c>
      <c r="L347" s="42"/>
      <c r="M347" s="190" t="s">
        <v>36</v>
      </c>
      <c r="N347" s="191" t="s">
        <v>53</v>
      </c>
      <c r="O347" s="67"/>
      <c r="P347" s="192">
        <f>O347*H347</f>
        <v>0</v>
      </c>
      <c r="Q347" s="192">
        <v>2E-05</v>
      </c>
      <c r="R347" s="192">
        <f>Q347*H347</f>
        <v>0.0011200000000000001</v>
      </c>
      <c r="S347" s="192">
        <v>0</v>
      </c>
      <c r="T347" s="193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94" t="s">
        <v>170</v>
      </c>
      <c r="AT347" s="194" t="s">
        <v>166</v>
      </c>
      <c r="AU347" s="194" t="s">
        <v>92</v>
      </c>
      <c r="AY347" s="19" t="s">
        <v>164</v>
      </c>
      <c r="BE347" s="195">
        <f>IF(N347="základní",J347,0)</f>
        <v>0</v>
      </c>
      <c r="BF347" s="195">
        <f>IF(N347="snížená",J347,0)</f>
        <v>0</v>
      </c>
      <c r="BG347" s="195">
        <f>IF(N347="zákl. přenesená",J347,0)</f>
        <v>0</v>
      </c>
      <c r="BH347" s="195">
        <f>IF(N347="sníž. přenesená",J347,0)</f>
        <v>0</v>
      </c>
      <c r="BI347" s="195">
        <f>IF(N347="nulová",J347,0)</f>
        <v>0</v>
      </c>
      <c r="BJ347" s="19" t="s">
        <v>23</v>
      </c>
      <c r="BK347" s="195">
        <f>ROUND(I347*H347,2)</f>
        <v>0</v>
      </c>
      <c r="BL347" s="19" t="s">
        <v>170</v>
      </c>
      <c r="BM347" s="194" t="s">
        <v>1734</v>
      </c>
    </row>
    <row r="348" spans="1:47" s="2" customFormat="1" ht="11.25">
      <c r="A348" s="37"/>
      <c r="B348" s="38"/>
      <c r="C348" s="39"/>
      <c r="D348" s="196" t="s">
        <v>172</v>
      </c>
      <c r="E348" s="39"/>
      <c r="F348" s="197" t="s">
        <v>1370</v>
      </c>
      <c r="G348" s="39"/>
      <c r="H348" s="39"/>
      <c r="I348" s="198"/>
      <c r="J348" s="39"/>
      <c r="K348" s="39"/>
      <c r="L348" s="42"/>
      <c r="M348" s="199"/>
      <c r="N348" s="200"/>
      <c r="O348" s="67"/>
      <c r="P348" s="67"/>
      <c r="Q348" s="67"/>
      <c r="R348" s="67"/>
      <c r="S348" s="67"/>
      <c r="T348" s="68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9" t="s">
        <v>172</v>
      </c>
      <c r="AU348" s="19" t="s">
        <v>92</v>
      </c>
    </row>
    <row r="349" spans="1:47" s="2" customFormat="1" ht="11.25">
      <c r="A349" s="37"/>
      <c r="B349" s="38"/>
      <c r="C349" s="39"/>
      <c r="D349" s="233" t="s">
        <v>189</v>
      </c>
      <c r="E349" s="39"/>
      <c r="F349" s="234" t="s">
        <v>1371</v>
      </c>
      <c r="G349" s="39"/>
      <c r="H349" s="39"/>
      <c r="I349" s="198"/>
      <c r="J349" s="39"/>
      <c r="K349" s="39"/>
      <c r="L349" s="42"/>
      <c r="M349" s="199"/>
      <c r="N349" s="200"/>
      <c r="O349" s="67"/>
      <c r="P349" s="67"/>
      <c r="Q349" s="67"/>
      <c r="R349" s="67"/>
      <c r="S349" s="67"/>
      <c r="T349" s="68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9" t="s">
        <v>189</v>
      </c>
      <c r="AU349" s="19" t="s">
        <v>92</v>
      </c>
    </row>
    <row r="350" spans="2:51" s="14" customFormat="1" ht="11.25">
      <c r="B350" s="211"/>
      <c r="C350" s="212"/>
      <c r="D350" s="196" t="s">
        <v>173</v>
      </c>
      <c r="E350" s="213" t="s">
        <v>36</v>
      </c>
      <c r="F350" s="214" t="s">
        <v>1372</v>
      </c>
      <c r="G350" s="212"/>
      <c r="H350" s="215">
        <v>56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173</v>
      </c>
      <c r="AU350" s="221" t="s">
        <v>92</v>
      </c>
      <c r="AV350" s="14" t="s">
        <v>92</v>
      </c>
      <c r="AW350" s="14" t="s">
        <v>45</v>
      </c>
      <c r="AX350" s="14" t="s">
        <v>23</v>
      </c>
      <c r="AY350" s="221" t="s">
        <v>164</v>
      </c>
    </row>
    <row r="351" spans="1:65" s="2" customFormat="1" ht="16.5" customHeight="1">
      <c r="A351" s="37"/>
      <c r="B351" s="38"/>
      <c r="C351" s="183" t="s">
        <v>436</v>
      </c>
      <c r="D351" s="183" t="s">
        <v>166</v>
      </c>
      <c r="E351" s="184" t="s">
        <v>1735</v>
      </c>
      <c r="F351" s="185" t="s">
        <v>1736</v>
      </c>
      <c r="G351" s="186" t="s">
        <v>185</v>
      </c>
      <c r="H351" s="187">
        <v>12.15</v>
      </c>
      <c r="I351" s="188"/>
      <c r="J351" s="189">
        <f>ROUND(I351*H351,2)</f>
        <v>0</v>
      </c>
      <c r="K351" s="185" t="s">
        <v>186</v>
      </c>
      <c r="L351" s="42"/>
      <c r="M351" s="190" t="s">
        <v>36</v>
      </c>
      <c r="N351" s="191" t="s">
        <v>53</v>
      </c>
      <c r="O351" s="67"/>
      <c r="P351" s="192">
        <f>O351*H351</f>
        <v>0</v>
      </c>
      <c r="Q351" s="192">
        <v>0</v>
      </c>
      <c r="R351" s="192">
        <f>Q351*H351</f>
        <v>0</v>
      </c>
      <c r="S351" s="192">
        <v>2.5</v>
      </c>
      <c r="T351" s="193">
        <f>S351*H351</f>
        <v>30.375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4" t="s">
        <v>170</v>
      </c>
      <c r="AT351" s="194" t="s">
        <v>166</v>
      </c>
      <c r="AU351" s="194" t="s">
        <v>92</v>
      </c>
      <c r="AY351" s="19" t="s">
        <v>164</v>
      </c>
      <c r="BE351" s="195">
        <f>IF(N351="základní",J351,0)</f>
        <v>0</v>
      </c>
      <c r="BF351" s="195">
        <f>IF(N351="snížená",J351,0)</f>
        <v>0</v>
      </c>
      <c r="BG351" s="195">
        <f>IF(N351="zákl. přenesená",J351,0)</f>
        <v>0</v>
      </c>
      <c r="BH351" s="195">
        <f>IF(N351="sníž. přenesená",J351,0)</f>
        <v>0</v>
      </c>
      <c r="BI351" s="195">
        <f>IF(N351="nulová",J351,0)</f>
        <v>0</v>
      </c>
      <c r="BJ351" s="19" t="s">
        <v>23</v>
      </c>
      <c r="BK351" s="195">
        <f>ROUND(I351*H351,2)</f>
        <v>0</v>
      </c>
      <c r="BL351" s="19" t="s">
        <v>170</v>
      </c>
      <c r="BM351" s="194" t="s">
        <v>1737</v>
      </c>
    </row>
    <row r="352" spans="1:47" s="2" customFormat="1" ht="11.25">
      <c r="A352" s="37"/>
      <c r="B352" s="38"/>
      <c r="C352" s="39"/>
      <c r="D352" s="196" t="s">
        <v>172</v>
      </c>
      <c r="E352" s="39"/>
      <c r="F352" s="197" t="s">
        <v>1738</v>
      </c>
      <c r="G352" s="39"/>
      <c r="H352" s="39"/>
      <c r="I352" s="198"/>
      <c r="J352" s="39"/>
      <c r="K352" s="39"/>
      <c r="L352" s="42"/>
      <c r="M352" s="199"/>
      <c r="N352" s="200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9" t="s">
        <v>172</v>
      </c>
      <c r="AU352" s="19" t="s">
        <v>92</v>
      </c>
    </row>
    <row r="353" spans="1:47" s="2" customFormat="1" ht="11.25">
      <c r="A353" s="37"/>
      <c r="B353" s="38"/>
      <c r="C353" s="39"/>
      <c r="D353" s="233" t="s">
        <v>189</v>
      </c>
      <c r="E353" s="39"/>
      <c r="F353" s="234" t="s">
        <v>1739</v>
      </c>
      <c r="G353" s="39"/>
      <c r="H353" s="39"/>
      <c r="I353" s="198"/>
      <c r="J353" s="39"/>
      <c r="K353" s="39"/>
      <c r="L353" s="42"/>
      <c r="M353" s="199"/>
      <c r="N353" s="200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9" t="s">
        <v>189</v>
      </c>
      <c r="AU353" s="19" t="s">
        <v>92</v>
      </c>
    </row>
    <row r="354" spans="2:51" s="14" customFormat="1" ht="11.25">
      <c r="B354" s="211"/>
      <c r="C354" s="212"/>
      <c r="D354" s="196" t="s">
        <v>173</v>
      </c>
      <c r="E354" s="213" t="s">
        <v>36</v>
      </c>
      <c r="F354" s="214" t="s">
        <v>1740</v>
      </c>
      <c r="G354" s="212"/>
      <c r="H354" s="215">
        <v>12.14955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173</v>
      </c>
      <c r="AU354" s="221" t="s">
        <v>92</v>
      </c>
      <c r="AV354" s="14" t="s">
        <v>92</v>
      </c>
      <c r="AW354" s="14" t="s">
        <v>45</v>
      </c>
      <c r="AX354" s="14" t="s">
        <v>23</v>
      </c>
      <c r="AY354" s="221" t="s">
        <v>164</v>
      </c>
    </row>
    <row r="355" spans="1:65" s="2" customFormat="1" ht="16.5" customHeight="1">
      <c r="A355" s="37"/>
      <c r="B355" s="38"/>
      <c r="C355" s="183" t="s">
        <v>587</v>
      </c>
      <c r="D355" s="183" t="s">
        <v>166</v>
      </c>
      <c r="E355" s="184" t="s">
        <v>1741</v>
      </c>
      <c r="F355" s="185" t="s">
        <v>1742</v>
      </c>
      <c r="G355" s="186" t="s">
        <v>185</v>
      </c>
      <c r="H355" s="187">
        <v>17.608</v>
      </c>
      <c r="I355" s="188"/>
      <c r="J355" s="189">
        <f>ROUND(I355*H355,2)</f>
        <v>0</v>
      </c>
      <c r="K355" s="185" t="s">
        <v>186</v>
      </c>
      <c r="L355" s="42"/>
      <c r="M355" s="190" t="s">
        <v>36</v>
      </c>
      <c r="N355" s="191" t="s">
        <v>53</v>
      </c>
      <c r="O355" s="67"/>
      <c r="P355" s="192">
        <f>O355*H355</f>
        <v>0</v>
      </c>
      <c r="Q355" s="192">
        <v>0.12</v>
      </c>
      <c r="R355" s="192">
        <f>Q355*H355</f>
        <v>2.11296</v>
      </c>
      <c r="S355" s="192">
        <v>2.49</v>
      </c>
      <c r="T355" s="193">
        <f>S355*H355</f>
        <v>43.843920000000004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4" t="s">
        <v>170</v>
      </c>
      <c r="AT355" s="194" t="s">
        <v>166</v>
      </c>
      <c r="AU355" s="194" t="s">
        <v>92</v>
      </c>
      <c r="AY355" s="19" t="s">
        <v>164</v>
      </c>
      <c r="BE355" s="195">
        <f>IF(N355="základní",J355,0)</f>
        <v>0</v>
      </c>
      <c r="BF355" s="195">
        <f>IF(N355="snížená",J355,0)</f>
        <v>0</v>
      </c>
      <c r="BG355" s="195">
        <f>IF(N355="zákl. přenesená",J355,0)</f>
        <v>0</v>
      </c>
      <c r="BH355" s="195">
        <f>IF(N355="sníž. přenesená",J355,0)</f>
        <v>0</v>
      </c>
      <c r="BI355" s="195">
        <f>IF(N355="nulová",J355,0)</f>
        <v>0</v>
      </c>
      <c r="BJ355" s="19" t="s">
        <v>23</v>
      </c>
      <c r="BK355" s="195">
        <f>ROUND(I355*H355,2)</f>
        <v>0</v>
      </c>
      <c r="BL355" s="19" t="s">
        <v>170</v>
      </c>
      <c r="BM355" s="194" t="s">
        <v>1743</v>
      </c>
    </row>
    <row r="356" spans="1:47" s="2" customFormat="1" ht="11.25">
      <c r="A356" s="37"/>
      <c r="B356" s="38"/>
      <c r="C356" s="39"/>
      <c r="D356" s="196" t="s">
        <v>172</v>
      </c>
      <c r="E356" s="39"/>
      <c r="F356" s="197" t="s">
        <v>1744</v>
      </c>
      <c r="G356" s="39"/>
      <c r="H356" s="39"/>
      <c r="I356" s="198"/>
      <c r="J356" s="39"/>
      <c r="K356" s="39"/>
      <c r="L356" s="42"/>
      <c r="M356" s="199"/>
      <c r="N356" s="200"/>
      <c r="O356" s="67"/>
      <c r="P356" s="67"/>
      <c r="Q356" s="67"/>
      <c r="R356" s="67"/>
      <c r="S356" s="67"/>
      <c r="T356" s="68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9" t="s">
        <v>172</v>
      </c>
      <c r="AU356" s="19" t="s">
        <v>92</v>
      </c>
    </row>
    <row r="357" spans="1:47" s="2" customFormat="1" ht="11.25">
      <c r="A357" s="37"/>
      <c r="B357" s="38"/>
      <c r="C357" s="39"/>
      <c r="D357" s="233" t="s">
        <v>189</v>
      </c>
      <c r="E357" s="39"/>
      <c r="F357" s="234" t="s">
        <v>1745</v>
      </c>
      <c r="G357" s="39"/>
      <c r="H357" s="39"/>
      <c r="I357" s="198"/>
      <c r="J357" s="39"/>
      <c r="K357" s="39"/>
      <c r="L357" s="42"/>
      <c r="M357" s="199"/>
      <c r="N357" s="200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9" t="s">
        <v>189</v>
      </c>
      <c r="AU357" s="19" t="s">
        <v>92</v>
      </c>
    </row>
    <row r="358" spans="2:51" s="14" customFormat="1" ht="11.25">
      <c r="B358" s="211"/>
      <c r="C358" s="212"/>
      <c r="D358" s="196" t="s">
        <v>173</v>
      </c>
      <c r="E358" s="213" t="s">
        <v>36</v>
      </c>
      <c r="F358" s="214" t="s">
        <v>1746</v>
      </c>
      <c r="G358" s="212"/>
      <c r="H358" s="215">
        <v>7.568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173</v>
      </c>
      <c r="AU358" s="221" t="s">
        <v>92</v>
      </c>
      <c r="AV358" s="14" t="s">
        <v>92</v>
      </c>
      <c r="AW358" s="14" t="s">
        <v>45</v>
      </c>
      <c r="AX358" s="14" t="s">
        <v>82</v>
      </c>
      <c r="AY358" s="221" t="s">
        <v>164</v>
      </c>
    </row>
    <row r="359" spans="2:51" s="14" customFormat="1" ht="11.25">
      <c r="B359" s="211"/>
      <c r="C359" s="212"/>
      <c r="D359" s="196" t="s">
        <v>173</v>
      </c>
      <c r="E359" s="213" t="s">
        <v>36</v>
      </c>
      <c r="F359" s="214" t="s">
        <v>1747</v>
      </c>
      <c r="G359" s="212"/>
      <c r="H359" s="215">
        <v>10.040125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173</v>
      </c>
      <c r="AU359" s="221" t="s">
        <v>92</v>
      </c>
      <c r="AV359" s="14" t="s">
        <v>92</v>
      </c>
      <c r="AW359" s="14" t="s">
        <v>45</v>
      </c>
      <c r="AX359" s="14" t="s">
        <v>82</v>
      </c>
      <c r="AY359" s="221" t="s">
        <v>164</v>
      </c>
    </row>
    <row r="360" spans="2:51" s="15" customFormat="1" ht="11.25">
      <c r="B360" s="222"/>
      <c r="C360" s="223"/>
      <c r="D360" s="196" t="s">
        <v>173</v>
      </c>
      <c r="E360" s="224" t="s">
        <v>36</v>
      </c>
      <c r="F360" s="225" t="s">
        <v>181</v>
      </c>
      <c r="G360" s="223"/>
      <c r="H360" s="226">
        <v>17.608125</v>
      </c>
      <c r="I360" s="227"/>
      <c r="J360" s="223"/>
      <c r="K360" s="223"/>
      <c r="L360" s="228"/>
      <c r="M360" s="229"/>
      <c r="N360" s="230"/>
      <c r="O360" s="230"/>
      <c r="P360" s="230"/>
      <c r="Q360" s="230"/>
      <c r="R360" s="230"/>
      <c r="S360" s="230"/>
      <c r="T360" s="231"/>
      <c r="AT360" s="232" t="s">
        <v>173</v>
      </c>
      <c r="AU360" s="232" t="s">
        <v>92</v>
      </c>
      <c r="AV360" s="15" t="s">
        <v>170</v>
      </c>
      <c r="AW360" s="15" t="s">
        <v>45</v>
      </c>
      <c r="AX360" s="15" t="s">
        <v>23</v>
      </c>
      <c r="AY360" s="232" t="s">
        <v>164</v>
      </c>
    </row>
    <row r="361" spans="1:65" s="2" customFormat="1" ht="16.5" customHeight="1">
      <c r="A361" s="37"/>
      <c r="B361" s="38"/>
      <c r="C361" s="183" t="s">
        <v>595</v>
      </c>
      <c r="D361" s="183" t="s">
        <v>166</v>
      </c>
      <c r="E361" s="184" t="s">
        <v>1373</v>
      </c>
      <c r="F361" s="185" t="s">
        <v>1374</v>
      </c>
      <c r="G361" s="186" t="s">
        <v>185</v>
      </c>
      <c r="H361" s="187">
        <v>3.029</v>
      </c>
      <c r="I361" s="188"/>
      <c r="J361" s="189">
        <f>ROUND(I361*H361,2)</f>
        <v>0</v>
      </c>
      <c r="K361" s="185" t="s">
        <v>186</v>
      </c>
      <c r="L361" s="42"/>
      <c r="M361" s="190" t="s">
        <v>36</v>
      </c>
      <c r="N361" s="191" t="s">
        <v>53</v>
      </c>
      <c r="O361" s="67"/>
      <c r="P361" s="192">
        <f>O361*H361</f>
        <v>0</v>
      </c>
      <c r="Q361" s="192">
        <v>0.12171</v>
      </c>
      <c r="R361" s="192">
        <f>Q361*H361</f>
        <v>0.36865959</v>
      </c>
      <c r="S361" s="192">
        <v>2.4</v>
      </c>
      <c r="T361" s="193">
        <f>S361*H361</f>
        <v>7.2696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94" t="s">
        <v>170</v>
      </c>
      <c r="AT361" s="194" t="s">
        <v>166</v>
      </c>
      <c r="AU361" s="194" t="s">
        <v>92</v>
      </c>
      <c r="AY361" s="19" t="s">
        <v>164</v>
      </c>
      <c r="BE361" s="195">
        <f>IF(N361="základní",J361,0)</f>
        <v>0</v>
      </c>
      <c r="BF361" s="195">
        <f>IF(N361="snížená",J361,0)</f>
        <v>0</v>
      </c>
      <c r="BG361" s="195">
        <f>IF(N361="zákl. přenesená",J361,0)</f>
        <v>0</v>
      </c>
      <c r="BH361" s="195">
        <f>IF(N361="sníž. přenesená",J361,0)</f>
        <v>0</v>
      </c>
      <c r="BI361" s="195">
        <f>IF(N361="nulová",J361,0)</f>
        <v>0</v>
      </c>
      <c r="BJ361" s="19" t="s">
        <v>23</v>
      </c>
      <c r="BK361" s="195">
        <f>ROUND(I361*H361,2)</f>
        <v>0</v>
      </c>
      <c r="BL361" s="19" t="s">
        <v>170</v>
      </c>
      <c r="BM361" s="194" t="s">
        <v>1748</v>
      </c>
    </row>
    <row r="362" spans="1:47" s="2" customFormat="1" ht="11.25">
      <c r="A362" s="37"/>
      <c r="B362" s="38"/>
      <c r="C362" s="39"/>
      <c r="D362" s="196" t="s">
        <v>172</v>
      </c>
      <c r="E362" s="39"/>
      <c r="F362" s="197" t="s">
        <v>1376</v>
      </c>
      <c r="G362" s="39"/>
      <c r="H362" s="39"/>
      <c r="I362" s="198"/>
      <c r="J362" s="39"/>
      <c r="K362" s="39"/>
      <c r="L362" s="42"/>
      <c r="M362" s="199"/>
      <c r="N362" s="200"/>
      <c r="O362" s="67"/>
      <c r="P362" s="67"/>
      <c r="Q362" s="67"/>
      <c r="R362" s="67"/>
      <c r="S362" s="67"/>
      <c r="T362" s="68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9" t="s">
        <v>172</v>
      </c>
      <c r="AU362" s="19" t="s">
        <v>92</v>
      </c>
    </row>
    <row r="363" spans="1:47" s="2" customFormat="1" ht="11.25">
      <c r="A363" s="37"/>
      <c r="B363" s="38"/>
      <c r="C363" s="39"/>
      <c r="D363" s="233" t="s">
        <v>189</v>
      </c>
      <c r="E363" s="39"/>
      <c r="F363" s="234" t="s">
        <v>1377</v>
      </c>
      <c r="G363" s="39"/>
      <c r="H363" s="39"/>
      <c r="I363" s="198"/>
      <c r="J363" s="39"/>
      <c r="K363" s="39"/>
      <c r="L363" s="42"/>
      <c r="M363" s="199"/>
      <c r="N363" s="200"/>
      <c r="O363" s="67"/>
      <c r="P363" s="67"/>
      <c r="Q363" s="67"/>
      <c r="R363" s="67"/>
      <c r="S363" s="67"/>
      <c r="T363" s="68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9" t="s">
        <v>189</v>
      </c>
      <c r="AU363" s="19" t="s">
        <v>92</v>
      </c>
    </row>
    <row r="364" spans="2:51" s="14" customFormat="1" ht="11.25">
      <c r="B364" s="211"/>
      <c r="C364" s="212"/>
      <c r="D364" s="196" t="s">
        <v>173</v>
      </c>
      <c r="E364" s="213" t="s">
        <v>36</v>
      </c>
      <c r="F364" s="214" t="s">
        <v>1749</v>
      </c>
      <c r="G364" s="212"/>
      <c r="H364" s="215">
        <v>3.028575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173</v>
      </c>
      <c r="AU364" s="221" t="s">
        <v>92</v>
      </c>
      <c r="AV364" s="14" t="s">
        <v>92</v>
      </c>
      <c r="AW364" s="14" t="s">
        <v>45</v>
      </c>
      <c r="AX364" s="14" t="s">
        <v>82</v>
      </c>
      <c r="AY364" s="221" t="s">
        <v>164</v>
      </c>
    </row>
    <row r="365" spans="2:51" s="15" customFormat="1" ht="11.25">
      <c r="B365" s="222"/>
      <c r="C365" s="223"/>
      <c r="D365" s="196" t="s">
        <v>173</v>
      </c>
      <c r="E365" s="224" t="s">
        <v>36</v>
      </c>
      <c r="F365" s="225" t="s">
        <v>181</v>
      </c>
      <c r="G365" s="223"/>
      <c r="H365" s="226">
        <v>3.028575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173</v>
      </c>
      <c r="AU365" s="232" t="s">
        <v>92</v>
      </c>
      <c r="AV365" s="15" t="s">
        <v>170</v>
      </c>
      <c r="AW365" s="15" t="s">
        <v>45</v>
      </c>
      <c r="AX365" s="15" t="s">
        <v>23</v>
      </c>
      <c r="AY365" s="232" t="s">
        <v>164</v>
      </c>
    </row>
    <row r="366" spans="2:63" s="12" customFormat="1" ht="22.9" customHeight="1">
      <c r="B366" s="167"/>
      <c r="C366" s="168"/>
      <c r="D366" s="169" t="s">
        <v>81</v>
      </c>
      <c r="E366" s="181" t="s">
        <v>571</v>
      </c>
      <c r="F366" s="181" t="s">
        <v>572</v>
      </c>
      <c r="G366" s="168"/>
      <c r="H366" s="168"/>
      <c r="I366" s="171"/>
      <c r="J366" s="182">
        <f>BK366</f>
        <v>0</v>
      </c>
      <c r="K366" s="168"/>
      <c r="L366" s="173"/>
      <c r="M366" s="174"/>
      <c r="N366" s="175"/>
      <c r="O366" s="175"/>
      <c r="P366" s="176">
        <f>SUM(P367:P387)</f>
        <v>0</v>
      </c>
      <c r="Q366" s="175"/>
      <c r="R366" s="176">
        <f>SUM(R367:R387)</f>
        <v>0</v>
      </c>
      <c r="S366" s="175"/>
      <c r="T366" s="177">
        <f>SUM(T367:T387)</f>
        <v>0</v>
      </c>
      <c r="AR366" s="178" t="s">
        <v>23</v>
      </c>
      <c r="AT366" s="179" t="s">
        <v>81</v>
      </c>
      <c r="AU366" s="179" t="s">
        <v>23</v>
      </c>
      <c r="AY366" s="178" t="s">
        <v>164</v>
      </c>
      <c r="BK366" s="180">
        <f>SUM(BK367:BK387)</f>
        <v>0</v>
      </c>
    </row>
    <row r="367" spans="1:65" s="2" customFormat="1" ht="21.75" customHeight="1">
      <c r="A367" s="37"/>
      <c r="B367" s="38"/>
      <c r="C367" s="183" t="s">
        <v>604</v>
      </c>
      <c r="D367" s="183" t="s">
        <v>166</v>
      </c>
      <c r="E367" s="184" t="s">
        <v>1436</v>
      </c>
      <c r="F367" s="185" t="s">
        <v>1437</v>
      </c>
      <c r="G367" s="186" t="s">
        <v>335</v>
      </c>
      <c r="H367" s="187">
        <v>88.784</v>
      </c>
      <c r="I367" s="188"/>
      <c r="J367" s="189">
        <f>ROUND(I367*H367,2)</f>
        <v>0</v>
      </c>
      <c r="K367" s="185" t="s">
        <v>186</v>
      </c>
      <c r="L367" s="42"/>
      <c r="M367" s="190" t="s">
        <v>36</v>
      </c>
      <c r="N367" s="191" t="s">
        <v>53</v>
      </c>
      <c r="O367" s="67"/>
      <c r="P367" s="192">
        <f>O367*H367</f>
        <v>0</v>
      </c>
      <c r="Q367" s="192">
        <v>0</v>
      </c>
      <c r="R367" s="192">
        <f>Q367*H367</f>
        <v>0</v>
      </c>
      <c r="S367" s="192">
        <v>0</v>
      </c>
      <c r="T367" s="193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4" t="s">
        <v>170</v>
      </c>
      <c r="AT367" s="194" t="s">
        <v>166</v>
      </c>
      <c r="AU367" s="194" t="s">
        <v>92</v>
      </c>
      <c r="AY367" s="19" t="s">
        <v>164</v>
      </c>
      <c r="BE367" s="195">
        <f>IF(N367="základní",J367,0)</f>
        <v>0</v>
      </c>
      <c r="BF367" s="195">
        <f>IF(N367="snížená",J367,0)</f>
        <v>0</v>
      </c>
      <c r="BG367" s="195">
        <f>IF(N367="zákl. přenesená",J367,0)</f>
        <v>0</v>
      </c>
      <c r="BH367" s="195">
        <f>IF(N367="sníž. přenesená",J367,0)</f>
        <v>0</v>
      </c>
      <c r="BI367" s="195">
        <f>IF(N367="nulová",J367,0)</f>
        <v>0</v>
      </c>
      <c r="BJ367" s="19" t="s">
        <v>23</v>
      </c>
      <c r="BK367" s="195">
        <f>ROUND(I367*H367,2)</f>
        <v>0</v>
      </c>
      <c r="BL367" s="19" t="s">
        <v>170</v>
      </c>
      <c r="BM367" s="194" t="s">
        <v>1750</v>
      </c>
    </row>
    <row r="368" spans="1:47" s="2" customFormat="1" ht="11.25">
      <c r="A368" s="37"/>
      <c r="B368" s="38"/>
      <c r="C368" s="39"/>
      <c r="D368" s="196" t="s">
        <v>172</v>
      </c>
      <c r="E368" s="39"/>
      <c r="F368" s="197" t="s">
        <v>1439</v>
      </c>
      <c r="G368" s="39"/>
      <c r="H368" s="39"/>
      <c r="I368" s="198"/>
      <c r="J368" s="39"/>
      <c r="K368" s="39"/>
      <c r="L368" s="42"/>
      <c r="M368" s="199"/>
      <c r="N368" s="200"/>
      <c r="O368" s="67"/>
      <c r="P368" s="67"/>
      <c r="Q368" s="67"/>
      <c r="R368" s="67"/>
      <c r="S368" s="67"/>
      <c r="T368" s="68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9" t="s">
        <v>172</v>
      </c>
      <c r="AU368" s="19" t="s">
        <v>92</v>
      </c>
    </row>
    <row r="369" spans="1:47" s="2" customFormat="1" ht="11.25">
      <c r="A369" s="37"/>
      <c r="B369" s="38"/>
      <c r="C369" s="39"/>
      <c r="D369" s="233" t="s">
        <v>189</v>
      </c>
      <c r="E369" s="39"/>
      <c r="F369" s="234" t="s">
        <v>1440</v>
      </c>
      <c r="G369" s="39"/>
      <c r="H369" s="39"/>
      <c r="I369" s="198"/>
      <c r="J369" s="39"/>
      <c r="K369" s="39"/>
      <c r="L369" s="42"/>
      <c r="M369" s="199"/>
      <c r="N369" s="200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9" t="s">
        <v>189</v>
      </c>
      <c r="AU369" s="19" t="s">
        <v>92</v>
      </c>
    </row>
    <row r="370" spans="1:65" s="2" customFormat="1" ht="16.5" customHeight="1">
      <c r="A370" s="37"/>
      <c r="B370" s="38"/>
      <c r="C370" s="183" t="s">
        <v>612</v>
      </c>
      <c r="D370" s="183" t="s">
        <v>166</v>
      </c>
      <c r="E370" s="184" t="s">
        <v>1441</v>
      </c>
      <c r="F370" s="185" t="s">
        <v>1442</v>
      </c>
      <c r="G370" s="186" t="s">
        <v>335</v>
      </c>
      <c r="H370" s="187">
        <v>88.784</v>
      </c>
      <c r="I370" s="188"/>
      <c r="J370" s="189">
        <f>ROUND(I370*H370,2)</f>
        <v>0</v>
      </c>
      <c r="K370" s="185" t="s">
        <v>186</v>
      </c>
      <c r="L370" s="42"/>
      <c r="M370" s="190" t="s">
        <v>36</v>
      </c>
      <c r="N370" s="191" t="s">
        <v>53</v>
      </c>
      <c r="O370" s="67"/>
      <c r="P370" s="192">
        <f>O370*H370</f>
        <v>0</v>
      </c>
      <c r="Q370" s="192">
        <v>0</v>
      </c>
      <c r="R370" s="192">
        <f>Q370*H370</f>
        <v>0</v>
      </c>
      <c r="S370" s="192">
        <v>0</v>
      </c>
      <c r="T370" s="193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4" t="s">
        <v>170</v>
      </c>
      <c r="AT370" s="194" t="s">
        <v>166</v>
      </c>
      <c r="AU370" s="194" t="s">
        <v>92</v>
      </c>
      <c r="AY370" s="19" t="s">
        <v>164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19" t="s">
        <v>23</v>
      </c>
      <c r="BK370" s="195">
        <f>ROUND(I370*H370,2)</f>
        <v>0</v>
      </c>
      <c r="BL370" s="19" t="s">
        <v>170</v>
      </c>
      <c r="BM370" s="194" t="s">
        <v>1751</v>
      </c>
    </row>
    <row r="371" spans="1:47" s="2" customFormat="1" ht="19.5">
      <c r="A371" s="37"/>
      <c r="B371" s="38"/>
      <c r="C371" s="39"/>
      <c r="D371" s="196" t="s">
        <v>172</v>
      </c>
      <c r="E371" s="39"/>
      <c r="F371" s="197" t="s">
        <v>1444</v>
      </c>
      <c r="G371" s="39"/>
      <c r="H371" s="39"/>
      <c r="I371" s="198"/>
      <c r="J371" s="39"/>
      <c r="K371" s="39"/>
      <c r="L371" s="42"/>
      <c r="M371" s="199"/>
      <c r="N371" s="200"/>
      <c r="O371" s="67"/>
      <c r="P371" s="67"/>
      <c r="Q371" s="67"/>
      <c r="R371" s="67"/>
      <c r="S371" s="67"/>
      <c r="T371" s="68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9" t="s">
        <v>172</v>
      </c>
      <c r="AU371" s="19" t="s">
        <v>92</v>
      </c>
    </row>
    <row r="372" spans="1:47" s="2" customFormat="1" ht="11.25">
      <c r="A372" s="37"/>
      <c r="B372" s="38"/>
      <c r="C372" s="39"/>
      <c r="D372" s="233" t="s">
        <v>189</v>
      </c>
      <c r="E372" s="39"/>
      <c r="F372" s="234" t="s">
        <v>1445</v>
      </c>
      <c r="G372" s="39"/>
      <c r="H372" s="39"/>
      <c r="I372" s="198"/>
      <c r="J372" s="39"/>
      <c r="K372" s="39"/>
      <c r="L372" s="42"/>
      <c r="M372" s="199"/>
      <c r="N372" s="200"/>
      <c r="O372" s="67"/>
      <c r="P372" s="67"/>
      <c r="Q372" s="67"/>
      <c r="R372" s="67"/>
      <c r="S372" s="67"/>
      <c r="T372" s="68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9" t="s">
        <v>189</v>
      </c>
      <c r="AU372" s="19" t="s">
        <v>92</v>
      </c>
    </row>
    <row r="373" spans="1:65" s="2" customFormat="1" ht="16.5" customHeight="1">
      <c r="A373" s="37"/>
      <c r="B373" s="38"/>
      <c r="C373" s="183" t="s">
        <v>620</v>
      </c>
      <c r="D373" s="183" t="s">
        <v>166</v>
      </c>
      <c r="E373" s="184" t="s">
        <v>1447</v>
      </c>
      <c r="F373" s="185" t="s">
        <v>1448</v>
      </c>
      <c r="G373" s="186" t="s">
        <v>335</v>
      </c>
      <c r="H373" s="187">
        <v>88.784</v>
      </c>
      <c r="I373" s="188"/>
      <c r="J373" s="189">
        <f>ROUND(I373*H373,2)</f>
        <v>0</v>
      </c>
      <c r="K373" s="185" t="s">
        <v>186</v>
      </c>
      <c r="L373" s="42"/>
      <c r="M373" s="190" t="s">
        <v>36</v>
      </c>
      <c r="N373" s="191" t="s">
        <v>53</v>
      </c>
      <c r="O373" s="67"/>
      <c r="P373" s="192">
        <f>O373*H373</f>
        <v>0</v>
      </c>
      <c r="Q373" s="192">
        <v>0</v>
      </c>
      <c r="R373" s="192">
        <f>Q373*H373</f>
        <v>0</v>
      </c>
      <c r="S373" s="192">
        <v>0</v>
      </c>
      <c r="T373" s="193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4" t="s">
        <v>170</v>
      </c>
      <c r="AT373" s="194" t="s">
        <v>166</v>
      </c>
      <c r="AU373" s="194" t="s">
        <v>92</v>
      </c>
      <c r="AY373" s="19" t="s">
        <v>164</v>
      </c>
      <c r="BE373" s="195">
        <f>IF(N373="základní",J373,0)</f>
        <v>0</v>
      </c>
      <c r="BF373" s="195">
        <f>IF(N373="snížená",J373,0)</f>
        <v>0</v>
      </c>
      <c r="BG373" s="195">
        <f>IF(N373="zákl. přenesená",J373,0)</f>
        <v>0</v>
      </c>
      <c r="BH373" s="195">
        <f>IF(N373="sníž. přenesená",J373,0)</f>
        <v>0</v>
      </c>
      <c r="BI373" s="195">
        <f>IF(N373="nulová",J373,0)</f>
        <v>0</v>
      </c>
      <c r="BJ373" s="19" t="s">
        <v>23</v>
      </c>
      <c r="BK373" s="195">
        <f>ROUND(I373*H373,2)</f>
        <v>0</v>
      </c>
      <c r="BL373" s="19" t="s">
        <v>170</v>
      </c>
      <c r="BM373" s="194" t="s">
        <v>1752</v>
      </c>
    </row>
    <row r="374" spans="1:47" s="2" customFormat="1" ht="11.25">
      <c r="A374" s="37"/>
      <c r="B374" s="38"/>
      <c r="C374" s="39"/>
      <c r="D374" s="196" t="s">
        <v>172</v>
      </c>
      <c r="E374" s="39"/>
      <c r="F374" s="197" t="s">
        <v>1450</v>
      </c>
      <c r="G374" s="39"/>
      <c r="H374" s="39"/>
      <c r="I374" s="198"/>
      <c r="J374" s="39"/>
      <c r="K374" s="39"/>
      <c r="L374" s="42"/>
      <c r="M374" s="199"/>
      <c r="N374" s="200"/>
      <c r="O374" s="67"/>
      <c r="P374" s="67"/>
      <c r="Q374" s="67"/>
      <c r="R374" s="67"/>
      <c r="S374" s="67"/>
      <c r="T374" s="68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9" t="s">
        <v>172</v>
      </c>
      <c r="AU374" s="19" t="s">
        <v>92</v>
      </c>
    </row>
    <row r="375" spans="1:47" s="2" customFormat="1" ht="11.25">
      <c r="A375" s="37"/>
      <c r="B375" s="38"/>
      <c r="C375" s="39"/>
      <c r="D375" s="233" t="s">
        <v>189</v>
      </c>
      <c r="E375" s="39"/>
      <c r="F375" s="234" t="s">
        <v>1451</v>
      </c>
      <c r="G375" s="39"/>
      <c r="H375" s="39"/>
      <c r="I375" s="198"/>
      <c r="J375" s="39"/>
      <c r="K375" s="39"/>
      <c r="L375" s="42"/>
      <c r="M375" s="199"/>
      <c r="N375" s="200"/>
      <c r="O375" s="67"/>
      <c r="P375" s="67"/>
      <c r="Q375" s="67"/>
      <c r="R375" s="67"/>
      <c r="S375" s="67"/>
      <c r="T375" s="68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9" t="s">
        <v>189</v>
      </c>
      <c r="AU375" s="19" t="s">
        <v>92</v>
      </c>
    </row>
    <row r="376" spans="1:65" s="2" customFormat="1" ht="24.2" customHeight="1">
      <c r="A376" s="37"/>
      <c r="B376" s="38"/>
      <c r="C376" s="183" t="s">
        <v>626</v>
      </c>
      <c r="D376" s="183" t="s">
        <v>166</v>
      </c>
      <c r="E376" s="184" t="s">
        <v>1753</v>
      </c>
      <c r="F376" s="185" t="s">
        <v>1754</v>
      </c>
      <c r="G376" s="186" t="s">
        <v>335</v>
      </c>
      <c r="H376" s="187">
        <v>29.16</v>
      </c>
      <c r="I376" s="188"/>
      <c r="J376" s="189">
        <f>ROUND(I376*H376,2)</f>
        <v>0</v>
      </c>
      <c r="K376" s="185" t="s">
        <v>186</v>
      </c>
      <c r="L376" s="42"/>
      <c r="M376" s="190" t="s">
        <v>36</v>
      </c>
      <c r="N376" s="191" t="s">
        <v>53</v>
      </c>
      <c r="O376" s="67"/>
      <c r="P376" s="192">
        <f>O376*H376</f>
        <v>0</v>
      </c>
      <c r="Q376" s="192">
        <v>0</v>
      </c>
      <c r="R376" s="192">
        <f>Q376*H376</f>
        <v>0</v>
      </c>
      <c r="S376" s="192">
        <v>0</v>
      </c>
      <c r="T376" s="193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94" t="s">
        <v>170</v>
      </c>
      <c r="AT376" s="194" t="s">
        <v>166</v>
      </c>
      <c r="AU376" s="194" t="s">
        <v>92</v>
      </c>
      <c r="AY376" s="19" t="s">
        <v>164</v>
      </c>
      <c r="BE376" s="195">
        <f>IF(N376="základní",J376,0)</f>
        <v>0</v>
      </c>
      <c r="BF376" s="195">
        <f>IF(N376="snížená",J376,0)</f>
        <v>0</v>
      </c>
      <c r="BG376" s="195">
        <f>IF(N376="zákl. přenesená",J376,0)</f>
        <v>0</v>
      </c>
      <c r="BH376" s="195">
        <f>IF(N376="sníž. přenesená",J376,0)</f>
        <v>0</v>
      </c>
      <c r="BI376" s="195">
        <f>IF(N376="nulová",J376,0)</f>
        <v>0</v>
      </c>
      <c r="BJ376" s="19" t="s">
        <v>23</v>
      </c>
      <c r="BK376" s="195">
        <f>ROUND(I376*H376,2)</f>
        <v>0</v>
      </c>
      <c r="BL376" s="19" t="s">
        <v>170</v>
      </c>
      <c r="BM376" s="194" t="s">
        <v>1755</v>
      </c>
    </row>
    <row r="377" spans="1:47" s="2" customFormat="1" ht="19.5">
      <c r="A377" s="37"/>
      <c r="B377" s="38"/>
      <c r="C377" s="39"/>
      <c r="D377" s="196" t="s">
        <v>172</v>
      </c>
      <c r="E377" s="39"/>
      <c r="F377" s="197" t="s">
        <v>1756</v>
      </c>
      <c r="G377" s="39"/>
      <c r="H377" s="39"/>
      <c r="I377" s="198"/>
      <c r="J377" s="39"/>
      <c r="K377" s="39"/>
      <c r="L377" s="42"/>
      <c r="M377" s="199"/>
      <c r="N377" s="200"/>
      <c r="O377" s="67"/>
      <c r="P377" s="67"/>
      <c r="Q377" s="67"/>
      <c r="R377" s="67"/>
      <c r="S377" s="67"/>
      <c r="T377" s="68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9" t="s">
        <v>172</v>
      </c>
      <c r="AU377" s="19" t="s">
        <v>92</v>
      </c>
    </row>
    <row r="378" spans="1:47" s="2" customFormat="1" ht="11.25">
      <c r="A378" s="37"/>
      <c r="B378" s="38"/>
      <c r="C378" s="39"/>
      <c r="D378" s="233" t="s">
        <v>189</v>
      </c>
      <c r="E378" s="39"/>
      <c r="F378" s="234" t="s">
        <v>1757</v>
      </c>
      <c r="G378" s="39"/>
      <c r="H378" s="39"/>
      <c r="I378" s="198"/>
      <c r="J378" s="39"/>
      <c r="K378" s="39"/>
      <c r="L378" s="42"/>
      <c r="M378" s="199"/>
      <c r="N378" s="200"/>
      <c r="O378" s="67"/>
      <c r="P378" s="67"/>
      <c r="Q378" s="67"/>
      <c r="R378" s="67"/>
      <c r="S378" s="67"/>
      <c r="T378" s="68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9" t="s">
        <v>189</v>
      </c>
      <c r="AU378" s="19" t="s">
        <v>92</v>
      </c>
    </row>
    <row r="379" spans="2:51" s="14" customFormat="1" ht="11.25">
      <c r="B379" s="211"/>
      <c r="C379" s="212"/>
      <c r="D379" s="196" t="s">
        <v>173</v>
      </c>
      <c r="E379" s="213" t="s">
        <v>36</v>
      </c>
      <c r="F379" s="214" t="s">
        <v>1758</v>
      </c>
      <c r="G379" s="212"/>
      <c r="H379" s="215">
        <v>29.16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173</v>
      </c>
      <c r="AU379" s="221" t="s">
        <v>92</v>
      </c>
      <c r="AV379" s="14" t="s">
        <v>92</v>
      </c>
      <c r="AW379" s="14" t="s">
        <v>45</v>
      </c>
      <c r="AX379" s="14" t="s">
        <v>23</v>
      </c>
      <c r="AY379" s="221" t="s">
        <v>164</v>
      </c>
    </row>
    <row r="380" spans="1:65" s="2" customFormat="1" ht="21.75" customHeight="1">
      <c r="A380" s="37"/>
      <c r="B380" s="38"/>
      <c r="C380" s="183" t="s">
        <v>632</v>
      </c>
      <c r="D380" s="183" t="s">
        <v>166</v>
      </c>
      <c r="E380" s="184" t="s">
        <v>613</v>
      </c>
      <c r="F380" s="185" t="s">
        <v>614</v>
      </c>
      <c r="G380" s="186" t="s">
        <v>335</v>
      </c>
      <c r="H380" s="187">
        <v>7.573</v>
      </c>
      <c r="I380" s="188"/>
      <c r="J380" s="189">
        <f>ROUND(I380*H380,2)</f>
        <v>0</v>
      </c>
      <c r="K380" s="185" t="s">
        <v>186</v>
      </c>
      <c r="L380" s="42"/>
      <c r="M380" s="190" t="s">
        <v>36</v>
      </c>
      <c r="N380" s="191" t="s">
        <v>53</v>
      </c>
      <c r="O380" s="67"/>
      <c r="P380" s="192">
        <f>O380*H380</f>
        <v>0</v>
      </c>
      <c r="Q380" s="192">
        <v>0</v>
      </c>
      <c r="R380" s="192">
        <f>Q380*H380</f>
        <v>0</v>
      </c>
      <c r="S380" s="192">
        <v>0</v>
      </c>
      <c r="T380" s="193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4" t="s">
        <v>170</v>
      </c>
      <c r="AT380" s="194" t="s">
        <v>166</v>
      </c>
      <c r="AU380" s="194" t="s">
        <v>92</v>
      </c>
      <c r="AY380" s="19" t="s">
        <v>164</v>
      </c>
      <c r="BE380" s="195">
        <f>IF(N380="základní",J380,0)</f>
        <v>0</v>
      </c>
      <c r="BF380" s="195">
        <f>IF(N380="snížená",J380,0)</f>
        <v>0</v>
      </c>
      <c r="BG380" s="195">
        <f>IF(N380="zákl. přenesená",J380,0)</f>
        <v>0</v>
      </c>
      <c r="BH380" s="195">
        <f>IF(N380="sníž. přenesená",J380,0)</f>
        <v>0</v>
      </c>
      <c r="BI380" s="195">
        <f>IF(N380="nulová",J380,0)</f>
        <v>0</v>
      </c>
      <c r="BJ380" s="19" t="s">
        <v>23</v>
      </c>
      <c r="BK380" s="195">
        <f>ROUND(I380*H380,2)</f>
        <v>0</v>
      </c>
      <c r="BL380" s="19" t="s">
        <v>170</v>
      </c>
      <c r="BM380" s="194" t="s">
        <v>1759</v>
      </c>
    </row>
    <row r="381" spans="1:47" s="2" customFormat="1" ht="19.5">
      <c r="A381" s="37"/>
      <c r="B381" s="38"/>
      <c r="C381" s="39"/>
      <c r="D381" s="196" t="s">
        <v>172</v>
      </c>
      <c r="E381" s="39"/>
      <c r="F381" s="197" t="s">
        <v>616</v>
      </c>
      <c r="G381" s="39"/>
      <c r="H381" s="39"/>
      <c r="I381" s="198"/>
      <c r="J381" s="39"/>
      <c r="K381" s="39"/>
      <c r="L381" s="42"/>
      <c r="M381" s="199"/>
      <c r="N381" s="200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9" t="s">
        <v>172</v>
      </c>
      <c r="AU381" s="19" t="s">
        <v>92</v>
      </c>
    </row>
    <row r="382" spans="1:47" s="2" customFormat="1" ht="11.25">
      <c r="A382" s="37"/>
      <c r="B382" s="38"/>
      <c r="C382" s="39"/>
      <c r="D382" s="233" t="s">
        <v>189</v>
      </c>
      <c r="E382" s="39"/>
      <c r="F382" s="234" t="s">
        <v>617</v>
      </c>
      <c r="G382" s="39"/>
      <c r="H382" s="39"/>
      <c r="I382" s="198"/>
      <c r="J382" s="39"/>
      <c r="K382" s="39"/>
      <c r="L382" s="42"/>
      <c r="M382" s="199"/>
      <c r="N382" s="200"/>
      <c r="O382" s="67"/>
      <c r="P382" s="67"/>
      <c r="Q382" s="67"/>
      <c r="R382" s="67"/>
      <c r="S382" s="67"/>
      <c r="T382" s="68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9" t="s">
        <v>189</v>
      </c>
      <c r="AU382" s="19" t="s">
        <v>92</v>
      </c>
    </row>
    <row r="383" spans="2:51" s="14" customFormat="1" ht="11.25">
      <c r="B383" s="211"/>
      <c r="C383" s="212"/>
      <c r="D383" s="196" t="s">
        <v>173</v>
      </c>
      <c r="E383" s="213" t="s">
        <v>36</v>
      </c>
      <c r="F383" s="214" t="s">
        <v>1760</v>
      </c>
      <c r="G383" s="212"/>
      <c r="H383" s="215">
        <v>7.5725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173</v>
      </c>
      <c r="AU383" s="221" t="s">
        <v>92</v>
      </c>
      <c r="AV383" s="14" t="s">
        <v>92</v>
      </c>
      <c r="AW383" s="14" t="s">
        <v>45</v>
      </c>
      <c r="AX383" s="14" t="s">
        <v>23</v>
      </c>
      <c r="AY383" s="221" t="s">
        <v>164</v>
      </c>
    </row>
    <row r="384" spans="1:65" s="2" customFormat="1" ht="24.2" customHeight="1">
      <c r="A384" s="37"/>
      <c r="B384" s="38"/>
      <c r="C384" s="183" t="s">
        <v>1761</v>
      </c>
      <c r="D384" s="183" t="s">
        <v>166</v>
      </c>
      <c r="E384" s="184" t="s">
        <v>1762</v>
      </c>
      <c r="F384" s="185" t="s">
        <v>1763</v>
      </c>
      <c r="G384" s="186" t="s">
        <v>335</v>
      </c>
      <c r="H384" s="187">
        <v>31.694</v>
      </c>
      <c r="I384" s="188"/>
      <c r="J384" s="189">
        <f>ROUND(I384*H384,2)</f>
        <v>0</v>
      </c>
      <c r="K384" s="185" t="s">
        <v>186</v>
      </c>
      <c r="L384" s="42"/>
      <c r="M384" s="190" t="s">
        <v>36</v>
      </c>
      <c r="N384" s="191" t="s">
        <v>53</v>
      </c>
      <c r="O384" s="67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94" t="s">
        <v>170</v>
      </c>
      <c r="AT384" s="194" t="s">
        <v>166</v>
      </c>
      <c r="AU384" s="194" t="s">
        <v>92</v>
      </c>
      <c r="AY384" s="19" t="s">
        <v>164</v>
      </c>
      <c r="BE384" s="195">
        <f>IF(N384="základní",J384,0)</f>
        <v>0</v>
      </c>
      <c r="BF384" s="195">
        <f>IF(N384="snížená",J384,0)</f>
        <v>0</v>
      </c>
      <c r="BG384" s="195">
        <f>IF(N384="zákl. přenesená",J384,0)</f>
        <v>0</v>
      </c>
      <c r="BH384" s="195">
        <f>IF(N384="sníž. přenesená",J384,0)</f>
        <v>0</v>
      </c>
      <c r="BI384" s="195">
        <f>IF(N384="nulová",J384,0)</f>
        <v>0</v>
      </c>
      <c r="BJ384" s="19" t="s">
        <v>23</v>
      </c>
      <c r="BK384" s="195">
        <f>ROUND(I384*H384,2)</f>
        <v>0</v>
      </c>
      <c r="BL384" s="19" t="s">
        <v>170</v>
      </c>
      <c r="BM384" s="194" t="s">
        <v>1764</v>
      </c>
    </row>
    <row r="385" spans="1:47" s="2" customFormat="1" ht="19.5">
      <c r="A385" s="37"/>
      <c r="B385" s="38"/>
      <c r="C385" s="39"/>
      <c r="D385" s="196" t="s">
        <v>172</v>
      </c>
      <c r="E385" s="39"/>
      <c r="F385" s="197" t="s">
        <v>1765</v>
      </c>
      <c r="G385" s="39"/>
      <c r="H385" s="39"/>
      <c r="I385" s="198"/>
      <c r="J385" s="39"/>
      <c r="K385" s="39"/>
      <c r="L385" s="42"/>
      <c r="M385" s="199"/>
      <c r="N385" s="200"/>
      <c r="O385" s="67"/>
      <c r="P385" s="67"/>
      <c r="Q385" s="67"/>
      <c r="R385" s="67"/>
      <c r="S385" s="67"/>
      <c r="T385" s="68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9" t="s">
        <v>172</v>
      </c>
      <c r="AU385" s="19" t="s">
        <v>92</v>
      </c>
    </row>
    <row r="386" spans="1:47" s="2" customFormat="1" ht="11.25">
      <c r="A386" s="37"/>
      <c r="B386" s="38"/>
      <c r="C386" s="39"/>
      <c r="D386" s="233" t="s">
        <v>189</v>
      </c>
      <c r="E386" s="39"/>
      <c r="F386" s="234" t="s">
        <v>1766</v>
      </c>
      <c r="G386" s="39"/>
      <c r="H386" s="39"/>
      <c r="I386" s="198"/>
      <c r="J386" s="39"/>
      <c r="K386" s="39"/>
      <c r="L386" s="42"/>
      <c r="M386" s="199"/>
      <c r="N386" s="200"/>
      <c r="O386" s="67"/>
      <c r="P386" s="67"/>
      <c r="Q386" s="67"/>
      <c r="R386" s="67"/>
      <c r="S386" s="67"/>
      <c r="T386" s="68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9" t="s">
        <v>189</v>
      </c>
      <c r="AU386" s="19" t="s">
        <v>92</v>
      </c>
    </row>
    <row r="387" spans="2:51" s="14" customFormat="1" ht="11.25">
      <c r="B387" s="211"/>
      <c r="C387" s="212"/>
      <c r="D387" s="196" t="s">
        <v>173</v>
      </c>
      <c r="E387" s="213" t="s">
        <v>36</v>
      </c>
      <c r="F387" s="214" t="s">
        <v>1767</v>
      </c>
      <c r="G387" s="212"/>
      <c r="H387" s="215">
        <v>31.6944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173</v>
      </c>
      <c r="AU387" s="221" t="s">
        <v>92</v>
      </c>
      <c r="AV387" s="14" t="s">
        <v>92</v>
      </c>
      <c r="AW387" s="14" t="s">
        <v>45</v>
      </c>
      <c r="AX387" s="14" t="s">
        <v>23</v>
      </c>
      <c r="AY387" s="221" t="s">
        <v>164</v>
      </c>
    </row>
    <row r="388" spans="2:63" s="12" customFormat="1" ht="22.9" customHeight="1">
      <c r="B388" s="167"/>
      <c r="C388" s="168"/>
      <c r="D388" s="169" t="s">
        <v>81</v>
      </c>
      <c r="E388" s="181" t="s">
        <v>624</v>
      </c>
      <c r="F388" s="181" t="s">
        <v>625</v>
      </c>
      <c r="G388" s="168"/>
      <c r="H388" s="168"/>
      <c r="I388" s="171"/>
      <c r="J388" s="182">
        <f>BK388</f>
        <v>0</v>
      </c>
      <c r="K388" s="168"/>
      <c r="L388" s="173"/>
      <c r="M388" s="174"/>
      <c r="N388" s="175"/>
      <c r="O388" s="175"/>
      <c r="P388" s="176">
        <f>SUM(P389:P391)</f>
        <v>0</v>
      </c>
      <c r="Q388" s="175"/>
      <c r="R388" s="176">
        <f>SUM(R389:R391)</f>
        <v>0</v>
      </c>
      <c r="S388" s="175"/>
      <c r="T388" s="177">
        <f>SUM(T389:T391)</f>
        <v>0</v>
      </c>
      <c r="AR388" s="178" t="s">
        <v>23</v>
      </c>
      <c r="AT388" s="179" t="s">
        <v>81</v>
      </c>
      <c r="AU388" s="179" t="s">
        <v>23</v>
      </c>
      <c r="AY388" s="178" t="s">
        <v>164</v>
      </c>
      <c r="BK388" s="180">
        <f>SUM(BK389:BK391)</f>
        <v>0</v>
      </c>
    </row>
    <row r="389" spans="1:65" s="2" customFormat="1" ht="16.5" customHeight="1">
      <c r="A389" s="37"/>
      <c r="B389" s="38"/>
      <c r="C389" s="183" t="s">
        <v>1768</v>
      </c>
      <c r="D389" s="183" t="s">
        <v>166</v>
      </c>
      <c r="E389" s="184" t="s">
        <v>1453</v>
      </c>
      <c r="F389" s="185" t="s">
        <v>1454</v>
      </c>
      <c r="G389" s="186" t="s">
        <v>335</v>
      </c>
      <c r="H389" s="187">
        <v>364.478</v>
      </c>
      <c r="I389" s="188"/>
      <c r="J389" s="189">
        <f>ROUND(I389*H389,2)</f>
        <v>0</v>
      </c>
      <c r="K389" s="185" t="s">
        <v>186</v>
      </c>
      <c r="L389" s="42"/>
      <c r="M389" s="190" t="s">
        <v>36</v>
      </c>
      <c r="N389" s="191" t="s">
        <v>53</v>
      </c>
      <c r="O389" s="67"/>
      <c r="P389" s="192">
        <f>O389*H389</f>
        <v>0</v>
      </c>
      <c r="Q389" s="192">
        <v>0</v>
      </c>
      <c r="R389" s="192">
        <f>Q389*H389</f>
        <v>0</v>
      </c>
      <c r="S389" s="192">
        <v>0</v>
      </c>
      <c r="T389" s="193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94" t="s">
        <v>170</v>
      </c>
      <c r="AT389" s="194" t="s">
        <v>166</v>
      </c>
      <c r="AU389" s="194" t="s">
        <v>92</v>
      </c>
      <c r="AY389" s="19" t="s">
        <v>164</v>
      </c>
      <c r="BE389" s="195">
        <f>IF(N389="základní",J389,0)</f>
        <v>0</v>
      </c>
      <c r="BF389" s="195">
        <f>IF(N389="snížená",J389,0)</f>
        <v>0</v>
      </c>
      <c r="BG389" s="195">
        <f>IF(N389="zákl. přenesená",J389,0)</f>
        <v>0</v>
      </c>
      <c r="BH389" s="195">
        <f>IF(N389="sníž. přenesená",J389,0)</f>
        <v>0</v>
      </c>
      <c r="BI389" s="195">
        <f>IF(N389="nulová",J389,0)</f>
        <v>0</v>
      </c>
      <c r="BJ389" s="19" t="s">
        <v>23</v>
      </c>
      <c r="BK389" s="195">
        <f>ROUND(I389*H389,2)</f>
        <v>0</v>
      </c>
      <c r="BL389" s="19" t="s">
        <v>170</v>
      </c>
      <c r="BM389" s="194" t="s">
        <v>1769</v>
      </c>
    </row>
    <row r="390" spans="1:47" s="2" customFormat="1" ht="19.5">
      <c r="A390" s="37"/>
      <c r="B390" s="38"/>
      <c r="C390" s="39"/>
      <c r="D390" s="196" t="s">
        <v>172</v>
      </c>
      <c r="E390" s="39"/>
      <c r="F390" s="197" t="s">
        <v>1456</v>
      </c>
      <c r="G390" s="39"/>
      <c r="H390" s="39"/>
      <c r="I390" s="198"/>
      <c r="J390" s="39"/>
      <c r="K390" s="39"/>
      <c r="L390" s="42"/>
      <c r="M390" s="199"/>
      <c r="N390" s="200"/>
      <c r="O390" s="67"/>
      <c r="P390" s="67"/>
      <c r="Q390" s="67"/>
      <c r="R390" s="67"/>
      <c r="S390" s="67"/>
      <c r="T390" s="68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9" t="s">
        <v>172</v>
      </c>
      <c r="AU390" s="19" t="s">
        <v>92</v>
      </c>
    </row>
    <row r="391" spans="1:47" s="2" customFormat="1" ht="11.25">
      <c r="A391" s="37"/>
      <c r="B391" s="38"/>
      <c r="C391" s="39"/>
      <c r="D391" s="233" t="s">
        <v>189</v>
      </c>
      <c r="E391" s="39"/>
      <c r="F391" s="234" t="s">
        <v>1457</v>
      </c>
      <c r="G391" s="39"/>
      <c r="H391" s="39"/>
      <c r="I391" s="198"/>
      <c r="J391" s="39"/>
      <c r="K391" s="39"/>
      <c r="L391" s="42"/>
      <c r="M391" s="199"/>
      <c r="N391" s="200"/>
      <c r="O391" s="67"/>
      <c r="P391" s="67"/>
      <c r="Q391" s="67"/>
      <c r="R391" s="67"/>
      <c r="S391" s="67"/>
      <c r="T391" s="68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9" t="s">
        <v>189</v>
      </c>
      <c r="AU391" s="19" t="s">
        <v>92</v>
      </c>
    </row>
    <row r="392" spans="2:63" s="12" customFormat="1" ht="25.9" customHeight="1">
      <c r="B392" s="167"/>
      <c r="C392" s="168"/>
      <c r="D392" s="169" t="s">
        <v>81</v>
      </c>
      <c r="E392" s="170" t="s">
        <v>1458</v>
      </c>
      <c r="F392" s="170" t="s">
        <v>1459</v>
      </c>
      <c r="G392" s="168"/>
      <c r="H392" s="168"/>
      <c r="I392" s="171"/>
      <c r="J392" s="172">
        <f>BK392</f>
        <v>0</v>
      </c>
      <c r="K392" s="168"/>
      <c r="L392" s="173"/>
      <c r="M392" s="174"/>
      <c r="N392" s="175"/>
      <c r="O392" s="175"/>
      <c r="P392" s="176">
        <f>P393+P428</f>
        <v>0</v>
      </c>
      <c r="Q392" s="175"/>
      <c r="R392" s="176">
        <f>R393+R428</f>
        <v>1.81522</v>
      </c>
      <c r="S392" s="175"/>
      <c r="T392" s="177">
        <f>T393+T428</f>
        <v>0</v>
      </c>
      <c r="AR392" s="178" t="s">
        <v>92</v>
      </c>
      <c r="AT392" s="179" t="s">
        <v>81</v>
      </c>
      <c r="AU392" s="179" t="s">
        <v>82</v>
      </c>
      <c r="AY392" s="178" t="s">
        <v>164</v>
      </c>
      <c r="BK392" s="180">
        <f>BK393+BK428</f>
        <v>0</v>
      </c>
    </row>
    <row r="393" spans="2:63" s="12" customFormat="1" ht="22.9" customHeight="1">
      <c r="B393" s="167"/>
      <c r="C393" s="168"/>
      <c r="D393" s="169" t="s">
        <v>81</v>
      </c>
      <c r="E393" s="181" t="s">
        <v>1460</v>
      </c>
      <c r="F393" s="181" t="s">
        <v>1461</v>
      </c>
      <c r="G393" s="168"/>
      <c r="H393" s="168"/>
      <c r="I393" s="171"/>
      <c r="J393" s="182">
        <f>BK393</f>
        <v>0</v>
      </c>
      <c r="K393" s="168"/>
      <c r="L393" s="173"/>
      <c r="M393" s="174"/>
      <c r="N393" s="175"/>
      <c r="O393" s="175"/>
      <c r="P393" s="176">
        <f>SUM(P394:P427)</f>
        <v>0</v>
      </c>
      <c r="Q393" s="175"/>
      <c r="R393" s="176">
        <f>SUM(R394:R427)</f>
        <v>1.201392</v>
      </c>
      <c r="S393" s="175"/>
      <c r="T393" s="177">
        <f>SUM(T394:T427)</f>
        <v>0</v>
      </c>
      <c r="AR393" s="178" t="s">
        <v>92</v>
      </c>
      <c r="AT393" s="179" t="s">
        <v>81</v>
      </c>
      <c r="AU393" s="179" t="s">
        <v>23</v>
      </c>
      <c r="AY393" s="178" t="s">
        <v>164</v>
      </c>
      <c r="BK393" s="180">
        <f>SUM(BK394:BK427)</f>
        <v>0</v>
      </c>
    </row>
    <row r="394" spans="1:65" s="2" customFormat="1" ht="16.5" customHeight="1">
      <c r="A394" s="37"/>
      <c r="B394" s="38"/>
      <c r="C394" s="183" t="s">
        <v>1770</v>
      </c>
      <c r="D394" s="183" t="s">
        <v>166</v>
      </c>
      <c r="E394" s="184" t="s">
        <v>1771</v>
      </c>
      <c r="F394" s="185" t="s">
        <v>1772</v>
      </c>
      <c r="G394" s="186" t="s">
        <v>169</v>
      </c>
      <c r="H394" s="187">
        <v>121.86</v>
      </c>
      <c r="I394" s="188"/>
      <c r="J394" s="189">
        <f>ROUND(I394*H394,2)</f>
        <v>0</v>
      </c>
      <c r="K394" s="185" t="s">
        <v>186</v>
      </c>
      <c r="L394" s="42"/>
      <c r="M394" s="190" t="s">
        <v>36</v>
      </c>
      <c r="N394" s="191" t="s">
        <v>53</v>
      </c>
      <c r="O394" s="67"/>
      <c r="P394" s="192">
        <f>O394*H394</f>
        <v>0</v>
      </c>
      <c r="Q394" s="192">
        <v>0</v>
      </c>
      <c r="R394" s="192">
        <f>Q394*H394</f>
        <v>0</v>
      </c>
      <c r="S394" s="192">
        <v>0</v>
      </c>
      <c r="T394" s="193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94" t="s">
        <v>302</v>
      </c>
      <c r="AT394" s="194" t="s">
        <v>166</v>
      </c>
      <c r="AU394" s="194" t="s">
        <v>92</v>
      </c>
      <c r="AY394" s="19" t="s">
        <v>164</v>
      </c>
      <c r="BE394" s="195">
        <f>IF(N394="základní",J394,0)</f>
        <v>0</v>
      </c>
      <c r="BF394" s="195">
        <f>IF(N394="snížená",J394,0)</f>
        <v>0</v>
      </c>
      <c r="BG394" s="195">
        <f>IF(N394="zákl. přenesená",J394,0)</f>
        <v>0</v>
      </c>
      <c r="BH394" s="195">
        <f>IF(N394="sníž. přenesená",J394,0)</f>
        <v>0</v>
      </c>
      <c r="BI394" s="195">
        <f>IF(N394="nulová",J394,0)</f>
        <v>0</v>
      </c>
      <c r="BJ394" s="19" t="s">
        <v>23</v>
      </c>
      <c r="BK394" s="195">
        <f>ROUND(I394*H394,2)</f>
        <v>0</v>
      </c>
      <c r="BL394" s="19" t="s">
        <v>302</v>
      </c>
      <c r="BM394" s="194" t="s">
        <v>1773</v>
      </c>
    </row>
    <row r="395" spans="1:47" s="2" customFormat="1" ht="11.25">
      <c r="A395" s="37"/>
      <c r="B395" s="38"/>
      <c r="C395" s="39"/>
      <c r="D395" s="196" t="s">
        <v>172</v>
      </c>
      <c r="E395" s="39"/>
      <c r="F395" s="197" t="s">
        <v>1774</v>
      </c>
      <c r="G395" s="39"/>
      <c r="H395" s="39"/>
      <c r="I395" s="198"/>
      <c r="J395" s="39"/>
      <c r="K395" s="39"/>
      <c r="L395" s="42"/>
      <c r="M395" s="199"/>
      <c r="N395" s="200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9" t="s">
        <v>172</v>
      </c>
      <c r="AU395" s="19" t="s">
        <v>92</v>
      </c>
    </row>
    <row r="396" spans="1:47" s="2" customFormat="1" ht="11.25">
      <c r="A396" s="37"/>
      <c r="B396" s="38"/>
      <c r="C396" s="39"/>
      <c r="D396" s="233" t="s">
        <v>189</v>
      </c>
      <c r="E396" s="39"/>
      <c r="F396" s="234" t="s">
        <v>1775</v>
      </c>
      <c r="G396" s="39"/>
      <c r="H396" s="39"/>
      <c r="I396" s="198"/>
      <c r="J396" s="39"/>
      <c r="K396" s="39"/>
      <c r="L396" s="42"/>
      <c r="M396" s="199"/>
      <c r="N396" s="200"/>
      <c r="O396" s="67"/>
      <c r="P396" s="67"/>
      <c r="Q396" s="67"/>
      <c r="R396" s="67"/>
      <c r="S396" s="67"/>
      <c r="T396" s="68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9" t="s">
        <v>189</v>
      </c>
      <c r="AU396" s="19" t="s">
        <v>92</v>
      </c>
    </row>
    <row r="397" spans="2:51" s="14" customFormat="1" ht="11.25">
      <c r="B397" s="211"/>
      <c r="C397" s="212"/>
      <c r="D397" s="196" t="s">
        <v>173</v>
      </c>
      <c r="E397" s="213" t="s">
        <v>36</v>
      </c>
      <c r="F397" s="214" t="s">
        <v>1776</v>
      </c>
      <c r="G397" s="212"/>
      <c r="H397" s="215">
        <v>121.86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173</v>
      </c>
      <c r="AU397" s="221" t="s">
        <v>92</v>
      </c>
      <c r="AV397" s="14" t="s">
        <v>92</v>
      </c>
      <c r="AW397" s="14" t="s">
        <v>45</v>
      </c>
      <c r="AX397" s="14" t="s">
        <v>23</v>
      </c>
      <c r="AY397" s="221" t="s">
        <v>164</v>
      </c>
    </row>
    <row r="398" spans="1:65" s="2" customFormat="1" ht="16.5" customHeight="1">
      <c r="A398" s="37"/>
      <c r="B398" s="38"/>
      <c r="C398" s="246" t="s">
        <v>1777</v>
      </c>
      <c r="D398" s="246" t="s">
        <v>303</v>
      </c>
      <c r="E398" s="247" t="s">
        <v>1468</v>
      </c>
      <c r="F398" s="248" t="s">
        <v>1469</v>
      </c>
      <c r="G398" s="249" t="s">
        <v>306</v>
      </c>
      <c r="H398" s="250">
        <v>120</v>
      </c>
      <c r="I398" s="251"/>
      <c r="J398" s="252">
        <f>ROUND(I398*H398,2)</f>
        <v>0</v>
      </c>
      <c r="K398" s="248" t="s">
        <v>186</v>
      </c>
      <c r="L398" s="253"/>
      <c r="M398" s="254" t="s">
        <v>36</v>
      </c>
      <c r="N398" s="255" t="s">
        <v>53</v>
      </c>
      <c r="O398" s="67"/>
      <c r="P398" s="192">
        <f>O398*H398</f>
        <v>0</v>
      </c>
      <c r="Q398" s="192">
        <v>0.001</v>
      </c>
      <c r="R398" s="192">
        <f>Q398*H398</f>
        <v>0.12</v>
      </c>
      <c r="S398" s="192">
        <v>0</v>
      </c>
      <c r="T398" s="193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94" t="s">
        <v>428</v>
      </c>
      <c r="AT398" s="194" t="s">
        <v>303</v>
      </c>
      <c r="AU398" s="194" t="s">
        <v>92</v>
      </c>
      <c r="AY398" s="19" t="s">
        <v>164</v>
      </c>
      <c r="BE398" s="195">
        <f>IF(N398="základní",J398,0)</f>
        <v>0</v>
      </c>
      <c r="BF398" s="195">
        <f>IF(N398="snížená",J398,0)</f>
        <v>0</v>
      </c>
      <c r="BG398" s="195">
        <f>IF(N398="zákl. přenesená",J398,0)</f>
        <v>0</v>
      </c>
      <c r="BH398" s="195">
        <f>IF(N398="sníž. přenesená",J398,0)</f>
        <v>0</v>
      </c>
      <c r="BI398" s="195">
        <f>IF(N398="nulová",J398,0)</f>
        <v>0</v>
      </c>
      <c r="BJ398" s="19" t="s">
        <v>23</v>
      </c>
      <c r="BK398" s="195">
        <f>ROUND(I398*H398,2)</f>
        <v>0</v>
      </c>
      <c r="BL398" s="19" t="s">
        <v>302</v>
      </c>
      <c r="BM398" s="194" t="s">
        <v>1778</v>
      </c>
    </row>
    <row r="399" spans="1:47" s="2" customFormat="1" ht="11.25">
      <c r="A399" s="37"/>
      <c r="B399" s="38"/>
      <c r="C399" s="39"/>
      <c r="D399" s="196" t="s">
        <v>172</v>
      </c>
      <c r="E399" s="39"/>
      <c r="F399" s="197" t="s">
        <v>1469</v>
      </c>
      <c r="G399" s="39"/>
      <c r="H399" s="39"/>
      <c r="I399" s="198"/>
      <c r="J399" s="39"/>
      <c r="K399" s="39"/>
      <c r="L399" s="42"/>
      <c r="M399" s="199"/>
      <c r="N399" s="200"/>
      <c r="O399" s="67"/>
      <c r="P399" s="67"/>
      <c r="Q399" s="67"/>
      <c r="R399" s="67"/>
      <c r="S399" s="67"/>
      <c r="T399" s="68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9" t="s">
        <v>172</v>
      </c>
      <c r="AU399" s="19" t="s">
        <v>92</v>
      </c>
    </row>
    <row r="400" spans="1:47" s="2" customFormat="1" ht="19.5">
      <c r="A400" s="37"/>
      <c r="B400" s="38"/>
      <c r="C400" s="39"/>
      <c r="D400" s="196" t="s">
        <v>1432</v>
      </c>
      <c r="E400" s="39"/>
      <c r="F400" s="261" t="s">
        <v>1471</v>
      </c>
      <c r="G400" s="39"/>
      <c r="H400" s="39"/>
      <c r="I400" s="198"/>
      <c r="J400" s="39"/>
      <c r="K400" s="39"/>
      <c r="L400" s="42"/>
      <c r="M400" s="199"/>
      <c r="N400" s="200"/>
      <c r="O400" s="67"/>
      <c r="P400" s="67"/>
      <c r="Q400" s="67"/>
      <c r="R400" s="67"/>
      <c r="S400" s="67"/>
      <c r="T400" s="68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9" t="s">
        <v>1432</v>
      </c>
      <c r="AU400" s="19" t="s">
        <v>92</v>
      </c>
    </row>
    <row r="401" spans="2:51" s="14" customFormat="1" ht="11.25">
      <c r="B401" s="211"/>
      <c r="C401" s="212"/>
      <c r="D401" s="196" t="s">
        <v>173</v>
      </c>
      <c r="E401" s="213" t="s">
        <v>36</v>
      </c>
      <c r="F401" s="214" t="s">
        <v>1779</v>
      </c>
      <c r="G401" s="212"/>
      <c r="H401" s="215">
        <v>120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173</v>
      </c>
      <c r="AU401" s="221" t="s">
        <v>92</v>
      </c>
      <c r="AV401" s="14" t="s">
        <v>92</v>
      </c>
      <c r="AW401" s="14" t="s">
        <v>45</v>
      </c>
      <c r="AX401" s="14" t="s">
        <v>82</v>
      </c>
      <c r="AY401" s="221" t="s">
        <v>164</v>
      </c>
    </row>
    <row r="402" spans="2:51" s="15" customFormat="1" ht="11.25">
      <c r="B402" s="222"/>
      <c r="C402" s="223"/>
      <c r="D402" s="196" t="s">
        <v>173</v>
      </c>
      <c r="E402" s="224" t="s">
        <v>36</v>
      </c>
      <c r="F402" s="225" t="s">
        <v>181</v>
      </c>
      <c r="G402" s="223"/>
      <c r="H402" s="226">
        <v>120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173</v>
      </c>
      <c r="AU402" s="232" t="s">
        <v>92</v>
      </c>
      <c r="AV402" s="15" t="s">
        <v>170</v>
      </c>
      <c r="AW402" s="15" t="s">
        <v>45</v>
      </c>
      <c r="AX402" s="15" t="s">
        <v>23</v>
      </c>
      <c r="AY402" s="232" t="s">
        <v>164</v>
      </c>
    </row>
    <row r="403" spans="1:65" s="2" customFormat="1" ht="16.5" customHeight="1">
      <c r="A403" s="37"/>
      <c r="B403" s="38"/>
      <c r="C403" s="183" t="s">
        <v>1160</v>
      </c>
      <c r="D403" s="183" t="s">
        <v>166</v>
      </c>
      <c r="E403" s="184" t="s">
        <v>1780</v>
      </c>
      <c r="F403" s="185" t="s">
        <v>1781</v>
      </c>
      <c r="G403" s="186" t="s">
        <v>169</v>
      </c>
      <c r="H403" s="187">
        <v>121.86</v>
      </c>
      <c r="I403" s="188"/>
      <c r="J403" s="189">
        <f>ROUND(I403*H403,2)</f>
        <v>0</v>
      </c>
      <c r="K403" s="185" t="s">
        <v>186</v>
      </c>
      <c r="L403" s="42"/>
      <c r="M403" s="190" t="s">
        <v>36</v>
      </c>
      <c r="N403" s="191" t="s">
        <v>53</v>
      </c>
      <c r="O403" s="67"/>
      <c r="P403" s="192">
        <f>O403*H403</f>
        <v>0</v>
      </c>
      <c r="Q403" s="192">
        <v>0</v>
      </c>
      <c r="R403" s="192">
        <f>Q403*H403</f>
        <v>0</v>
      </c>
      <c r="S403" s="192">
        <v>0</v>
      </c>
      <c r="T403" s="193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94" t="s">
        <v>302</v>
      </c>
      <c r="AT403" s="194" t="s">
        <v>166</v>
      </c>
      <c r="AU403" s="194" t="s">
        <v>92</v>
      </c>
      <c r="AY403" s="19" t="s">
        <v>164</v>
      </c>
      <c r="BE403" s="195">
        <f>IF(N403="základní",J403,0)</f>
        <v>0</v>
      </c>
      <c r="BF403" s="195">
        <f>IF(N403="snížená",J403,0)</f>
        <v>0</v>
      </c>
      <c r="BG403" s="195">
        <f>IF(N403="zákl. přenesená",J403,0)</f>
        <v>0</v>
      </c>
      <c r="BH403" s="195">
        <f>IF(N403="sníž. přenesená",J403,0)</f>
        <v>0</v>
      </c>
      <c r="BI403" s="195">
        <f>IF(N403="nulová",J403,0)</f>
        <v>0</v>
      </c>
      <c r="BJ403" s="19" t="s">
        <v>23</v>
      </c>
      <c r="BK403" s="195">
        <f>ROUND(I403*H403,2)</f>
        <v>0</v>
      </c>
      <c r="BL403" s="19" t="s">
        <v>302</v>
      </c>
      <c r="BM403" s="194" t="s">
        <v>1782</v>
      </c>
    </row>
    <row r="404" spans="1:47" s="2" customFormat="1" ht="11.25">
      <c r="A404" s="37"/>
      <c r="B404" s="38"/>
      <c r="C404" s="39"/>
      <c r="D404" s="196" t="s">
        <v>172</v>
      </c>
      <c r="E404" s="39"/>
      <c r="F404" s="197" t="s">
        <v>1783</v>
      </c>
      <c r="G404" s="39"/>
      <c r="H404" s="39"/>
      <c r="I404" s="198"/>
      <c r="J404" s="39"/>
      <c r="K404" s="39"/>
      <c r="L404" s="42"/>
      <c r="M404" s="199"/>
      <c r="N404" s="200"/>
      <c r="O404" s="67"/>
      <c r="P404" s="67"/>
      <c r="Q404" s="67"/>
      <c r="R404" s="67"/>
      <c r="S404" s="67"/>
      <c r="T404" s="68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9" t="s">
        <v>172</v>
      </c>
      <c r="AU404" s="19" t="s">
        <v>92</v>
      </c>
    </row>
    <row r="405" spans="1:47" s="2" customFormat="1" ht="11.25">
      <c r="A405" s="37"/>
      <c r="B405" s="38"/>
      <c r="C405" s="39"/>
      <c r="D405" s="233" t="s">
        <v>189</v>
      </c>
      <c r="E405" s="39"/>
      <c r="F405" s="234" t="s">
        <v>1784</v>
      </c>
      <c r="G405" s="39"/>
      <c r="H405" s="39"/>
      <c r="I405" s="198"/>
      <c r="J405" s="39"/>
      <c r="K405" s="39"/>
      <c r="L405" s="42"/>
      <c r="M405" s="199"/>
      <c r="N405" s="200"/>
      <c r="O405" s="67"/>
      <c r="P405" s="67"/>
      <c r="Q405" s="67"/>
      <c r="R405" s="67"/>
      <c r="S405" s="67"/>
      <c r="T405" s="68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9" t="s">
        <v>189</v>
      </c>
      <c r="AU405" s="19" t="s">
        <v>92</v>
      </c>
    </row>
    <row r="406" spans="1:65" s="2" customFormat="1" ht="16.5" customHeight="1">
      <c r="A406" s="37"/>
      <c r="B406" s="38"/>
      <c r="C406" s="246" t="s">
        <v>1785</v>
      </c>
      <c r="D406" s="246" t="s">
        <v>303</v>
      </c>
      <c r="E406" s="247" t="s">
        <v>1478</v>
      </c>
      <c r="F406" s="248" t="s">
        <v>1479</v>
      </c>
      <c r="G406" s="249" t="s">
        <v>335</v>
      </c>
      <c r="H406" s="250">
        <v>0.15</v>
      </c>
      <c r="I406" s="251"/>
      <c r="J406" s="252">
        <f>ROUND(I406*H406,2)</f>
        <v>0</v>
      </c>
      <c r="K406" s="248" t="s">
        <v>186</v>
      </c>
      <c r="L406" s="253"/>
      <c r="M406" s="254" t="s">
        <v>36</v>
      </c>
      <c r="N406" s="255" t="s">
        <v>53</v>
      </c>
      <c r="O406" s="67"/>
      <c r="P406" s="192">
        <f>O406*H406</f>
        <v>0</v>
      </c>
      <c r="Q406" s="192">
        <v>1</v>
      </c>
      <c r="R406" s="192">
        <f>Q406*H406</f>
        <v>0.15</v>
      </c>
      <c r="S406" s="192">
        <v>0</v>
      </c>
      <c r="T406" s="193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4" t="s">
        <v>428</v>
      </c>
      <c r="AT406" s="194" t="s">
        <v>303</v>
      </c>
      <c r="AU406" s="194" t="s">
        <v>92</v>
      </c>
      <c r="AY406" s="19" t="s">
        <v>164</v>
      </c>
      <c r="BE406" s="195">
        <f>IF(N406="základní",J406,0)</f>
        <v>0</v>
      </c>
      <c r="BF406" s="195">
        <f>IF(N406="snížená",J406,0)</f>
        <v>0</v>
      </c>
      <c r="BG406" s="195">
        <f>IF(N406="zákl. přenesená",J406,0)</f>
        <v>0</v>
      </c>
      <c r="BH406" s="195">
        <f>IF(N406="sníž. přenesená",J406,0)</f>
        <v>0</v>
      </c>
      <c r="BI406" s="195">
        <f>IF(N406="nulová",J406,0)</f>
        <v>0</v>
      </c>
      <c r="BJ406" s="19" t="s">
        <v>23</v>
      </c>
      <c r="BK406" s="195">
        <f>ROUND(I406*H406,2)</f>
        <v>0</v>
      </c>
      <c r="BL406" s="19" t="s">
        <v>302</v>
      </c>
      <c r="BM406" s="194" t="s">
        <v>1786</v>
      </c>
    </row>
    <row r="407" spans="1:47" s="2" customFormat="1" ht="11.25">
      <c r="A407" s="37"/>
      <c r="B407" s="38"/>
      <c r="C407" s="39"/>
      <c r="D407" s="196" t="s">
        <v>172</v>
      </c>
      <c r="E407" s="39"/>
      <c r="F407" s="197" t="s">
        <v>1479</v>
      </c>
      <c r="G407" s="39"/>
      <c r="H407" s="39"/>
      <c r="I407" s="198"/>
      <c r="J407" s="39"/>
      <c r="K407" s="39"/>
      <c r="L407" s="42"/>
      <c r="M407" s="199"/>
      <c r="N407" s="200"/>
      <c r="O407" s="67"/>
      <c r="P407" s="67"/>
      <c r="Q407" s="67"/>
      <c r="R407" s="67"/>
      <c r="S407" s="67"/>
      <c r="T407" s="68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9" t="s">
        <v>172</v>
      </c>
      <c r="AU407" s="19" t="s">
        <v>92</v>
      </c>
    </row>
    <row r="408" spans="1:47" s="2" customFormat="1" ht="29.25">
      <c r="A408" s="37"/>
      <c r="B408" s="38"/>
      <c r="C408" s="39"/>
      <c r="D408" s="196" t="s">
        <v>1432</v>
      </c>
      <c r="E408" s="39"/>
      <c r="F408" s="261" t="s">
        <v>1481</v>
      </c>
      <c r="G408" s="39"/>
      <c r="H408" s="39"/>
      <c r="I408" s="198"/>
      <c r="J408" s="39"/>
      <c r="K408" s="39"/>
      <c r="L408" s="42"/>
      <c r="M408" s="199"/>
      <c r="N408" s="200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9" t="s">
        <v>1432</v>
      </c>
      <c r="AU408" s="19" t="s">
        <v>92</v>
      </c>
    </row>
    <row r="409" spans="2:51" s="14" customFormat="1" ht="11.25">
      <c r="B409" s="211"/>
      <c r="C409" s="212"/>
      <c r="D409" s="196" t="s">
        <v>173</v>
      </c>
      <c r="E409" s="213" t="s">
        <v>36</v>
      </c>
      <c r="F409" s="214" t="s">
        <v>1787</v>
      </c>
      <c r="G409" s="212"/>
      <c r="H409" s="215">
        <v>0.15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173</v>
      </c>
      <c r="AU409" s="221" t="s">
        <v>92</v>
      </c>
      <c r="AV409" s="14" t="s">
        <v>92</v>
      </c>
      <c r="AW409" s="14" t="s">
        <v>45</v>
      </c>
      <c r="AX409" s="14" t="s">
        <v>23</v>
      </c>
      <c r="AY409" s="221" t="s">
        <v>164</v>
      </c>
    </row>
    <row r="410" spans="1:65" s="2" customFormat="1" ht="16.5" customHeight="1">
      <c r="A410" s="37"/>
      <c r="B410" s="38"/>
      <c r="C410" s="183" t="s">
        <v>1788</v>
      </c>
      <c r="D410" s="183" t="s">
        <v>166</v>
      </c>
      <c r="E410" s="184" t="s">
        <v>1462</v>
      </c>
      <c r="F410" s="185" t="s">
        <v>1463</v>
      </c>
      <c r="G410" s="186" t="s">
        <v>169</v>
      </c>
      <c r="H410" s="187">
        <v>121.86</v>
      </c>
      <c r="I410" s="188"/>
      <c r="J410" s="189">
        <f>ROUND(I410*H410,2)</f>
        <v>0</v>
      </c>
      <c r="K410" s="185" t="s">
        <v>186</v>
      </c>
      <c r="L410" s="42"/>
      <c r="M410" s="190" t="s">
        <v>36</v>
      </c>
      <c r="N410" s="191" t="s">
        <v>53</v>
      </c>
      <c r="O410" s="67"/>
      <c r="P410" s="192">
        <f>O410*H410</f>
        <v>0</v>
      </c>
      <c r="Q410" s="192">
        <v>0</v>
      </c>
      <c r="R410" s="192">
        <f>Q410*H410</f>
        <v>0</v>
      </c>
      <c r="S410" s="192">
        <v>0</v>
      </c>
      <c r="T410" s="193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94" t="s">
        <v>302</v>
      </c>
      <c r="AT410" s="194" t="s">
        <v>166</v>
      </c>
      <c r="AU410" s="194" t="s">
        <v>92</v>
      </c>
      <c r="AY410" s="19" t="s">
        <v>164</v>
      </c>
      <c r="BE410" s="195">
        <f>IF(N410="základní",J410,0)</f>
        <v>0</v>
      </c>
      <c r="BF410" s="195">
        <f>IF(N410="snížená",J410,0)</f>
        <v>0</v>
      </c>
      <c r="BG410" s="195">
        <f>IF(N410="zákl. přenesená",J410,0)</f>
        <v>0</v>
      </c>
      <c r="BH410" s="195">
        <f>IF(N410="sníž. přenesená",J410,0)</f>
        <v>0</v>
      </c>
      <c r="BI410" s="195">
        <f>IF(N410="nulová",J410,0)</f>
        <v>0</v>
      </c>
      <c r="BJ410" s="19" t="s">
        <v>23</v>
      </c>
      <c r="BK410" s="195">
        <f>ROUND(I410*H410,2)</f>
        <v>0</v>
      </c>
      <c r="BL410" s="19" t="s">
        <v>302</v>
      </c>
      <c r="BM410" s="194" t="s">
        <v>1789</v>
      </c>
    </row>
    <row r="411" spans="1:47" s="2" customFormat="1" ht="11.25">
      <c r="A411" s="37"/>
      <c r="B411" s="38"/>
      <c r="C411" s="39"/>
      <c r="D411" s="196" t="s">
        <v>172</v>
      </c>
      <c r="E411" s="39"/>
      <c r="F411" s="197" t="s">
        <v>1465</v>
      </c>
      <c r="G411" s="39"/>
      <c r="H411" s="39"/>
      <c r="I411" s="198"/>
      <c r="J411" s="39"/>
      <c r="K411" s="39"/>
      <c r="L411" s="42"/>
      <c r="M411" s="199"/>
      <c r="N411" s="200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9" t="s">
        <v>172</v>
      </c>
      <c r="AU411" s="19" t="s">
        <v>92</v>
      </c>
    </row>
    <row r="412" spans="1:47" s="2" customFormat="1" ht="11.25">
      <c r="A412" s="37"/>
      <c r="B412" s="38"/>
      <c r="C412" s="39"/>
      <c r="D412" s="233" t="s">
        <v>189</v>
      </c>
      <c r="E412" s="39"/>
      <c r="F412" s="234" t="s">
        <v>1466</v>
      </c>
      <c r="G412" s="39"/>
      <c r="H412" s="39"/>
      <c r="I412" s="198"/>
      <c r="J412" s="39"/>
      <c r="K412" s="39"/>
      <c r="L412" s="42"/>
      <c r="M412" s="199"/>
      <c r="N412" s="200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9" t="s">
        <v>189</v>
      </c>
      <c r="AU412" s="19" t="s">
        <v>92</v>
      </c>
    </row>
    <row r="413" spans="2:51" s="14" customFormat="1" ht="11.25">
      <c r="B413" s="211"/>
      <c r="C413" s="212"/>
      <c r="D413" s="196" t="s">
        <v>173</v>
      </c>
      <c r="E413" s="213" t="s">
        <v>36</v>
      </c>
      <c r="F413" s="214" t="s">
        <v>1790</v>
      </c>
      <c r="G413" s="212"/>
      <c r="H413" s="215">
        <v>121.86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173</v>
      </c>
      <c r="AU413" s="221" t="s">
        <v>92</v>
      </c>
      <c r="AV413" s="14" t="s">
        <v>92</v>
      </c>
      <c r="AW413" s="14" t="s">
        <v>45</v>
      </c>
      <c r="AX413" s="14" t="s">
        <v>23</v>
      </c>
      <c r="AY413" s="221" t="s">
        <v>164</v>
      </c>
    </row>
    <row r="414" spans="1:65" s="2" customFormat="1" ht="16.5" customHeight="1">
      <c r="A414" s="37"/>
      <c r="B414" s="38"/>
      <c r="C414" s="183" t="s">
        <v>1791</v>
      </c>
      <c r="D414" s="183" t="s">
        <v>166</v>
      </c>
      <c r="E414" s="184" t="s">
        <v>1473</v>
      </c>
      <c r="F414" s="185" t="s">
        <v>1474</v>
      </c>
      <c r="G414" s="186" t="s">
        <v>169</v>
      </c>
      <c r="H414" s="187">
        <v>67.13</v>
      </c>
      <c r="I414" s="188"/>
      <c r="J414" s="189">
        <f>ROUND(I414*H414,2)</f>
        <v>0</v>
      </c>
      <c r="K414" s="185" t="s">
        <v>186</v>
      </c>
      <c r="L414" s="42"/>
      <c r="M414" s="190" t="s">
        <v>36</v>
      </c>
      <c r="N414" s="191" t="s">
        <v>53</v>
      </c>
      <c r="O414" s="67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94" t="s">
        <v>302</v>
      </c>
      <c r="AT414" s="194" t="s">
        <v>166</v>
      </c>
      <c r="AU414" s="194" t="s">
        <v>92</v>
      </c>
      <c r="AY414" s="19" t="s">
        <v>164</v>
      </c>
      <c r="BE414" s="195">
        <f>IF(N414="základní",J414,0)</f>
        <v>0</v>
      </c>
      <c r="BF414" s="195">
        <f>IF(N414="snížená",J414,0)</f>
        <v>0</v>
      </c>
      <c r="BG414" s="195">
        <f>IF(N414="zákl. přenesená",J414,0)</f>
        <v>0</v>
      </c>
      <c r="BH414" s="195">
        <f>IF(N414="sníž. přenesená",J414,0)</f>
        <v>0</v>
      </c>
      <c r="BI414" s="195">
        <f>IF(N414="nulová",J414,0)</f>
        <v>0</v>
      </c>
      <c r="BJ414" s="19" t="s">
        <v>23</v>
      </c>
      <c r="BK414" s="195">
        <f>ROUND(I414*H414,2)</f>
        <v>0</v>
      </c>
      <c r="BL414" s="19" t="s">
        <v>302</v>
      </c>
      <c r="BM414" s="194" t="s">
        <v>1792</v>
      </c>
    </row>
    <row r="415" spans="1:47" s="2" customFormat="1" ht="11.25">
      <c r="A415" s="37"/>
      <c r="B415" s="38"/>
      <c r="C415" s="39"/>
      <c r="D415" s="196" t="s">
        <v>172</v>
      </c>
      <c r="E415" s="39"/>
      <c r="F415" s="197" t="s">
        <v>1476</v>
      </c>
      <c r="G415" s="39"/>
      <c r="H415" s="39"/>
      <c r="I415" s="198"/>
      <c r="J415" s="39"/>
      <c r="K415" s="39"/>
      <c r="L415" s="42"/>
      <c r="M415" s="199"/>
      <c r="N415" s="200"/>
      <c r="O415" s="67"/>
      <c r="P415" s="67"/>
      <c r="Q415" s="67"/>
      <c r="R415" s="67"/>
      <c r="S415" s="67"/>
      <c r="T415" s="68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9" t="s">
        <v>172</v>
      </c>
      <c r="AU415" s="19" t="s">
        <v>92</v>
      </c>
    </row>
    <row r="416" spans="1:47" s="2" customFormat="1" ht="11.25">
      <c r="A416" s="37"/>
      <c r="B416" s="38"/>
      <c r="C416" s="39"/>
      <c r="D416" s="233" t="s">
        <v>189</v>
      </c>
      <c r="E416" s="39"/>
      <c r="F416" s="234" t="s">
        <v>1477</v>
      </c>
      <c r="G416" s="39"/>
      <c r="H416" s="39"/>
      <c r="I416" s="198"/>
      <c r="J416" s="39"/>
      <c r="K416" s="39"/>
      <c r="L416" s="42"/>
      <c r="M416" s="199"/>
      <c r="N416" s="200"/>
      <c r="O416" s="67"/>
      <c r="P416" s="67"/>
      <c r="Q416" s="67"/>
      <c r="R416" s="67"/>
      <c r="S416" s="67"/>
      <c r="T416" s="68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9" t="s">
        <v>189</v>
      </c>
      <c r="AU416" s="19" t="s">
        <v>92</v>
      </c>
    </row>
    <row r="417" spans="2:51" s="14" customFormat="1" ht="11.25">
      <c r="B417" s="211"/>
      <c r="C417" s="212"/>
      <c r="D417" s="196" t="s">
        <v>173</v>
      </c>
      <c r="E417" s="213" t="s">
        <v>36</v>
      </c>
      <c r="F417" s="214" t="s">
        <v>1793</v>
      </c>
      <c r="G417" s="212"/>
      <c r="H417" s="215">
        <v>67.13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173</v>
      </c>
      <c r="AU417" s="221" t="s">
        <v>92</v>
      </c>
      <c r="AV417" s="14" t="s">
        <v>92</v>
      </c>
      <c r="AW417" s="14" t="s">
        <v>45</v>
      </c>
      <c r="AX417" s="14" t="s">
        <v>23</v>
      </c>
      <c r="AY417" s="221" t="s">
        <v>164</v>
      </c>
    </row>
    <row r="418" spans="1:65" s="2" customFormat="1" ht="16.5" customHeight="1">
      <c r="A418" s="37"/>
      <c r="B418" s="38"/>
      <c r="C418" s="183" t="s">
        <v>1794</v>
      </c>
      <c r="D418" s="183" t="s">
        <v>166</v>
      </c>
      <c r="E418" s="184" t="s">
        <v>1483</v>
      </c>
      <c r="F418" s="185" t="s">
        <v>1484</v>
      </c>
      <c r="G418" s="186" t="s">
        <v>169</v>
      </c>
      <c r="H418" s="187">
        <v>134.4</v>
      </c>
      <c r="I418" s="188"/>
      <c r="J418" s="189">
        <f>ROUND(I418*H418,2)</f>
        <v>0</v>
      </c>
      <c r="K418" s="185" t="s">
        <v>186</v>
      </c>
      <c r="L418" s="42"/>
      <c r="M418" s="190" t="s">
        <v>36</v>
      </c>
      <c r="N418" s="191" t="s">
        <v>53</v>
      </c>
      <c r="O418" s="67"/>
      <c r="P418" s="192">
        <f>O418*H418</f>
        <v>0</v>
      </c>
      <c r="Q418" s="192">
        <v>0.00045</v>
      </c>
      <c r="R418" s="192">
        <f>Q418*H418</f>
        <v>0.06048</v>
      </c>
      <c r="S418" s="192">
        <v>0</v>
      </c>
      <c r="T418" s="193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94" t="s">
        <v>302</v>
      </c>
      <c r="AT418" s="194" t="s">
        <v>166</v>
      </c>
      <c r="AU418" s="194" t="s">
        <v>92</v>
      </c>
      <c r="AY418" s="19" t="s">
        <v>164</v>
      </c>
      <c r="BE418" s="195">
        <f>IF(N418="základní",J418,0)</f>
        <v>0</v>
      </c>
      <c r="BF418" s="195">
        <f>IF(N418="snížená",J418,0)</f>
        <v>0</v>
      </c>
      <c r="BG418" s="195">
        <f>IF(N418="zákl. přenesená",J418,0)</f>
        <v>0</v>
      </c>
      <c r="BH418" s="195">
        <f>IF(N418="sníž. přenesená",J418,0)</f>
        <v>0</v>
      </c>
      <c r="BI418" s="195">
        <f>IF(N418="nulová",J418,0)</f>
        <v>0</v>
      </c>
      <c r="BJ418" s="19" t="s">
        <v>23</v>
      </c>
      <c r="BK418" s="195">
        <f>ROUND(I418*H418,2)</f>
        <v>0</v>
      </c>
      <c r="BL418" s="19" t="s">
        <v>302</v>
      </c>
      <c r="BM418" s="194" t="s">
        <v>1795</v>
      </c>
    </row>
    <row r="419" spans="1:47" s="2" customFormat="1" ht="11.25">
      <c r="A419" s="37"/>
      <c r="B419" s="38"/>
      <c r="C419" s="39"/>
      <c r="D419" s="196" t="s">
        <v>172</v>
      </c>
      <c r="E419" s="39"/>
      <c r="F419" s="197" t="s">
        <v>1486</v>
      </c>
      <c r="G419" s="39"/>
      <c r="H419" s="39"/>
      <c r="I419" s="198"/>
      <c r="J419" s="39"/>
      <c r="K419" s="39"/>
      <c r="L419" s="42"/>
      <c r="M419" s="199"/>
      <c r="N419" s="200"/>
      <c r="O419" s="67"/>
      <c r="P419" s="67"/>
      <c r="Q419" s="67"/>
      <c r="R419" s="67"/>
      <c r="S419" s="67"/>
      <c r="T419" s="68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9" t="s">
        <v>172</v>
      </c>
      <c r="AU419" s="19" t="s">
        <v>92</v>
      </c>
    </row>
    <row r="420" spans="1:47" s="2" customFormat="1" ht="11.25">
      <c r="A420" s="37"/>
      <c r="B420" s="38"/>
      <c r="C420" s="39"/>
      <c r="D420" s="233" t="s">
        <v>189</v>
      </c>
      <c r="E420" s="39"/>
      <c r="F420" s="234" t="s">
        <v>1487</v>
      </c>
      <c r="G420" s="39"/>
      <c r="H420" s="39"/>
      <c r="I420" s="198"/>
      <c r="J420" s="39"/>
      <c r="K420" s="39"/>
      <c r="L420" s="42"/>
      <c r="M420" s="199"/>
      <c r="N420" s="200"/>
      <c r="O420" s="67"/>
      <c r="P420" s="67"/>
      <c r="Q420" s="67"/>
      <c r="R420" s="67"/>
      <c r="S420" s="67"/>
      <c r="T420" s="68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9" t="s">
        <v>189</v>
      </c>
      <c r="AU420" s="19" t="s">
        <v>92</v>
      </c>
    </row>
    <row r="421" spans="2:51" s="14" customFormat="1" ht="11.25">
      <c r="B421" s="211"/>
      <c r="C421" s="212"/>
      <c r="D421" s="196" t="s">
        <v>173</v>
      </c>
      <c r="E421" s="213" t="s">
        <v>36</v>
      </c>
      <c r="F421" s="214" t="s">
        <v>1796</v>
      </c>
      <c r="G421" s="212"/>
      <c r="H421" s="215">
        <v>134.4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173</v>
      </c>
      <c r="AU421" s="221" t="s">
        <v>92</v>
      </c>
      <c r="AV421" s="14" t="s">
        <v>92</v>
      </c>
      <c r="AW421" s="14" t="s">
        <v>45</v>
      </c>
      <c r="AX421" s="14" t="s">
        <v>23</v>
      </c>
      <c r="AY421" s="221" t="s">
        <v>164</v>
      </c>
    </row>
    <row r="422" spans="1:65" s="2" customFormat="1" ht="24.2" customHeight="1">
      <c r="A422" s="37"/>
      <c r="B422" s="38"/>
      <c r="C422" s="246" t="s">
        <v>1797</v>
      </c>
      <c r="D422" s="246" t="s">
        <v>303</v>
      </c>
      <c r="E422" s="247" t="s">
        <v>1489</v>
      </c>
      <c r="F422" s="248" t="s">
        <v>1490</v>
      </c>
      <c r="G422" s="249" t="s">
        <v>169</v>
      </c>
      <c r="H422" s="250">
        <v>161.28</v>
      </c>
      <c r="I422" s="251"/>
      <c r="J422" s="252">
        <f>ROUND(I422*H422,2)</f>
        <v>0</v>
      </c>
      <c r="K422" s="248" t="s">
        <v>186</v>
      </c>
      <c r="L422" s="253"/>
      <c r="M422" s="254" t="s">
        <v>36</v>
      </c>
      <c r="N422" s="255" t="s">
        <v>53</v>
      </c>
      <c r="O422" s="67"/>
      <c r="P422" s="192">
        <f>O422*H422</f>
        <v>0</v>
      </c>
      <c r="Q422" s="192">
        <v>0.0054</v>
      </c>
      <c r="R422" s="192">
        <f>Q422*H422</f>
        <v>0.870912</v>
      </c>
      <c r="S422" s="192">
        <v>0</v>
      </c>
      <c r="T422" s="193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94" t="s">
        <v>428</v>
      </c>
      <c r="AT422" s="194" t="s">
        <v>303</v>
      </c>
      <c r="AU422" s="194" t="s">
        <v>92</v>
      </c>
      <c r="AY422" s="19" t="s">
        <v>164</v>
      </c>
      <c r="BE422" s="195">
        <f>IF(N422="základní",J422,0)</f>
        <v>0</v>
      </c>
      <c r="BF422" s="195">
        <f>IF(N422="snížená",J422,0)</f>
        <v>0</v>
      </c>
      <c r="BG422" s="195">
        <f>IF(N422="zákl. přenesená",J422,0)</f>
        <v>0</v>
      </c>
      <c r="BH422" s="195">
        <f>IF(N422="sníž. přenesená",J422,0)</f>
        <v>0</v>
      </c>
      <c r="BI422" s="195">
        <f>IF(N422="nulová",J422,0)</f>
        <v>0</v>
      </c>
      <c r="BJ422" s="19" t="s">
        <v>23</v>
      </c>
      <c r="BK422" s="195">
        <f>ROUND(I422*H422,2)</f>
        <v>0</v>
      </c>
      <c r="BL422" s="19" t="s">
        <v>302</v>
      </c>
      <c r="BM422" s="194" t="s">
        <v>1798</v>
      </c>
    </row>
    <row r="423" spans="1:47" s="2" customFormat="1" ht="19.5">
      <c r="A423" s="37"/>
      <c r="B423" s="38"/>
      <c r="C423" s="39"/>
      <c r="D423" s="196" t="s">
        <v>172</v>
      </c>
      <c r="E423" s="39"/>
      <c r="F423" s="197" t="s">
        <v>1490</v>
      </c>
      <c r="G423" s="39"/>
      <c r="H423" s="39"/>
      <c r="I423" s="198"/>
      <c r="J423" s="39"/>
      <c r="K423" s="39"/>
      <c r="L423" s="42"/>
      <c r="M423" s="199"/>
      <c r="N423" s="200"/>
      <c r="O423" s="67"/>
      <c r="P423" s="67"/>
      <c r="Q423" s="67"/>
      <c r="R423" s="67"/>
      <c r="S423" s="67"/>
      <c r="T423" s="68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9" t="s">
        <v>172</v>
      </c>
      <c r="AU423" s="19" t="s">
        <v>92</v>
      </c>
    </row>
    <row r="424" spans="2:51" s="14" customFormat="1" ht="11.25">
      <c r="B424" s="211"/>
      <c r="C424" s="212"/>
      <c r="D424" s="196" t="s">
        <v>173</v>
      </c>
      <c r="E424" s="213" t="s">
        <v>36</v>
      </c>
      <c r="F424" s="214" t="s">
        <v>1799</v>
      </c>
      <c r="G424" s="212"/>
      <c r="H424" s="215">
        <v>161.28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173</v>
      </c>
      <c r="AU424" s="221" t="s">
        <v>92</v>
      </c>
      <c r="AV424" s="14" t="s">
        <v>92</v>
      </c>
      <c r="AW424" s="14" t="s">
        <v>45</v>
      </c>
      <c r="AX424" s="14" t="s">
        <v>23</v>
      </c>
      <c r="AY424" s="221" t="s">
        <v>164</v>
      </c>
    </row>
    <row r="425" spans="1:65" s="2" customFormat="1" ht="16.5" customHeight="1">
      <c r="A425" s="37"/>
      <c r="B425" s="38"/>
      <c r="C425" s="183" t="s">
        <v>1800</v>
      </c>
      <c r="D425" s="183" t="s">
        <v>166</v>
      </c>
      <c r="E425" s="184" t="s">
        <v>1493</v>
      </c>
      <c r="F425" s="185" t="s">
        <v>1494</v>
      </c>
      <c r="G425" s="186" t="s">
        <v>335</v>
      </c>
      <c r="H425" s="187">
        <v>0.956</v>
      </c>
      <c r="I425" s="188"/>
      <c r="J425" s="189">
        <f>ROUND(I425*H425,2)</f>
        <v>0</v>
      </c>
      <c r="K425" s="185" t="s">
        <v>186</v>
      </c>
      <c r="L425" s="42"/>
      <c r="M425" s="190" t="s">
        <v>36</v>
      </c>
      <c r="N425" s="191" t="s">
        <v>53</v>
      </c>
      <c r="O425" s="67"/>
      <c r="P425" s="192">
        <f>O425*H425</f>
        <v>0</v>
      </c>
      <c r="Q425" s="192">
        <v>0</v>
      </c>
      <c r="R425" s="192">
        <f>Q425*H425</f>
        <v>0</v>
      </c>
      <c r="S425" s="192">
        <v>0</v>
      </c>
      <c r="T425" s="193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94" t="s">
        <v>302</v>
      </c>
      <c r="AT425" s="194" t="s">
        <v>166</v>
      </c>
      <c r="AU425" s="194" t="s">
        <v>92</v>
      </c>
      <c r="AY425" s="19" t="s">
        <v>164</v>
      </c>
      <c r="BE425" s="195">
        <f>IF(N425="základní",J425,0)</f>
        <v>0</v>
      </c>
      <c r="BF425" s="195">
        <f>IF(N425="snížená",J425,0)</f>
        <v>0</v>
      </c>
      <c r="BG425" s="195">
        <f>IF(N425="zákl. přenesená",J425,0)</f>
        <v>0</v>
      </c>
      <c r="BH425" s="195">
        <f>IF(N425="sníž. přenesená",J425,0)</f>
        <v>0</v>
      </c>
      <c r="BI425" s="195">
        <f>IF(N425="nulová",J425,0)</f>
        <v>0</v>
      </c>
      <c r="BJ425" s="19" t="s">
        <v>23</v>
      </c>
      <c r="BK425" s="195">
        <f>ROUND(I425*H425,2)</f>
        <v>0</v>
      </c>
      <c r="BL425" s="19" t="s">
        <v>302</v>
      </c>
      <c r="BM425" s="194" t="s">
        <v>1801</v>
      </c>
    </row>
    <row r="426" spans="1:47" s="2" customFormat="1" ht="19.5">
      <c r="A426" s="37"/>
      <c r="B426" s="38"/>
      <c r="C426" s="39"/>
      <c r="D426" s="196" t="s">
        <v>172</v>
      </c>
      <c r="E426" s="39"/>
      <c r="F426" s="197" t="s">
        <v>1496</v>
      </c>
      <c r="G426" s="39"/>
      <c r="H426" s="39"/>
      <c r="I426" s="198"/>
      <c r="J426" s="39"/>
      <c r="K426" s="39"/>
      <c r="L426" s="42"/>
      <c r="M426" s="199"/>
      <c r="N426" s="200"/>
      <c r="O426" s="67"/>
      <c r="P426" s="67"/>
      <c r="Q426" s="67"/>
      <c r="R426" s="67"/>
      <c r="S426" s="67"/>
      <c r="T426" s="68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9" t="s">
        <v>172</v>
      </c>
      <c r="AU426" s="19" t="s">
        <v>92</v>
      </c>
    </row>
    <row r="427" spans="1:47" s="2" customFormat="1" ht="11.25">
      <c r="A427" s="37"/>
      <c r="B427" s="38"/>
      <c r="C427" s="39"/>
      <c r="D427" s="233" t="s">
        <v>189</v>
      </c>
      <c r="E427" s="39"/>
      <c r="F427" s="234" t="s">
        <v>1497</v>
      </c>
      <c r="G427" s="39"/>
      <c r="H427" s="39"/>
      <c r="I427" s="198"/>
      <c r="J427" s="39"/>
      <c r="K427" s="39"/>
      <c r="L427" s="42"/>
      <c r="M427" s="199"/>
      <c r="N427" s="200"/>
      <c r="O427" s="67"/>
      <c r="P427" s="67"/>
      <c r="Q427" s="67"/>
      <c r="R427" s="67"/>
      <c r="S427" s="67"/>
      <c r="T427" s="68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9" t="s">
        <v>189</v>
      </c>
      <c r="AU427" s="19" t="s">
        <v>92</v>
      </c>
    </row>
    <row r="428" spans="2:63" s="12" customFormat="1" ht="22.9" customHeight="1">
      <c r="B428" s="167"/>
      <c r="C428" s="168"/>
      <c r="D428" s="169" t="s">
        <v>81</v>
      </c>
      <c r="E428" s="181" t="s">
        <v>1498</v>
      </c>
      <c r="F428" s="181" t="s">
        <v>1499</v>
      </c>
      <c r="G428" s="168"/>
      <c r="H428" s="168"/>
      <c r="I428" s="171"/>
      <c r="J428" s="182">
        <f>BK428</f>
        <v>0</v>
      </c>
      <c r="K428" s="168"/>
      <c r="L428" s="173"/>
      <c r="M428" s="174"/>
      <c r="N428" s="175"/>
      <c r="O428" s="175"/>
      <c r="P428" s="176">
        <f>SUM(P429:P444)</f>
        <v>0</v>
      </c>
      <c r="Q428" s="175"/>
      <c r="R428" s="176">
        <f>SUM(R429:R444)</f>
        <v>0.6138279999999999</v>
      </c>
      <c r="S428" s="175"/>
      <c r="T428" s="177">
        <f>SUM(T429:T444)</f>
        <v>0</v>
      </c>
      <c r="AR428" s="178" t="s">
        <v>92</v>
      </c>
      <c r="AT428" s="179" t="s">
        <v>81</v>
      </c>
      <c r="AU428" s="179" t="s">
        <v>23</v>
      </c>
      <c r="AY428" s="178" t="s">
        <v>164</v>
      </c>
      <c r="BK428" s="180">
        <f>SUM(BK429:BK444)</f>
        <v>0</v>
      </c>
    </row>
    <row r="429" spans="1:65" s="2" customFormat="1" ht="16.5" customHeight="1">
      <c r="A429" s="37"/>
      <c r="B429" s="38"/>
      <c r="C429" s="183" t="s">
        <v>1802</v>
      </c>
      <c r="D429" s="183" t="s">
        <v>166</v>
      </c>
      <c r="E429" s="184" t="s">
        <v>1500</v>
      </c>
      <c r="F429" s="185" t="s">
        <v>1501</v>
      </c>
      <c r="G429" s="186" t="s">
        <v>169</v>
      </c>
      <c r="H429" s="187">
        <v>19.4</v>
      </c>
      <c r="I429" s="188"/>
      <c r="J429" s="189">
        <f>ROUND(I429*H429,2)</f>
        <v>0</v>
      </c>
      <c r="K429" s="185" t="s">
        <v>186</v>
      </c>
      <c r="L429" s="42"/>
      <c r="M429" s="190" t="s">
        <v>36</v>
      </c>
      <c r="N429" s="191" t="s">
        <v>53</v>
      </c>
      <c r="O429" s="67"/>
      <c r="P429" s="192">
        <f>O429*H429</f>
        <v>0</v>
      </c>
      <c r="Q429" s="192">
        <v>0</v>
      </c>
      <c r="R429" s="192">
        <f>Q429*H429</f>
        <v>0</v>
      </c>
      <c r="S429" s="192">
        <v>0</v>
      </c>
      <c r="T429" s="193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94" t="s">
        <v>302</v>
      </c>
      <c r="AT429" s="194" t="s">
        <v>166</v>
      </c>
      <c r="AU429" s="194" t="s">
        <v>92</v>
      </c>
      <c r="AY429" s="19" t="s">
        <v>164</v>
      </c>
      <c r="BE429" s="195">
        <f>IF(N429="základní",J429,0)</f>
        <v>0</v>
      </c>
      <c r="BF429" s="195">
        <f>IF(N429="snížená",J429,0)</f>
        <v>0</v>
      </c>
      <c r="BG429" s="195">
        <f>IF(N429="zákl. přenesená",J429,0)</f>
        <v>0</v>
      </c>
      <c r="BH429" s="195">
        <f>IF(N429="sníž. přenesená",J429,0)</f>
        <v>0</v>
      </c>
      <c r="BI429" s="195">
        <f>IF(N429="nulová",J429,0)</f>
        <v>0</v>
      </c>
      <c r="BJ429" s="19" t="s">
        <v>23</v>
      </c>
      <c r="BK429" s="195">
        <f>ROUND(I429*H429,2)</f>
        <v>0</v>
      </c>
      <c r="BL429" s="19" t="s">
        <v>302</v>
      </c>
      <c r="BM429" s="194" t="s">
        <v>1803</v>
      </c>
    </row>
    <row r="430" spans="1:47" s="2" customFormat="1" ht="11.25">
      <c r="A430" s="37"/>
      <c r="B430" s="38"/>
      <c r="C430" s="39"/>
      <c r="D430" s="196" t="s">
        <v>172</v>
      </c>
      <c r="E430" s="39"/>
      <c r="F430" s="197" t="s">
        <v>1503</v>
      </c>
      <c r="G430" s="39"/>
      <c r="H430" s="39"/>
      <c r="I430" s="198"/>
      <c r="J430" s="39"/>
      <c r="K430" s="39"/>
      <c r="L430" s="42"/>
      <c r="M430" s="199"/>
      <c r="N430" s="200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9" t="s">
        <v>172</v>
      </c>
      <c r="AU430" s="19" t="s">
        <v>92</v>
      </c>
    </row>
    <row r="431" spans="1:47" s="2" customFormat="1" ht="11.25">
      <c r="A431" s="37"/>
      <c r="B431" s="38"/>
      <c r="C431" s="39"/>
      <c r="D431" s="233" t="s">
        <v>189</v>
      </c>
      <c r="E431" s="39"/>
      <c r="F431" s="234" t="s">
        <v>1504</v>
      </c>
      <c r="G431" s="39"/>
      <c r="H431" s="39"/>
      <c r="I431" s="198"/>
      <c r="J431" s="39"/>
      <c r="K431" s="39"/>
      <c r="L431" s="42"/>
      <c r="M431" s="199"/>
      <c r="N431" s="200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9" t="s">
        <v>189</v>
      </c>
      <c r="AU431" s="19" t="s">
        <v>92</v>
      </c>
    </row>
    <row r="432" spans="2:51" s="13" customFormat="1" ht="11.25">
      <c r="B432" s="201"/>
      <c r="C432" s="202"/>
      <c r="D432" s="196" t="s">
        <v>173</v>
      </c>
      <c r="E432" s="203" t="s">
        <v>36</v>
      </c>
      <c r="F432" s="204" t="s">
        <v>1505</v>
      </c>
      <c r="G432" s="202"/>
      <c r="H432" s="203" t="s">
        <v>36</v>
      </c>
      <c r="I432" s="205"/>
      <c r="J432" s="202"/>
      <c r="K432" s="202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173</v>
      </c>
      <c r="AU432" s="210" t="s">
        <v>92</v>
      </c>
      <c r="AV432" s="13" t="s">
        <v>23</v>
      </c>
      <c r="AW432" s="13" t="s">
        <v>45</v>
      </c>
      <c r="AX432" s="13" t="s">
        <v>82</v>
      </c>
      <c r="AY432" s="210" t="s">
        <v>164</v>
      </c>
    </row>
    <row r="433" spans="2:51" s="14" customFormat="1" ht="11.25">
      <c r="B433" s="211"/>
      <c r="C433" s="212"/>
      <c r="D433" s="196" t="s">
        <v>173</v>
      </c>
      <c r="E433" s="213" t="s">
        <v>36</v>
      </c>
      <c r="F433" s="214" t="s">
        <v>1804</v>
      </c>
      <c r="G433" s="212"/>
      <c r="H433" s="215">
        <v>19.4</v>
      </c>
      <c r="I433" s="216"/>
      <c r="J433" s="212"/>
      <c r="K433" s="212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173</v>
      </c>
      <c r="AU433" s="221" t="s">
        <v>92</v>
      </c>
      <c r="AV433" s="14" t="s">
        <v>92</v>
      </c>
      <c r="AW433" s="14" t="s">
        <v>45</v>
      </c>
      <c r="AX433" s="14" t="s">
        <v>23</v>
      </c>
      <c r="AY433" s="221" t="s">
        <v>164</v>
      </c>
    </row>
    <row r="434" spans="1:65" s="2" customFormat="1" ht="16.5" customHeight="1">
      <c r="A434" s="37"/>
      <c r="B434" s="38"/>
      <c r="C434" s="246" t="s">
        <v>1805</v>
      </c>
      <c r="D434" s="246" t="s">
        <v>303</v>
      </c>
      <c r="E434" s="247" t="s">
        <v>1506</v>
      </c>
      <c r="F434" s="248" t="s">
        <v>1507</v>
      </c>
      <c r="G434" s="249" t="s">
        <v>335</v>
      </c>
      <c r="H434" s="250">
        <v>0.563</v>
      </c>
      <c r="I434" s="251"/>
      <c r="J434" s="252">
        <f>ROUND(I434*H434,2)</f>
        <v>0</v>
      </c>
      <c r="K434" s="248" t="s">
        <v>186</v>
      </c>
      <c r="L434" s="253"/>
      <c r="M434" s="254" t="s">
        <v>36</v>
      </c>
      <c r="N434" s="255" t="s">
        <v>53</v>
      </c>
      <c r="O434" s="67"/>
      <c r="P434" s="192">
        <f>O434*H434</f>
        <v>0</v>
      </c>
      <c r="Q434" s="192">
        <v>1</v>
      </c>
      <c r="R434" s="192">
        <f>Q434*H434</f>
        <v>0.563</v>
      </c>
      <c r="S434" s="192">
        <v>0</v>
      </c>
      <c r="T434" s="193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94" t="s">
        <v>428</v>
      </c>
      <c r="AT434" s="194" t="s">
        <v>303</v>
      </c>
      <c r="AU434" s="194" t="s">
        <v>92</v>
      </c>
      <c r="AY434" s="19" t="s">
        <v>164</v>
      </c>
      <c r="BE434" s="195">
        <f>IF(N434="základní",J434,0)</f>
        <v>0</v>
      </c>
      <c r="BF434" s="195">
        <f>IF(N434="snížená",J434,0)</f>
        <v>0</v>
      </c>
      <c r="BG434" s="195">
        <f>IF(N434="zákl. přenesená",J434,0)</f>
        <v>0</v>
      </c>
      <c r="BH434" s="195">
        <f>IF(N434="sníž. přenesená",J434,0)</f>
        <v>0</v>
      </c>
      <c r="BI434" s="195">
        <f>IF(N434="nulová",J434,0)</f>
        <v>0</v>
      </c>
      <c r="BJ434" s="19" t="s">
        <v>23</v>
      </c>
      <c r="BK434" s="195">
        <f>ROUND(I434*H434,2)</f>
        <v>0</v>
      </c>
      <c r="BL434" s="19" t="s">
        <v>302</v>
      </c>
      <c r="BM434" s="194" t="s">
        <v>1806</v>
      </c>
    </row>
    <row r="435" spans="1:47" s="2" customFormat="1" ht="11.25">
      <c r="A435" s="37"/>
      <c r="B435" s="38"/>
      <c r="C435" s="39"/>
      <c r="D435" s="196" t="s">
        <v>172</v>
      </c>
      <c r="E435" s="39"/>
      <c r="F435" s="197" t="s">
        <v>1507</v>
      </c>
      <c r="G435" s="39"/>
      <c r="H435" s="39"/>
      <c r="I435" s="198"/>
      <c r="J435" s="39"/>
      <c r="K435" s="39"/>
      <c r="L435" s="42"/>
      <c r="M435" s="199"/>
      <c r="N435" s="200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9" t="s">
        <v>172</v>
      </c>
      <c r="AU435" s="19" t="s">
        <v>92</v>
      </c>
    </row>
    <row r="436" spans="2:51" s="14" customFormat="1" ht="11.25">
      <c r="B436" s="211"/>
      <c r="C436" s="212"/>
      <c r="D436" s="196" t="s">
        <v>173</v>
      </c>
      <c r="E436" s="212"/>
      <c r="F436" s="214" t="s">
        <v>1807</v>
      </c>
      <c r="G436" s="212"/>
      <c r="H436" s="215">
        <v>0.563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173</v>
      </c>
      <c r="AU436" s="221" t="s">
        <v>92</v>
      </c>
      <c r="AV436" s="14" t="s">
        <v>92</v>
      </c>
      <c r="AW436" s="14" t="s">
        <v>4</v>
      </c>
      <c r="AX436" s="14" t="s">
        <v>23</v>
      </c>
      <c r="AY436" s="221" t="s">
        <v>164</v>
      </c>
    </row>
    <row r="437" spans="1:65" s="2" customFormat="1" ht="16.5" customHeight="1">
      <c r="A437" s="37"/>
      <c r="B437" s="38"/>
      <c r="C437" s="183" t="s">
        <v>1808</v>
      </c>
      <c r="D437" s="183" t="s">
        <v>166</v>
      </c>
      <c r="E437" s="184" t="s">
        <v>1510</v>
      </c>
      <c r="F437" s="185" t="s">
        <v>1511</v>
      </c>
      <c r="G437" s="186" t="s">
        <v>169</v>
      </c>
      <c r="H437" s="187">
        <v>19.4</v>
      </c>
      <c r="I437" s="188"/>
      <c r="J437" s="189">
        <f>ROUND(I437*H437,2)</f>
        <v>0</v>
      </c>
      <c r="K437" s="185" t="s">
        <v>186</v>
      </c>
      <c r="L437" s="42"/>
      <c r="M437" s="190" t="s">
        <v>36</v>
      </c>
      <c r="N437" s="191" t="s">
        <v>53</v>
      </c>
      <c r="O437" s="67"/>
      <c r="P437" s="192">
        <f>O437*H437</f>
        <v>0</v>
      </c>
      <c r="Q437" s="192">
        <v>0.00106</v>
      </c>
      <c r="R437" s="192">
        <f>Q437*H437</f>
        <v>0.020564</v>
      </c>
      <c r="S437" s="192">
        <v>0</v>
      </c>
      <c r="T437" s="193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94" t="s">
        <v>302</v>
      </c>
      <c r="AT437" s="194" t="s">
        <v>166</v>
      </c>
      <c r="AU437" s="194" t="s">
        <v>92</v>
      </c>
      <c r="AY437" s="19" t="s">
        <v>164</v>
      </c>
      <c r="BE437" s="195">
        <f>IF(N437="základní",J437,0)</f>
        <v>0</v>
      </c>
      <c r="BF437" s="195">
        <f>IF(N437="snížená",J437,0)</f>
        <v>0</v>
      </c>
      <c r="BG437" s="195">
        <f>IF(N437="zákl. přenesená",J437,0)</f>
        <v>0</v>
      </c>
      <c r="BH437" s="195">
        <f>IF(N437="sníž. přenesená",J437,0)</f>
        <v>0</v>
      </c>
      <c r="BI437" s="195">
        <f>IF(N437="nulová",J437,0)</f>
        <v>0</v>
      </c>
      <c r="BJ437" s="19" t="s">
        <v>23</v>
      </c>
      <c r="BK437" s="195">
        <f>ROUND(I437*H437,2)</f>
        <v>0</v>
      </c>
      <c r="BL437" s="19" t="s">
        <v>302</v>
      </c>
      <c r="BM437" s="194" t="s">
        <v>1809</v>
      </c>
    </row>
    <row r="438" spans="1:47" s="2" customFormat="1" ht="11.25">
      <c r="A438" s="37"/>
      <c r="B438" s="38"/>
      <c r="C438" s="39"/>
      <c r="D438" s="196" t="s">
        <v>172</v>
      </c>
      <c r="E438" s="39"/>
      <c r="F438" s="197" t="s">
        <v>1513</v>
      </c>
      <c r="G438" s="39"/>
      <c r="H438" s="39"/>
      <c r="I438" s="198"/>
      <c r="J438" s="39"/>
      <c r="K438" s="39"/>
      <c r="L438" s="42"/>
      <c r="M438" s="199"/>
      <c r="N438" s="200"/>
      <c r="O438" s="67"/>
      <c r="P438" s="67"/>
      <c r="Q438" s="67"/>
      <c r="R438" s="67"/>
      <c r="S438" s="67"/>
      <c r="T438" s="68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9" t="s">
        <v>172</v>
      </c>
      <c r="AU438" s="19" t="s">
        <v>92</v>
      </c>
    </row>
    <row r="439" spans="1:47" s="2" customFormat="1" ht="11.25">
      <c r="A439" s="37"/>
      <c r="B439" s="38"/>
      <c r="C439" s="39"/>
      <c r="D439" s="233" t="s">
        <v>189</v>
      </c>
      <c r="E439" s="39"/>
      <c r="F439" s="234" t="s">
        <v>1514</v>
      </c>
      <c r="G439" s="39"/>
      <c r="H439" s="39"/>
      <c r="I439" s="198"/>
      <c r="J439" s="39"/>
      <c r="K439" s="39"/>
      <c r="L439" s="42"/>
      <c r="M439" s="199"/>
      <c r="N439" s="200"/>
      <c r="O439" s="67"/>
      <c r="P439" s="67"/>
      <c r="Q439" s="67"/>
      <c r="R439" s="67"/>
      <c r="S439" s="67"/>
      <c r="T439" s="68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9" t="s">
        <v>189</v>
      </c>
      <c r="AU439" s="19" t="s">
        <v>92</v>
      </c>
    </row>
    <row r="440" spans="2:51" s="13" customFormat="1" ht="11.25">
      <c r="B440" s="201"/>
      <c r="C440" s="202"/>
      <c r="D440" s="196" t="s">
        <v>173</v>
      </c>
      <c r="E440" s="203" t="s">
        <v>36</v>
      </c>
      <c r="F440" s="204" t="s">
        <v>1515</v>
      </c>
      <c r="G440" s="202"/>
      <c r="H440" s="203" t="s">
        <v>36</v>
      </c>
      <c r="I440" s="205"/>
      <c r="J440" s="202"/>
      <c r="K440" s="202"/>
      <c r="L440" s="206"/>
      <c r="M440" s="207"/>
      <c r="N440" s="208"/>
      <c r="O440" s="208"/>
      <c r="P440" s="208"/>
      <c r="Q440" s="208"/>
      <c r="R440" s="208"/>
      <c r="S440" s="208"/>
      <c r="T440" s="209"/>
      <c r="AT440" s="210" t="s">
        <v>173</v>
      </c>
      <c r="AU440" s="210" t="s">
        <v>92</v>
      </c>
      <c r="AV440" s="13" t="s">
        <v>23</v>
      </c>
      <c r="AW440" s="13" t="s">
        <v>45</v>
      </c>
      <c r="AX440" s="13" t="s">
        <v>82</v>
      </c>
      <c r="AY440" s="210" t="s">
        <v>164</v>
      </c>
    </row>
    <row r="441" spans="2:51" s="14" customFormat="1" ht="11.25">
      <c r="B441" s="211"/>
      <c r="C441" s="212"/>
      <c r="D441" s="196" t="s">
        <v>173</v>
      </c>
      <c r="E441" s="213" t="s">
        <v>36</v>
      </c>
      <c r="F441" s="214" t="s">
        <v>1804</v>
      </c>
      <c r="G441" s="212"/>
      <c r="H441" s="215">
        <v>19.4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173</v>
      </c>
      <c r="AU441" s="221" t="s">
        <v>92</v>
      </c>
      <c r="AV441" s="14" t="s">
        <v>92</v>
      </c>
      <c r="AW441" s="14" t="s">
        <v>45</v>
      </c>
      <c r="AX441" s="14" t="s">
        <v>23</v>
      </c>
      <c r="AY441" s="221" t="s">
        <v>164</v>
      </c>
    </row>
    <row r="442" spans="1:65" s="2" customFormat="1" ht="16.5" customHeight="1">
      <c r="A442" s="37"/>
      <c r="B442" s="38"/>
      <c r="C442" s="246" t="s">
        <v>1810</v>
      </c>
      <c r="D442" s="246" t="s">
        <v>303</v>
      </c>
      <c r="E442" s="247" t="s">
        <v>1516</v>
      </c>
      <c r="F442" s="248" t="s">
        <v>1517</v>
      </c>
      <c r="G442" s="249" t="s">
        <v>306</v>
      </c>
      <c r="H442" s="250">
        <v>30.264</v>
      </c>
      <c r="I442" s="251"/>
      <c r="J442" s="252">
        <f>ROUND(I442*H442,2)</f>
        <v>0</v>
      </c>
      <c r="K442" s="248" t="s">
        <v>186</v>
      </c>
      <c r="L442" s="253"/>
      <c r="M442" s="254" t="s">
        <v>36</v>
      </c>
      <c r="N442" s="255" t="s">
        <v>53</v>
      </c>
      <c r="O442" s="67"/>
      <c r="P442" s="192">
        <f>O442*H442</f>
        <v>0</v>
      </c>
      <c r="Q442" s="192">
        <v>0.001</v>
      </c>
      <c r="R442" s="192">
        <f>Q442*H442</f>
        <v>0.030264</v>
      </c>
      <c r="S442" s="192">
        <v>0</v>
      </c>
      <c r="T442" s="193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94" t="s">
        <v>428</v>
      </c>
      <c r="AT442" s="194" t="s">
        <v>303</v>
      </c>
      <c r="AU442" s="194" t="s">
        <v>92</v>
      </c>
      <c r="AY442" s="19" t="s">
        <v>164</v>
      </c>
      <c r="BE442" s="195">
        <f>IF(N442="základní",J442,0)</f>
        <v>0</v>
      </c>
      <c r="BF442" s="195">
        <f>IF(N442="snížená",J442,0)</f>
        <v>0</v>
      </c>
      <c r="BG442" s="195">
        <f>IF(N442="zákl. přenesená",J442,0)</f>
        <v>0</v>
      </c>
      <c r="BH442" s="195">
        <f>IF(N442="sníž. přenesená",J442,0)</f>
        <v>0</v>
      </c>
      <c r="BI442" s="195">
        <f>IF(N442="nulová",J442,0)</f>
        <v>0</v>
      </c>
      <c r="BJ442" s="19" t="s">
        <v>23</v>
      </c>
      <c r="BK442" s="195">
        <f>ROUND(I442*H442,2)</f>
        <v>0</v>
      </c>
      <c r="BL442" s="19" t="s">
        <v>302</v>
      </c>
      <c r="BM442" s="194" t="s">
        <v>1811</v>
      </c>
    </row>
    <row r="443" spans="1:47" s="2" customFormat="1" ht="11.25">
      <c r="A443" s="37"/>
      <c r="B443" s="38"/>
      <c r="C443" s="39"/>
      <c r="D443" s="196" t="s">
        <v>172</v>
      </c>
      <c r="E443" s="39"/>
      <c r="F443" s="197" t="s">
        <v>1517</v>
      </c>
      <c r="G443" s="39"/>
      <c r="H443" s="39"/>
      <c r="I443" s="198"/>
      <c r="J443" s="39"/>
      <c r="K443" s="39"/>
      <c r="L443" s="42"/>
      <c r="M443" s="199"/>
      <c r="N443" s="200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9" t="s">
        <v>172</v>
      </c>
      <c r="AU443" s="19" t="s">
        <v>92</v>
      </c>
    </row>
    <row r="444" spans="2:51" s="14" customFormat="1" ht="11.25">
      <c r="B444" s="211"/>
      <c r="C444" s="212"/>
      <c r="D444" s="196" t="s">
        <v>173</v>
      </c>
      <c r="E444" s="212"/>
      <c r="F444" s="214" t="s">
        <v>1812</v>
      </c>
      <c r="G444" s="212"/>
      <c r="H444" s="215">
        <v>30.264</v>
      </c>
      <c r="I444" s="216"/>
      <c r="J444" s="212"/>
      <c r="K444" s="212"/>
      <c r="L444" s="217"/>
      <c r="M444" s="262"/>
      <c r="N444" s="263"/>
      <c r="O444" s="263"/>
      <c r="P444" s="263"/>
      <c r="Q444" s="263"/>
      <c r="R444" s="263"/>
      <c r="S444" s="263"/>
      <c r="T444" s="264"/>
      <c r="AT444" s="221" t="s">
        <v>173</v>
      </c>
      <c r="AU444" s="221" t="s">
        <v>92</v>
      </c>
      <c r="AV444" s="14" t="s">
        <v>92</v>
      </c>
      <c r="AW444" s="14" t="s">
        <v>4</v>
      </c>
      <c r="AX444" s="14" t="s">
        <v>23</v>
      </c>
      <c r="AY444" s="221" t="s">
        <v>164</v>
      </c>
    </row>
    <row r="445" spans="1:31" s="2" customFormat="1" ht="6.95" customHeight="1">
      <c r="A445" s="37"/>
      <c r="B445" s="50"/>
      <c r="C445" s="51"/>
      <c r="D445" s="51"/>
      <c r="E445" s="51"/>
      <c r="F445" s="51"/>
      <c r="G445" s="51"/>
      <c r="H445" s="51"/>
      <c r="I445" s="51"/>
      <c r="J445" s="51"/>
      <c r="K445" s="51"/>
      <c r="L445" s="42"/>
      <c r="M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</sheetData>
  <sheetProtection algorithmName="SHA-512" hashValue="OkkigWvmvheU0UcrWK6SS5euAxKy8caZ5mhf9RD3k6FsoHZrIqfI0XghaC0JFm4nPpQE03WRmRek8FuXiccYCA==" saltValue="V0eLn67CJ82RiAw4GUdxVggqYOdAkL0EYOx/ijE/X5jhWm6Us7+TPPwu6mutD8XcXFi5d4pB08bpVMRUflFkiw==" spinCount="100000" sheet="1" objects="1" scenarios="1" formatColumns="0" formatRows="0" autoFilter="0"/>
  <autoFilter ref="C97:K444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3" r:id="rId1" display="https://podminky.urs.cz/item/CS_URS_2022_01/113107112"/>
    <hyperlink ref="F108" r:id="rId2" display="https://podminky.urs.cz/item/CS_URS_2022_01/115001106"/>
    <hyperlink ref="F113" r:id="rId3" display="https://podminky.urs.cz/item/CS_URS_2022_01/115101201"/>
    <hyperlink ref="F117" r:id="rId4" display="https://podminky.urs.cz/item/CS_URS_2022_01/115101301"/>
    <hyperlink ref="F120" r:id="rId5" display="https://podminky.urs.cz/item/CS_URS_2022_01/131251104"/>
    <hyperlink ref="F128" r:id="rId6" display="https://podminky.urs.cz/item/CS_URS_2022_01/132251101"/>
    <hyperlink ref="F136" r:id="rId7" display="https://podminky.urs.cz/item/CS_URS_2022_01/153191121"/>
    <hyperlink ref="F140" r:id="rId8" display="https://podminky.urs.cz/item/CS_URS_2022_01/153191131"/>
    <hyperlink ref="F143" r:id="rId9" display="https://podminky.urs.cz/item/CS_URS_2022_01/162251102"/>
    <hyperlink ref="F148" r:id="rId10" display="https://podminky.urs.cz/item/CS_URS_2022_01/162751117"/>
    <hyperlink ref="F153" r:id="rId11" display="https://podminky.urs.cz/item/CS_URS_2022_01/162751119"/>
    <hyperlink ref="F158" r:id="rId12" display="https://podminky.urs.cz/item/CS_URS_2022_01/174151101"/>
    <hyperlink ref="F163" r:id="rId13" display="https://podminky.urs.cz/item/CS_URS_2022_01/171201231"/>
    <hyperlink ref="F168" r:id="rId14" display="https://podminky.urs.cz/item/CS_URS_2022_01/174151102"/>
    <hyperlink ref="F177" r:id="rId15" display="https://podminky.urs.cz/item/CS_URS_2022_01/273354111"/>
    <hyperlink ref="F182" r:id="rId16" display="https://podminky.urs.cz/item/CS_URS_2022_01/273354211"/>
    <hyperlink ref="F185" r:id="rId17" display="https://podminky.urs.cz/item/CS_URS_2022_01/273361412"/>
    <hyperlink ref="F190" r:id="rId18" display="https://podminky.urs.cz/item/CS_URS_2022_01/274311127"/>
    <hyperlink ref="F196" r:id="rId19" display="https://podminky.urs.cz/item/CS_URS_2022_01/274354111"/>
    <hyperlink ref="F202" r:id="rId20" display="https://podminky.urs.cz/item/CS_URS_2022_01/274354211"/>
    <hyperlink ref="F205" r:id="rId21" display="https://podminky.urs.cz/item/CS_URS_2022_01/274361116"/>
    <hyperlink ref="F210" r:id="rId22" display="https://podminky.urs.cz/item/CS_URS_2022_01/317171126"/>
    <hyperlink ref="F216" r:id="rId23" display="https://podminky.urs.cz/item/CS_URS_2022_01/317321118"/>
    <hyperlink ref="F221" r:id="rId24" display="https://podminky.urs.cz/item/CS_URS_2022_01/317353121"/>
    <hyperlink ref="F226" r:id="rId25" display="https://podminky.urs.cz/item/CS_URS_2022_01/317353221"/>
    <hyperlink ref="F229" r:id="rId26" display="https://podminky.urs.cz/item/CS_URS_2022_01/317361116"/>
    <hyperlink ref="F233" r:id="rId27" display="https://podminky.urs.cz/item/CS_URS_2022_01/327351211"/>
    <hyperlink ref="F238" r:id="rId28" display="https://podminky.urs.cz/item/CS_URS_2022_01/327351221"/>
    <hyperlink ref="F241" r:id="rId29" display="https://podminky.urs.cz/item/CS_URS_2022_01/334313117"/>
    <hyperlink ref="F247" r:id="rId30" display="https://podminky.urs.cz/item/CS_URS_2022_01/334323118"/>
    <hyperlink ref="F253" r:id="rId31" display="https://podminky.urs.cz/item/CS_URS_2022_01/334351112"/>
    <hyperlink ref="F259" r:id="rId32" display="https://podminky.urs.cz/item/CS_URS_2022_01/334351211"/>
    <hyperlink ref="F265" r:id="rId33" display="https://podminky.urs.cz/item/CS_URS_2022_01/334361226"/>
    <hyperlink ref="F270" r:id="rId34" display="https://podminky.urs.cz/item/CS_URS_2022_01/348171111"/>
    <hyperlink ref="F274" r:id="rId35" display="https://podminky.urs.cz/item/CS_URS_2022_01/389121111"/>
    <hyperlink ref="F284" r:id="rId36" display="https://podminky.urs.cz/item/CS_URS_2022_01/451313511"/>
    <hyperlink ref="F291" r:id="rId37" display="https://podminky.urs.cz/item/CS_URS_2022_01/451476111"/>
    <hyperlink ref="F296" r:id="rId38" display="https://podminky.urs.cz/item/CS_URS_2022_01/451476112"/>
    <hyperlink ref="F300" r:id="rId39" display="https://podminky.urs.cz/item/CS_URS_2022_01/452311121"/>
    <hyperlink ref="F304" r:id="rId40" display="https://podminky.urs.cz/item/CS_URS_2022_01/451315135"/>
    <hyperlink ref="F307" r:id="rId41" display="https://podminky.urs.cz/item/CS_URS_2022_01/452318510"/>
    <hyperlink ref="F314" r:id="rId42" display="https://podminky.urs.cz/item/CS_URS_2022_01/458591111"/>
    <hyperlink ref="F320" r:id="rId43" display="https://podminky.urs.cz/item/CS_URS_2022_01/594511111"/>
    <hyperlink ref="F327" r:id="rId44" display="https://podminky.urs.cz/item/CS_URS_2022_01/599632111"/>
    <hyperlink ref="F334" r:id="rId45" display="https://podminky.urs.cz/item/CS_URS_2022_01/628612201_R"/>
    <hyperlink ref="F340" r:id="rId46" display="https://podminky.urs.cz/item/CS_URS_2022_01/911122111_R"/>
    <hyperlink ref="F345" r:id="rId47" display="https://podminky.urs.cz/item/CS_URS_2022_01/931994132"/>
    <hyperlink ref="F349" r:id="rId48" display="https://podminky.urs.cz/item/CS_URS_2022_01/953961114"/>
    <hyperlink ref="F353" r:id="rId49" display="https://podminky.urs.cz/item/CS_URS_2022_01/961021311"/>
    <hyperlink ref="F357" r:id="rId50" display="https://podminky.urs.cz/item/CS_URS_2022_01/962021112"/>
    <hyperlink ref="F363" r:id="rId51" display="https://podminky.urs.cz/item/CS_URS_2022_01/963051111"/>
    <hyperlink ref="F369" r:id="rId52" display="https://podminky.urs.cz/item/CS_URS_2022_01/997002511"/>
    <hyperlink ref="F372" r:id="rId53" display="https://podminky.urs.cz/item/CS_URS_2022_01/997002519"/>
    <hyperlink ref="F375" r:id="rId54" display="https://podminky.urs.cz/item/CS_URS_2022_01/997002611"/>
    <hyperlink ref="F378" r:id="rId55" display="https://podminky.urs.cz/item/CS_URS_2022_01/997221861"/>
    <hyperlink ref="F382" r:id="rId56" display="https://podminky.urs.cz/item/CS_URS_2022_01/997221625"/>
    <hyperlink ref="F386" r:id="rId57" display="https://podminky.urs.cz/item/CS_URS_2022_01/997013867"/>
    <hyperlink ref="F391" r:id="rId58" display="https://podminky.urs.cz/item/CS_URS_2022_01/998212111"/>
    <hyperlink ref="F396" r:id="rId59" display="https://podminky.urs.cz/item/CS_URS_2022_01/711111001"/>
    <hyperlink ref="F405" r:id="rId60" display="https://podminky.urs.cz/item/CS_URS_2022_01/711111002"/>
    <hyperlink ref="F412" r:id="rId61" display="https://podminky.urs.cz/item/CS_URS_2022_01/711112001"/>
    <hyperlink ref="F416" r:id="rId62" display="https://podminky.urs.cz/item/CS_URS_2022_01/711112002"/>
    <hyperlink ref="F420" r:id="rId63" display="https://podminky.urs.cz/item/CS_URS_2022_01/711641567"/>
    <hyperlink ref="F427" r:id="rId64" display="https://podminky.urs.cz/item/CS_URS_2022_01/998711101"/>
    <hyperlink ref="F431" r:id="rId65" display="https://podminky.urs.cz/item/CS_URS_2022_01/789221122"/>
    <hyperlink ref="F439" r:id="rId66" display="https://podminky.urs.cz/item/CS_URS_2022_01/789421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Minářová Hana Ing.</cp:lastModifiedBy>
  <dcterms:created xsi:type="dcterms:W3CDTF">2022-06-24T07:26:22Z</dcterms:created>
  <dcterms:modified xsi:type="dcterms:W3CDTF">2022-07-01T12:56:12Z</dcterms:modified>
  <cp:category/>
  <cp:version/>
  <cp:contentType/>
  <cp:contentStatus/>
</cp:coreProperties>
</file>