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tabRatio="895" activeTab="0"/>
  </bookViews>
  <sheets>
    <sheet name="Krycí list celkový" sheetId="1" r:id="rId1"/>
    <sheet name="Krycí list SO 01" sheetId="2" r:id="rId2"/>
    <sheet name="Rekapitulace SO 01" sheetId="3" r:id="rId3"/>
    <sheet name="Rozpočet SO 01" sheetId="4" r:id="rId4"/>
    <sheet name="Krycí list SO 02" sheetId="5" r:id="rId5"/>
    <sheet name="Rekapitulace SO 02" sheetId="6" r:id="rId6"/>
    <sheet name="Rozpočet SO 02" sheetId="7" r:id="rId7"/>
    <sheet name="Krycí list SO 03" sheetId="8" r:id="rId8"/>
    <sheet name="Rozpočet SO 03 IP" sheetId="9" r:id="rId9"/>
    <sheet name="VRN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Regression_Int">1</definedName>
    <definedName name="BPK1" localSheetId="0">'[1]1'!#REF!</definedName>
    <definedName name="BPK1" localSheetId="4">'[1]1'!#REF!</definedName>
    <definedName name="BPK1" localSheetId="7">'[1]1'!#REF!</definedName>
    <definedName name="BPK1" localSheetId="5">'[1]1'!#REF!</definedName>
    <definedName name="BPK1" localSheetId="6">'[1]1'!#REF!</definedName>
    <definedName name="BPK1" localSheetId="8">'[1]1'!#REF!</definedName>
    <definedName name="BPK1" localSheetId="9">'[1]1'!#REF!</definedName>
    <definedName name="BPK1">'[1]1'!#REF!</definedName>
    <definedName name="BPK2" localSheetId="0">'[1]1'!#REF!</definedName>
    <definedName name="BPK2" localSheetId="4">'[1]1'!#REF!</definedName>
    <definedName name="BPK2" localSheetId="7">'[1]1'!#REF!</definedName>
    <definedName name="BPK2" localSheetId="5">'[1]1'!#REF!</definedName>
    <definedName name="BPK2" localSheetId="6">'[1]1'!#REF!</definedName>
    <definedName name="BPK2" localSheetId="8">'[1]1'!#REF!</definedName>
    <definedName name="BPK2" localSheetId="9">'[1]1'!#REF!</definedName>
    <definedName name="BPK2">'[1]1'!#REF!</definedName>
    <definedName name="BPK3" localSheetId="0">'[1]1'!#REF!</definedName>
    <definedName name="BPK3" localSheetId="4">'[1]1'!#REF!</definedName>
    <definedName name="BPK3" localSheetId="7">'[1]1'!#REF!</definedName>
    <definedName name="BPK3" localSheetId="5">'[1]1'!#REF!</definedName>
    <definedName name="BPK3" localSheetId="6">'[1]1'!#REF!</definedName>
    <definedName name="BPK3" localSheetId="8">'[1]1'!#REF!</definedName>
    <definedName name="BPK3" localSheetId="9">'[1]1'!#REF!</definedName>
    <definedName name="BPK3">'[1]1'!#REF!</definedName>
    <definedName name="cisloobjektu" localSheetId="0">'Krycí list celkový'!$A$4</definedName>
    <definedName name="cisloobjektu" localSheetId="1">'Krycí list SO 01'!$A$4</definedName>
    <definedName name="cisloobjektu" localSheetId="4">'Krycí list SO 02'!$A$4</definedName>
    <definedName name="cisloobjektu" localSheetId="7">'Krycí list SO 03'!$A$4</definedName>
    <definedName name="cisloobjektu" localSheetId="9">'[1]Krycí list'!$A$4</definedName>
    <definedName name="cisloobjektu">'[1]Krycí list'!$A$4</definedName>
    <definedName name="cislostavby" localSheetId="0">'Krycí list celkový'!$A$6</definedName>
    <definedName name="cislostavby" localSheetId="1">'Krycí list SO 01'!$A$6</definedName>
    <definedName name="cislostavby" localSheetId="4">'Krycí list SO 02'!$A$6</definedName>
    <definedName name="cislostavby" localSheetId="7">'Krycí list SO 03'!$A$6</definedName>
    <definedName name="cislostavby" localSheetId="9">'[1]Krycí list'!$A$6</definedName>
    <definedName name="cislostavby">'[1]Krycí list'!$A$6</definedName>
    <definedName name="Datum" localSheetId="0">'Krycí list celkový'!$B$26</definedName>
    <definedName name="Datum" localSheetId="4">'Krycí list SO 02'!$B$26</definedName>
    <definedName name="Datum" localSheetId="7">'Krycí list SO 03'!$B$26</definedName>
    <definedName name="Datum">'Krycí list SO 01'!$B$26</definedName>
    <definedName name="Dil" localSheetId="5">'Rekapitulace SO 02'!$A$6</definedName>
    <definedName name="Dil">'Rekapitulace SO 01'!$A$6</definedName>
    <definedName name="Dodavka" localSheetId="0">'[1]Rekapitulace'!$G$22</definedName>
    <definedName name="Dodavka" localSheetId="1">'[1]Rekapitulace'!$G$22</definedName>
    <definedName name="Dodavka" localSheetId="4">'[1]Rekapitulace'!$G$22</definedName>
    <definedName name="Dodavka" localSheetId="7">'[1]Rekapitulace'!$G$22</definedName>
    <definedName name="Dodavka" localSheetId="5">'Rekapitulace SO 02'!$G$11</definedName>
    <definedName name="Dodavka">'Rekapitulace SO 01'!$G$11</definedName>
    <definedName name="Dodavka0" localSheetId="0">'[1]1'!#REF!</definedName>
    <definedName name="Dodavka0" localSheetId="4">'[1]1'!#REF!</definedName>
    <definedName name="Dodavka0" localSheetId="7">'[1]1'!#REF!</definedName>
    <definedName name="Dodavka0" localSheetId="5">'[1]1'!#REF!</definedName>
    <definedName name="Dodavka0" localSheetId="6">'[1]1'!#REF!</definedName>
    <definedName name="Dodavka0" localSheetId="8">'[1]1'!#REF!</definedName>
    <definedName name="Dodavka0" localSheetId="9">'[1]1'!#REF!</definedName>
    <definedName name="Dodavka0">'[1]1'!#REF!</definedName>
    <definedName name="HSV" localSheetId="0">'[1]Rekapitulace'!$E$22</definedName>
    <definedName name="HSV" localSheetId="1">'[1]Rekapitulace'!$E$22</definedName>
    <definedName name="HSV" localSheetId="4">'[1]Rekapitulace'!$E$22</definedName>
    <definedName name="HSV" localSheetId="7">'[1]Rekapitulace'!$E$22</definedName>
    <definedName name="HSV" localSheetId="5">'Rekapitulace SO 02'!$E$11</definedName>
    <definedName name="HSV">'Rekapitulace SO 01'!$E$11</definedName>
    <definedName name="HSV0" localSheetId="0">'[1]1'!#REF!</definedName>
    <definedName name="HSV0" localSheetId="4">'[1]1'!#REF!</definedName>
    <definedName name="HSV0" localSheetId="7">'[1]1'!#REF!</definedName>
    <definedName name="HSV0" localSheetId="5">'[1]1'!#REF!</definedName>
    <definedName name="HSV0" localSheetId="6">'[1]1'!#REF!</definedName>
    <definedName name="HSV0" localSheetId="8">'[1]1'!#REF!</definedName>
    <definedName name="HSV0" localSheetId="9">'[1]1'!#REF!</definedName>
    <definedName name="HSV0">'[1]1'!#REF!</definedName>
    <definedName name="HZS" localSheetId="0">'[1]Rekapitulace'!$I$22</definedName>
    <definedName name="HZS" localSheetId="1">'[1]Rekapitulace'!$I$22</definedName>
    <definedName name="HZS" localSheetId="4">'[1]Rekapitulace'!$I$22</definedName>
    <definedName name="HZS" localSheetId="7">'[1]Rekapitulace'!$I$22</definedName>
    <definedName name="HZS" localSheetId="5">'Rekapitulace SO 02'!$I$11</definedName>
    <definedName name="HZS">'Rekapitulace SO 01'!$I$11</definedName>
    <definedName name="HZS0" localSheetId="0">'[1]1'!#REF!</definedName>
    <definedName name="HZS0" localSheetId="4">'[1]1'!#REF!</definedName>
    <definedName name="HZS0" localSheetId="7">'[1]1'!#REF!</definedName>
    <definedName name="HZS0" localSheetId="5">'[1]1'!#REF!</definedName>
    <definedName name="HZS0" localSheetId="6">'[1]1'!#REF!</definedName>
    <definedName name="HZS0" localSheetId="8">'[1]1'!#REF!</definedName>
    <definedName name="HZS0" localSheetId="9">'[1]1'!#REF!</definedName>
    <definedName name="HZS0">'[1]1'!#REF!</definedName>
    <definedName name="JKSO" localSheetId="0">'Krycí list celkový'!$F$4</definedName>
    <definedName name="JKSO" localSheetId="4">'Krycí list SO 02'!$F$4</definedName>
    <definedName name="JKSO" localSheetId="7">'Krycí list SO 03'!$F$4</definedName>
    <definedName name="JKSO">'Krycí list SO 01'!$F$4</definedName>
    <definedName name="kurz" localSheetId="9">'[3]Výpočet netto cen'!$B$11</definedName>
    <definedName name="kurz">'[3]Výpočet netto cen'!$B$11</definedName>
    <definedName name="marže" localSheetId="9">'[3]Výpočet netto cen'!$B$12</definedName>
    <definedName name="marže">'[3]Výpočet netto cen'!$B$12</definedName>
    <definedName name="MJ" localSheetId="0">'Krycí list celkový'!$G$4</definedName>
    <definedName name="MJ" localSheetId="4">'Krycí list SO 02'!$G$4</definedName>
    <definedName name="MJ" localSheetId="7">'Krycí list SO 03'!$G$4</definedName>
    <definedName name="MJ">'Krycí list SO 01'!$G$4</definedName>
    <definedName name="Mont" localSheetId="0">'[1]Rekapitulace'!$H$22</definedName>
    <definedName name="Mont" localSheetId="1">'[1]Rekapitulace'!$H$22</definedName>
    <definedName name="Mont" localSheetId="4">'[1]Rekapitulace'!$H$22</definedName>
    <definedName name="Mont" localSheetId="7">'[1]Rekapitulace'!$H$22</definedName>
    <definedName name="Mont" localSheetId="5">'Rekapitulace SO 02'!$H$11</definedName>
    <definedName name="Mont">'Rekapitulace SO 01'!$H$11</definedName>
    <definedName name="Montaz0" localSheetId="0">'[1]1'!#REF!</definedName>
    <definedName name="Montaz0" localSheetId="4">'[1]1'!#REF!</definedName>
    <definedName name="Montaz0" localSheetId="7">'[1]1'!#REF!</definedName>
    <definedName name="Montaz0" localSheetId="5">'[1]1'!#REF!</definedName>
    <definedName name="Montaz0" localSheetId="6">'[1]1'!#REF!</definedName>
    <definedName name="Montaz0" localSheetId="8">'[1]1'!#REF!</definedName>
    <definedName name="Montaz0" localSheetId="9">'[1]1'!#REF!</definedName>
    <definedName name="Montaz0">'[1]1'!#REF!</definedName>
    <definedName name="NazevDilu" localSheetId="5">'Rekapitulace SO 02'!$B$6</definedName>
    <definedName name="NazevDilu">'Rekapitulace SO 01'!$B$6</definedName>
    <definedName name="nazevobjektu" localSheetId="0">'Krycí list celkový'!$C$4</definedName>
    <definedName name="nazevobjektu" localSheetId="1">'Krycí list SO 01'!$C$4</definedName>
    <definedName name="nazevobjektu" localSheetId="4">'Krycí list SO 02'!$C$4</definedName>
    <definedName name="nazevobjektu" localSheetId="7">'Krycí list SO 03'!$C$4</definedName>
    <definedName name="nazevobjektu" localSheetId="9">'[1]Krycí list'!$C$4</definedName>
    <definedName name="nazevobjektu">'[1]Krycí list'!$C$4</definedName>
    <definedName name="nazevstavby" localSheetId="0">'Krycí list celkový'!$C$6</definedName>
    <definedName name="nazevstavby" localSheetId="1">'Krycí list SO 01'!$C$6</definedName>
    <definedName name="nazevstavby" localSheetId="4">'Krycí list SO 02'!$C$6</definedName>
    <definedName name="nazevstavby" localSheetId="7">'Krycí list SO 03'!$C$6</definedName>
    <definedName name="nazevstavby" localSheetId="9">'[1]Krycí list'!$C$6</definedName>
    <definedName name="nazevstavby">'[1]Krycí list'!$C$6</definedName>
    <definedName name="_xlnm.Print_Titles" localSheetId="2">'Rekapitulace SO 01'!$1:$6</definedName>
    <definedName name="_xlnm.Print_Titles" localSheetId="5">'Rekapitulace SO 02'!$1:$6</definedName>
    <definedName name="Objednatel" localSheetId="0">'Krycí list celkový'!$C$8</definedName>
    <definedName name="Objednatel" localSheetId="4">'Krycí list SO 02'!$C$8</definedName>
    <definedName name="Objednatel" localSheetId="7">'Krycí list SO 03'!$C$8</definedName>
    <definedName name="Objednatel">'Krycí list SO 01'!$C$8</definedName>
    <definedName name="_xlnm.Print_Area" localSheetId="0">'Krycí list celkový'!$A$1:$G$44</definedName>
    <definedName name="_xlnm.Print_Area" localSheetId="1">'Krycí list SO 01'!$A$1:$G$44</definedName>
    <definedName name="_xlnm.Print_Area" localSheetId="4">'Krycí list SO 02'!$A$1:$G$44</definedName>
    <definedName name="_xlnm.Print_Area" localSheetId="7">'Krycí list SO 03'!$A$1:$G$44</definedName>
    <definedName name="_xlnm.Print_Area" localSheetId="2">'Rekapitulace SO 01'!$A$1:$I$12</definedName>
    <definedName name="_xlnm.Print_Area" localSheetId="5">'Rekapitulace SO 02'!$A$1:$I$12</definedName>
    <definedName name="PocetMJ" localSheetId="0">'Krycí list celkový'!$G$7</definedName>
    <definedName name="PocetMJ" localSheetId="4">'Krycí list SO 02'!$G$7</definedName>
    <definedName name="PocetMJ" localSheetId="7">'Krycí list SO 03'!$G$7</definedName>
    <definedName name="PocetMJ">'Krycí list SO 01'!$G$7</definedName>
    <definedName name="Poznamka" localSheetId="0">'Krycí list celkový'!$B$36</definedName>
    <definedName name="Poznamka" localSheetId="4">'Krycí list SO 02'!$B$36</definedName>
    <definedName name="Poznamka" localSheetId="7">'Krycí list SO 03'!$B$36</definedName>
    <definedName name="Poznamka">'Krycí list SO 01'!$B$36</definedName>
    <definedName name="Print_Area_MI">#REF!</definedName>
    <definedName name="Print_Titles_MI">#REF!</definedName>
    <definedName name="Projektant" localSheetId="0">'Krycí list celkový'!$C$7</definedName>
    <definedName name="Projektant" localSheetId="4">'Krycí list SO 02'!$C$7</definedName>
    <definedName name="Projektant" localSheetId="7">'Krycí list SO 03'!$C$7</definedName>
    <definedName name="Projektant">'Krycí list SO 01'!$C$7</definedName>
    <definedName name="PSV" localSheetId="0">'[1]Rekapitulace'!$F$22</definedName>
    <definedName name="PSV" localSheetId="1">'[1]Rekapitulace'!$F$22</definedName>
    <definedName name="PSV" localSheetId="4">'[1]Rekapitulace'!$F$22</definedName>
    <definedName name="PSV" localSheetId="7">'[1]Rekapitulace'!$F$22</definedName>
    <definedName name="PSV" localSheetId="5">'Rekapitulace SO 02'!$F$11</definedName>
    <definedName name="PSV">'Rekapitulace SO 01'!$F$11</definedName>
    <definedName name="PSV0" localSheetId="0">'[1]1'!#REF!</definedName>
    <definedName name="PSV0" localSheetId="4">'[1]1'!#REF!</definedName>
    <definedName name="PSV0" localSheetId="7">'[1]1'!#REF!</definedName>
    <definedName name="PSV0" localSheetId="5">'[1]1'!#REF!</definedName>
    <definedName name="PSV0" localSheetId="6">'[1]1'!#REF!</definedName>
    <definedName name="PSV0" localSheetId="8">'[1]1'!#REF!</definedName>
    <definedName name="PSV0" localSheetId="9">'[1]1'!#REF!</definedName>
    <definedName name="PSV0">'[1]1'!#REF!</definedName>
    <definedName name="rabat_1" localSheetId="9">'[2]Výpočet netto cen'!$B$7</definedName>
    <definedName name="rabat_1">'[2]Výpočet netto cen'!$B$7</definedName>
    <definedName name="SazbaDPH1" localSheetId="0">'Krycí list celkový'!$C$29</definedName>
    <definedName name="SazbaDPH1" localSheetId="4">'Krycí list SO 02'!$C$29</definedName>
    <definedName name="SazbaDPH1" localSheetId="7">'Krycí list SO 03'!$C$29</definedName>
    <definedName name="SazbaDPH1" localSheetId="8">'[6]Krycí list SO 01'!$C$29</definedName>
    <definedName name="SazbaDPH1" localSheetId="9">'[4]Krycí list'!$C$29</definedName>
    <definedName name="SazbaDPH1">'Krycí list SO 01'!$C$29</definedName>
    <definedName name="SazbaDPH2" localSheetId="0">'Krycí list celkový'!$C$31</definedName>
    <definedName name="SazbaDPH2" localSheetId="4">'Krycí list SO 02'!$C$31</definedName>
    <definedName name="SazbaDPH2" localSheetId="7">'Krycí list SO 03'!$C$31</definedName>
    <definedName name="SazbaDPH2" localSheetId="8">'[6]Krycí list SO 01'!$C$31</definedName>
    <definedName name="SazbaDPH2" localSheetId="9">'[4]Krycí list'!$C$31</definedName>
    <definedName name="SazbaDPH2">'Krycí list SO 01'!$C$31</definedName>
    <definedName name="skonto_1" localSheetId="9">'[2]Výpočet netto cen'!$B$10</definedName>
    <definedName name="skonto_1">'[2]Výpočet netto cen'!$B$10</definedName>
    <definedName name="skonto_2" localSheetId="9">'[2]Výpočet netto cen'!$B$11</definedName>
    <definedName name="skonto_2">'[2]Výpočet netto cen'!$B$11</definedName>
    <definedName name="skonto_3" localSheetId="9">'[2]Výpočet netto cen'!$B$12</definedName>
    <definedName name="skonto_3">'[2]Výpočet netto cen'!$B$12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Typ" localSheetId="0">'[1]1'!#REF!</definedName>
    <definedName name="Typ" localSheetId="4">'[1]1'!#REF!</definedName>
    <definedName name="Typ" localSheetId="7">'[1]1'!#REF!</definedName>
    <definedName name="Typ" localSheetId="5">'[1]1'!#REF!</definedName>
    <definedName name="Typ" localSheetId="6">'[1]1'!#REF!</definedName>
    <definedName name="Typ" localSheetId="8">'[1]1'!#REF!</definedName>
    <definedName name="Typ" localSheetId="9">'[1]1'!#REF!</definedName>
    <definedName name="Typ">'[1]1'!#REF!</definedName>
    <definedName name="VRN" localSheetId="0">'[1]Rekapitulace'!$H$29</definedName>
    <definedName name="VRN" localSheetId="1">'[1]Rekapitulace'!$H$29</definedName>
    <definedName name="VRN" localSheetId="4">'[1]Rekapitulace'!$H$29</definedName>
    <definedName name="VRN" localSheetId="7">'[1]Rekapitulace'!$H$29</definedName>
    <definedName name="VRN" localSheetId="5">'Rekapitulace SO 02'!#REF!</definedName>
    <definedName name="VRN" localSheetId="6">'Rekapitulace SO 01'!#REF!</definedName>
    <definedName name="VRN" localSheetId="8">'[6]Rekapitulace SO 01'!#REF!</definedName>
    <definedName name="VRN" localSheetId="9">'Rekapitulace SO 01'!#REF!</definedName>
    <definedName name="VRN">'Rekapitulace SO 01'!#REF!</definedName>
    <definedName name="VRNKc" localSheetId="0">'[1]Rekapitulace'!#REF!</definedName>
    <definedName name="VRNKc" localSheetId="1">'[1]Rekapitulace'!#REF!</definedName>
    <definedName name="VRNKc" localSheetId="4">'[1]Rekapitulace'!#REF!</definedName>
    <definedName name="VRNKc" localSheetId="7">'[1]Rekapitulace'!#REF!</definedName>
    <definedName name="VRNKc" localSheetId="5">'Rekapitulace SO 02'!#REF!</definedName>
    <definedName name="VRNKc" localSheetId="6">'Rekapitulace SO 01'!#REF!</definedName>
    <definedName name="VRNKc" localSheetId="8">'[6]Rekapitulace SO 01'!#REF!</definedName>
    <definedName name="VRNKc" localSheetId="9">'[5]Rekapitulace'!#REF!</definedName>
    <definedName name="VRNKc">'Rekapitulace SO 01'!#REF!</definedName>
    <definedName name="VRNnazev" localSheetId="0">'[1]Rekapitulace'!#REF!</definedName>
    <definedName name="VRNnazev" localSheetId="1">'[1]Rekapitulace'!#REF!</definedName>
    <definedName name="VRNnazev" localSheetId="4">'[1]Rekapitulace'!#REF!</definedName>
    <definedName name="VRNnazev" localSheetId="7">'[1]Rekapitulace'!#REF!</definedName>
    <definedName name="VRNnazev" localSheetId="5">'Rekapitulace SO 02'!#REF!</definedName>
    <definedName name="VRNnazev" localSheetId="6">'Rekapitulace SO 01'!#REF!</definedName>
    <definedName name="VRNnazev" localSheetId="8">'[6]Rekapitulace SO 01'!#REF!</definedName>
    <definedName name="VRNnazev" localSheetId="9">'[5]Rekapitulace'!#REF!</definedName>
    <definedName name="VRNnazev">'Rekapitulace SO 01'!#REF!</definedName>
    <definedName name="VRNproc" localSheetId="0">'[1]Rekapitulace'!#REF!</definedName>
    <definedName name="VRNproc" localSheetId="1">'[1]Rekapitulace'!#REF!</definedName>
    <definedName name="VRNproc" localSheetId="4">'[1]Rekapitulace'!#REF!</definedName>
    <definedName name="VRNproc" localSheetId="7">'[1]Rekapitulace'!#REF!</definedName>
    <definedName name="VRNproc" localSheetId="5">'Rekapitulace SO 02'!#REF!</definedName>
    <definedName name="VRNproc" localSheetId="6">'Rekapitulace SO 01'!#REF!</definedName>
    <definedName name="VRNproc" localSheetId="8">'[6]Rekapitulace SO 01'!#REF!</definedName>
    <definedName name="VRNproc" localSheetId="9">'[5]Rekapitulace'!#REF!</definedName>
    <definedName name="VRNproc">'Rekapitulace SO 01'!#REF!</definedName>
    <definedName name="VRNzakl" localSheetId="0">'[1]Rekapitulace'!#REF!</definedName>
    <definedName name="VRNzakl" localSheetId="1">'[1]Rekapitulace'!#REF!</definedName>
    <definedName name="VRNzakl" localSheetId="4">'[1]Rekapitulace'!#REF!</definedName>
    <definedName name="VRNzakl" localSheetId="7">'[1]Rekapitulace'!#REF!</definedName>
    <definedName name="VRNzakl" localSheetId="5">'Rekapitulace SO 02'!#REF!</definedName>
    <definedName name="VRNzakl" localSheetId="6">'Rekapitulace SO 01'!#REF!</definedName>
    <definedName name="VRNzakl" localSheetId="8">'[6]Rekapitulace SO 01'!#REF!</definedName>
    <definedName name="VRNzakl" localSheetId="9">'[5]Rekapitulace'!#REF!</definedName>
    <definedName name="VRNzakl">'Rekapitulace SO 01'!#REF!</definedName>
    <definedName name="Zakazka" localSheetId="0">'Krycí list celkový'!$G$9</definedName>
    <definedName name="Zakazka" localSheetId="4">'Krycí list SO 02'!$G$9</definedName>
    <definedName name="Zakazka" localSheetId="7">'Krycí list SO 03'!$G$9</definedName>
    <definedName name="Zakazka">'Krycí list SO 01'!$G$9</definedName>
    <definedName name="Zaklad22" localSheetId="0">'Krycí list celkový'!$F$31</definedName>
    <definedName name="Zaklad22" localSheetId="4">'Krycí list SO 02'!$F$31</definedName>
    <definedName name="Zaklad22" localSheetId="7">'Krycí list SO 03'!$F$31</definedName>
    <definedName name="Zaklad22">'Krycí list SO 01'!$F$31</definedName>
    <definedName name="Zaklad5" localSheetId="0">'Krycí list celkový'!$F$29</definedName>
    <definedName name="Zaklad5" localSheetId="4">'Krycí list SO 02'!$F$29</definedName>
    <definedName name="Zaklad5" localSheetId="7">'Krycí list SO 03'!$F$29</definedName>
    <definedName name="Zaklad5">'Krycí list SO 01'!$F$29</definedName>
    <definedName name="Zhotovitel" localSheetId="0">'Krycí list celkový'!$E$11</definedName>
    <definedName name="Zhotovitel" localSheetId="4">'Krycí list SO 02'!$E$11</definedName>
    <definedName name="Zhotovitel" localSheetId="7">'Krycí list SO 03'!$E$11</definedName>
    <definedName name="Zhotovitel">'Krycí list SO 01'!$E$11</definedName>
  </definedNames>
  <calcPr fullCalcOnLoad="1"/>
</workbook>
</file>

<file path=xl/sharedStrings.xml><?xml version="1.0" encoding="utf-8"?>
<sst xmlns="http://schemas.openxmlformats.org/spreadsheetml/2006/main" count="885" uniqueCount="297">
  <si>
    <t xml:space="preserve">Stavba: </t>
  </si>
  <si>
    <t xml:space="preserve">Objekt: </t>
  </si>
  <si>
    <t xml:space="preserve">JKSO: </t>
  </si>
  <si>
    <t xml:space="preserve">Část: </t>
  </si>
  <si>
    <t xml:space="preserve">Datum: </t>
  </si>
  <si>
    <t>P.Č.</t>
  </si>
  <si>
    <t>Kód položky</t>
  </si>
  <si>
    <t>Zkrácený popis</t>
  </si>
  <si>
    <t>MJ</t>
  </si>
  <si>
    <t>Výměra</t>
  </si>
  <si>
    <t>Cena jednotková</t>
  </si>
  <si>
    <t>Cena celkem</t>
  </si>
  <si>
    <t>Práce a dodávky HSV</t>
  </si>
  <si>
    <t>1</t>
  </si>
  <si>
    <t>Zemní práce</t>
  </si>
  <si>
    <t>m2</t>
  </si>
  <si>
    <t>m</t>
  </si>
  <si>
    <t>m3</t>
  </si>
  <si>
    <t>162701105</t>
  </si>
  <si>
    <t>Vodorovné přemístění do 10000 m výkopku z horniny tř. 1 až 4</t>
  </si>
  <si>
    <t>171201201</t>
  </si>
  <si>
    <t>Uložení sypaniny na skládky</t>
  </si>
  <si>
    <t>180402111</t>
  </si>
  <si>
    <t>Založení parkového trávníku výsevem v rovině a ve svahu do 1:5</t>
  </si>
  <si>
    <t>005724200</t>
  </si>
  <si>
    <t>osivo směs travní parková okrasná</t>
  </si>
  <si>
    <t>kg</t>
  </si>
  <si>
    <t>181101102</t>
  </si>
  <si>
    <t>182001131</t>
  </si>
  <si>
    <t>Plošná úprava terénu hornina tř 1 - 4 nerovnosti do +/-200 mm v rovinně a svahu do 1:5</t>
  </si>
  <si>
    <t>kus</t>
  </si>
  <si>
    <t>5</t>
  </si>
  <si>
    <t>Komunikace</t>
  </si>
  <si>
    <t>573211111</t>
  </si>
  <si>
    <t>Postřik živičný spojovací z asfaltu v množství do 0,70 kg/m2</t>
  </si>
  <si>
    <t>599141112</t>
  </si>
  <si>
    <t>8</t>
  </si>
  <si>
    <t>Trubní vedení</t>
  </si>
  <si>
    <t>899331111</t>
  </si>
  <si>
    <t>Výšková úprava uličního vstupu nebo vpusti do 200 mm zvýšením poklopu</t>
  </si>
  <si>
    <t>9</t>
  </si>
  <si>
    <t>Ostatní konstrukce a práce-bourání</t>
  </si>
  <si>
    <t>919735111</t>
  </si>
  <si>
    <t>Řezání stávajícího živičného krytu hl do 50 mm</t>
  </si>
  <si>
    <t>979097116</t>
  </si>
  <si>
    <t>Poplatek za skládku</t>
  </si>
  <si>
    <t>Celkem</t>
  </si>
  <si>
    <t xml:space="preserve">Výplň spáry pružnou asfaltovou zálivkou </t>
  </si>
  <si>
    <t>R-položka</t>
  </si>
  <si>
    <t>Celkem včetně DPH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</si>
  <si>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</si>
  <si>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</si>
  <si>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</si>
  <si>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</si>
  <si>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</si>
  <si>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</si>
  <si>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</si>
  <si>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</si>
  <si>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</si>
  <si>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HZS</t>
  </si>
  <si>
    <t>CELKEM  OBJEKT</t>
  </si>
  <si>
    <t>KRYCÍ LIST ROZPOČTU</t>
  </si>
  <si>
    <t>Název objektu :</t>
  </si>
  <si>
    <t>JKSO :</t>
  </si>
  <si>
    <t>Název stavby :</t>
  </si>
  <si>
    <t>SKP :</t>
  </si>
  <si>
    <t>Projektant :</t>
  </si>
  <si>
    <t>Počet měrných jednotek :</t>
  </si>
  <si>
    <t>Objednatel :</t>
  </si>
  <si>
    <t>Náklady na MJ :</t>
  </si>
  <si>
    <t>Počet listů :</t>
  </si>
  <si>
    <t>Zakázkové číslo :</t>
  </si>
  <si>
    <t>Zpracovatel projektu :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</si>
  <si>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</si>
  <si>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</si>
  <si>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</si>
  <si>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</si>
  <si>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</si>
  <si>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</si>
  <si>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</si>
  <si>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</si>
  <si>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</si>
  <si>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</si>
  <si>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</si>
  <si>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</si>
  <si>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RN II.a III.hlavy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</si>
  <si>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</si>
  <si>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</si>
  <si>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</si>
  <si>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</si>
  <si>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</si>
  <si>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</si>
  <si>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</si>
  <si>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</si>
  <si>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</si>
  <si>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</si>
  <si>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</si>
  <si>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</si>
  <si>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</si>
  <si>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 xml:space="preserve"> </t>
  </si>
  <si>
    <t>Úprava pláně zářez tř. 4 se zhutněním</t>
  </si>
  <si>
    <t>ing. Karel Kuchař</t>
  </si>
  <si>
    <t>Postř živ infil posyp asf 1 5kgm2</t>
  </si>
  <si>
    <t>NELL PROJEKT s.r.o., Plesníkova 5559, 760 05 Zlín</t>
  </si>
  <si>
    <t>Podklad ze štěrkodrtě ŠD tl 190 mm</t>
  </si>
  <si>
    <t>Podkl z vibrocemu tl 15cm (ŠCM - DK 32-63 + cement.mléko)</t>
  </si>
  <si>
    <t>Odkopávky a prokopávky nezapažené v hornině tř. 4 objem do 5000 m3</t>
  </si>
  <si>
    <t>t</t>
  </si>
  <si>
    <t>D+M DRENÁŽNÍ ROURA PE-HD DN 100, PERFORACE 220°</t>
  </si>
  <si>
    <t>Asfaltový beton vrstva obrusná ACO 11 (ABS) tř. I tl 50 mm š přes 3 m z nemodifikovaného asfaltu</t>
  </si>
  <si>
    <t>21% DPH</t>
  </si>
  <si>
    <t>Rozpočet stavby</t>
  </si>
  <si>
    <t>kompl.</t>
  </si>
  <si>
    <t>vypracování TZ (vč. Souřadnic) a situace - ověřeno kulatým razítkem a dodatkem dle právních předpisů, vše 4x graficky + digitálně</t>
  </si>
  <si>
    <t>Vytýčení hlavních a vedlejších bodů stavby před stavbou autorizovaným geodetem</t>
  </si>
  <si>
    <t>Výtýčení stávajících podzemních inženýrských sítí před zahájením zemních prací</t>
  </si>
  <si>
    <t>Vytýčení stavby v průběhu stavby</t>
  </si>
  <si>
    <t xml:space="preserve">vytýčení objektů stavby a pevných vytyčovacích bodů včetně fixace a obnovení zhotovitelem </t>
  </si>
  <si>
    <t>Geodetické zaměření skutečného stavu</t>
  </si>
  <si>
    <t>Projektová dokumentace skutečného provedení stavby</t>
  </si>
  <si>
    <t>Vypracování geometrických plánů pro výkup pozemků</t>
  </si>
  <si>
    <t>ks</t>
  </si>
  <si>
    <t>Kontrolní měření kvality prací</t>
  </si>
  <si>
    <t>v rozsahu dle platných ČSN a TP a dalších potřebných zkoušek prováděných prostřednictvím akreditovaných zkušeben</t>
  </si>
  <si>
    <t>Oprava poškozených komunikací využívaných stavbou (oprava případných výtluků a propadlých míst) a jejich čištění v průběhu stavby</t>
  </si>
  <si>
    <t>Zajištění povolení zvláštního užívání komunikací pro realizaci stavby</t>
  </si>
  <si>
    <t>Fotodokumentace stavby před zahájením stavby, v průběhu výstavby a po stavbě (musí být srovnatelné foto před stavbou  a po stavbě</t>
  </si>
  <si>
    <t>Fotodokumentace stavby před zahájením stavby, v průběhu výstavby a po stavbě - zařazení fotek do fotoalba v časové posloupnosti a popisem činnosti a číslem objektů, 3 x v listinné a digitální podobě</t>
  </si>
  <si>
    <t>Pasport komunikací využívaných v průběhu stavby</t>
  </si>
  <si>
    <t>Před zahájením stavebních prací bude proveden monitoring používaných silnic po dobu stavby (zmapování stavu pojížděných silnic videozáznamem a fotodokumentací)</t>
  </si>
  <si>
    <t>Náklady na zařízení staveniště (globální zařízení (globální zařízení staveniště - GZS) - kryjí náklady na zajištění pomocných provozů nutných k provedení stavebních a montážních prací. Kryjí náklady na nezbytně budované objekty stavby sloužící dočasně jak</t>
  </si>
  <si>
    <t xml:space="preserve">Předpokládaný resp. Odhadovaný rozsah </t>
  </si>
  <si>
    <t>2ks - kanceláře, kanceláře technického dozoru investora a projektanta</t>
  </si>
  <si>
    <t>1 ks - sociální objekty pro pracovníky stavby</t>
  </si>
  <si>
    <t>2 ks - sklady, přístřešky</t>
  </si>
  <si>
    <t>410 m2 - sklaedovací plochy, zařízení staveniště - stávající zpevněné plochy - (pronájem)</t>
  </si>
  <si>
    <t xml:space="preserve">200bm - vnější oplocení </t>
  </si>
  <si>
    <t>60bm - vnitrostaveništní rozvody</t>
  </si>
  <si>
    <t xml:space="preserve">330m2 - zábory, vyřízení povolení na zábory </t>
  </si>
  <si>
    <t xml:space="preserve">330 m2 - zemní práce nezbytné pro osazení objektů zařízení staveniště - dočasná skrývka drnu tl. 150mm, uložení na mezideponii, zpětné rozprostření </t>
  </si>
  <si>
    <t>320m2 - vnitrostaveništní komunikace ze štěrkodrti fr. 0-32 mm tl. cca 150mm</t>
  </si>
  <si>
    <t>4ks - příslušné přípojky do vzdálenosti 1 km pokud nejsou součástí stavby vč. Přípojek demontáže i montáže provozu a nájmu</t>
  </si>
  <si>
    <t xml:space="preserve">730 m2 - uvedení plochy se zařízením staveniště do původního stavu </t>
  </si>
  <si>
    <t>5ks - venkovní osvětlení staveniště, výkopů, manipulačních skladových ploch</t>
  </si>
  <si>
    <t xml:space="preserve">2ks - revizní zprávy zařízení staveniště </t>
  </si>
  <si>
    <t xml:space="preserve">50bm - zábrany, zábradlí </t>
  </si>
  <si>
    <t xml:space="preserve">15ks - provizorní vjezdy a přístupy k nemovitostem ze silničních panelů 2 x 3,0 x 0,215 (včetně rozvozu do 5 km, uložení, zpětného rozebrání a odvozu) + dopravní opatření </t>
  </si>
  <si>
    <t xml:space="preserve">250 m2 - čistící zona u výjezdů ze staveniště </t>
  </si>
  <si>
    <t>poplatky za energie a vodu po dobu výstavby</t>
  </si>
  <si>
    <t>BOZP</t>
  </si>
  <si>
    <t xml:space="preserve">Součástí je i projednání a povolení </t>
  </si>
  <si>
    <t>Vytýčení hranic pozemků před stavbou autorizovaným geodetem</t>
  </si>
  <si>
    <t>Opravy, údržba a průběžné čištění, kropení komunikací užívaných v průběhu stavby</t>
  </si>
  <si>
    <t>včetně dopravního značení a povolení MěU, Policie ČR-DI, včetně zajištění provedení dočasného dopravního značení</t>
  </si>
  <si>
    <t>Zpevnění krajnic z DK ŠD 0-32 tl 100 mm</t>
  </si>
  <si>
    <t>Zemina zlepšená hydraulickými pojivy cca 2,5%   tl. 500 mm, včetně pojiva</t>
  </si>
  <si>
    <t>Drcené kamenivo frakce 16-32, zásyp drenážního potrubí</t>
  </si>
  <si>
    <t>Zásyp jam, šachet rýh nebo kolem objektů sypaninou se zhutněním, zásyp drenážního potrubí a chrániček</t>
  </si>
  <si>
    <t>Rekonstrukce polních cest C1 a C2 v k.ú. Milenov –II.Etapa</t>
  </si>
  <si>
    <t>60/2012</t>
  </si>
  <si>
    <t xml:space="preserve">Krajský pozemkový úřad pro Olomoucký kraj, Pobočka Přerov
</t>
  </si>
  <si>
    <t xml:space="preserve">SO 01 - POLNÍ CESTA C1 </t>
  </si>
  <si>
    <t>Kácení stromů listnatých D kmene do 2000 mm</t>
  </si>
  <si>
    <t>Vodorovné přemístění větví stromů listnatých do 5 km D kmene do 2000 mm</t>
  </si>
  <si>
    <t>Vodorovné přemístění kmenů stromů listnatých do 5 km D kmene do 2000 mm</t>
  </si>
  <si>
    <t>Vodorovné přemístění pařezů do 5 km D do 2000 mm</t>
  </si>
  <si>
    <t>Kácení stromů listnatých D kmene do 300 mm</t>
  </si>
  <si>
    <t>Odstranění pařezů D do 300 mm</t>
  </si>
  <si>
    <t>162301401</t>
  </si>
  <si>
    <t>Vodorovné přemístění větví stromů listnatých do 5 km D kmene do 300 mm</t>
  </si>
  <si>
    <t>162301411</t>
  </si>
  <si>
    <t>Vodorovné přemístění kmenů stromů listnatých do 5 km D kmene do 300 mm</t>
  </si>
  <si>
    <t>162301421</t>
  </si>
  <si>
    <t>Vodorovné přemístění pařezů do 5 km D do 300 mm</t>
  </si>
  <si>
    <t>Odstranění křovin a stromů s odstraněním kořenů přes 1 000 do 10 000 m2</t>
  </si>
  <si>
    <t>Spálení odstraněných křovin a stromů na hromadách</t>
  </si>
  <si>
    <t>Rozpr ornice &gt;1:5 &gt;500m2 10cm</t>
  </si>
  <si>
    <t>183402111</t>
  </si>
  <si>
    <t xml:space="preserve">Rozrušení půdy na hloubku do 150 v rovině a svahu do 1:5   </t>
  </si>
  <si>
    <t>183403114</t>
  </si>
  <si>
    <t xml:space="preserve">Obdělání půdy kultivátorováním v rovině a svahu do 1:5   </t>
  </si>
  <si>
    <t>183403152</t>
  </si>
  <si>
    <t xml:space="preserve">Obdělání půdy vláčením v rovině a svahu do 1:5   </t>
  </si>
  <si>
    <t>183403153</t>
  </si>
  <si>
    <t xml:space="preserve">Obdělání půdy hrabáním v rovině a svahu do 1:5   </t>
  </si>
  <si>
    <t>Dodávka ornice, naložení, dovoz a nákup</t>
  </si>
  <si>
    <t>Vrstvy pro obnovu, opravy z recykl.směsi tl 180 mm</t>
  </si>
  <si>
    <t>recyklace vrstev tl.180mm za studena</t>
  </si>
  <si>
    <t>cement 4%, asfalt 4%, kamenivo 5%</t>
  </si>
  <si>
    <t>reprofilace příčného sklonu</t>
  </si>
  <si>
    <t>Podklad z obalovaného kameniva ACP 22  tl 80 mm š nad 3 m</t>
  </si>
  <si>
    <t>Hloubení rýh š do 2000 mm v hornině tř. 3 objemu do 100 m3</t>
  </si>
  <si>
    <t>Montáž pažení do výšky 2,0 m</t>
  </si>
  <si>
    <t>Demontáž pažení do výšky 2,0 m</t>
  </si>
  <si>
    <t>Bedneni sten zrizeni</t>
  </si>
  <si>
    <t>Bedneni sten odstraneni</t>
  </si>
  <si>
    <t>Betonové trouby hrdlové se zabudovaným integrovaným těsněním TBH-Q 600/2500/Z</t>
  </si>
  <si>
    <t>Pokládka BETONOVÁ TROUBA TBH-Q 600/2500/Z</t>
  </si>
  <si>
    <t>Obetonování betonového potrubí včetně betonu B20</t>
  </si>
  <si>
    <t>Zhotovení podkladního betonu včetně betonu z B15</t>
  </si>
  <si>
    <t>Hloubení příkopů nezpevněných š dna do 400 mm objem do 1,2 m3</t>
  </si>
  <si>
    <t>Štěrkodrť frakce 0-63 třída B</t>
  </si>
  <si>
    <t>Hloubení rýh š do 600 mm v hornině tř. 3 objemu do 100 m3</t>
  </si>
  <si>
    <t>Hloubení rýh š do 2000 mm v hornině tř. 3 objemu do 1000 m3</t>
  </si>
  <si>
    <r>
      <t>Seříznutí konce troub do požadovaného ůhlu 45</t>
    </r>
    <r>
      <rPr>
        <sz val="8"/>
        <rFont val="Calibri"/>
        <family val="2"/>
      </rPr>
      <t>°</t>
    </r>
  </si>
  <si>
    <t xml:space="preserve">SO 02 - POLNÍ CESTA C2 </t>
  </si>
  <si>
    <t>Zřízení vtoku a výtoku z kamenné dlažby do betonu včetně materiálu</t>
  </si>
  <si>
    <t>Zřízení čel propustků, vtoku a výtoku z kamenné dlažby do betonu včetně materiálu</t>
  </si>
  <si>
    <t>Zhotovení betonového prahu včetně betonu z B20</t>
  </si>
  <si>
    <t>Podklad ze štěrkodrtě ŠD tl 400 mm - v místě křížení s plynovodem</t>
  </si>
  <si>
    <t>D+M SEPARAČNÍ TKANÁ GEOTEXTILIE 40/40 S PEVNOSTÍ V TAHU 40 kN/m</t>
  </si>
  <si>
    <t>Hloubení rýh š do 600 mm v hornině tř. 3 objemu nad 100 m3</t>
  </si>
  <si>
    <t>Plocha z C.2. a C.3. Situace</t>
  </si>
  <si>
    <t>995,2x0,7</t>
  </si>
  <si>
    <t>60x0,9</t>
  </si>
  <si>
    <t>Délka z C.2. a C.3. Situace</t>
  </si>
  <si>
    <t>Počet z C.2. a C.3. Situace</t>
  </si>
  <si>
    <t>82x0,75m2/m</t>
  </si>
  <si>
    <t>82x1,1x1,45</t>
  </si>
  <si>
    <t>696,71+54+132+1,2x860</t>
  </si>
  <si>
    <t>nová konstrukce</t>
  </si>
  <si>
    <t>82/2,5</t>
  </si>
  <si>
    <t>Podklad ze štěrkodrtě ŠD tl 250 mm</t>
  </si>
  <si>
    <t>Plocha z C.4. Situace</t>
  </si>
  <si>
    <t>3410x0,5</t>
  </si>
  <si>
    <t>258x0,9</t>
  </si>
  <si>
    <t>1,1x1,45x8,5</t>
  </si>
  <si>
    <t>1705,8+232,2+13,6+320x1,2</t>
  </si>
  <si>
    <t>Délka z C.4. Situace</t>
  </si>
  <si>
    <t>Počet z C.4. Situace</t>
  </si>
  <si>
    <t xml:space="preserve">REKONSTRUKCE POLNÍCH CEST C1 A C2 V K.Ú. MILENOV - II. ETAPA </t>
  </si>
  <si>
    <t xml:space="preserve">SO 03 - INTERAKČNÍ PRVKY IP13 A IP14 - NÁVRH OZELENĚNÍ </t>
  </si>
  <si>
    <t>Stromy</t>
  </si>
  <si>
    <t>Acer campestre - javor babyka, obvod 6-8cm, PK</t>
  </si>
  <si>
    <t>Acer platanides - javor mléč, obvod 6-8cm, PK</t>
  </si>
  <si>
    <t>Acer pseudoplatanus - javor klen, obvod 6-8cm, PK</t>
  </si>
  <si>
    <t xml:space="preserve">Carpinus betulus - habr obecný, v. 200-250cm, s balem </t>
  </si>
  <si>
    <t xml:space="preserve">Quercus robur - dub letní, obvod 6-8cm, s balem </t>
  </si>
  <si>
    <t>Tilia cordata - lípa srdčitá, obvod 6-8cm, PK</t>
  </si>
  <si>
    <t>Ulmus glabra - jilm drsný, obvod 6-8cm, PK , varianta: Ulmus laevis - jilm vaz</t>
  </si>
  <si>
    <r>
      <t xml:space="preserve">Malus </t>
    </r>
    <r>
      <rPr>
        <sz val="8"/>
        <rFont val="Calibri"/>
        <family val="2"/>
      </rPr>
      <t>*</t>
    </r>
    <r>
      <rPr>
        <sz val="8"/>
        <rFont val="Arial CE"/>
        <family val="2"/>
      </rPr>
      <t>) - jabloň "Jaderníčka moravská, příp. jiná stará odrůda</t>
    </r>
  </si>
  <si>
    <t>Prunus  *) - slivoň "Durancie" nebo "Špendlík žlutý", příp. jiná stará odrůda</t>
  </si>
  <si>
    <t>Prunus  *) - třešeň  "Kaštánka" nebo "Burlat", příp. jiná stará odrůda</t>
  </si>
  <si>
    <t>Prunus  *) - hrušeň   "Clappova máslovka" nebo "Merodova ", příp. jiná stará odrůda</t>
  </si>
  <si>
    <t>Keře</t>
  </si>
  <si>
    <t xml:space="preserve">Euonymus europaea - brslen evropský </t>
  </si>
  <si>
    <t xml:space="preserve">Crataegus monogyna - hloh jednosemenný </t>
  </si>
  <si>
    <t xml:space="preserve">Viburnum opulus - kalina obecná </t>
  </si>
  <si>
    <t xml:space="preserve">Corylus avellana - líska obecná </t>
  </si>
  <si>
    <t xml:space="preserve">Ligustrum vulgare - ptačí zob obecný </t>
  </si>
  <si>
    <t xml:space="preserve">Rhamnus catharica - řešetlák počistivý </t>
  </si>
  <si>
    <t xml:space="preserve">Cornus sanguinea - svída krvavá </t>
  </si>
  <si>
    <t>Rosa canina - řůže šípková</t>
  </si>
  <si>
    <t xml:space="preserve">Lonicera xylosteum - zimolez obecný </t>
  </si>
  <si>
    <t xml:space="preserve">Ceny ostatního materiálu </t>
  </si>
  <si>
    <t>Kůl kulatý 250cm, průměr 6cm, bez impregnace ke stromům (zásadně nepoužívat kůly žezané, které nemají potřebnou životnost!)</t>
  </si>
  <si>
    <t>Individuální ochrana kmene stromů výšky 120cm (chránič VYVA 120cm), pouze 3kusy stromů (ostatní stromy budou chráněny plošnou oplocenkou spolu s keři)</t>
  </si>
  <si>
    <t>Drát vazací ZN 1,4mm (zabezpečení chráničky proti nadzvedávání zvěří, dvojitý úvaz na strom, předpoklad 1,5m drátu na každý strom s individuální ochranou, tj, mimo oplocenku), pouze 3kusy stromů</t>
  </si>
  <si>
    <t xml:space="preserve">Popruhy na vyvazování šířky 3cm, předpoklad 0,75m na každý strom </t>
  </si>
  <si>
    <t>Lepenkové hřebíky - stabilizace úvazu ke kůlu dvěma hřebíky (tj. 2 hřebíky na každý popruh)</t>
  </si>
  <si>
    <t>Tabletované hnojivo Silvamix (4ks tablety ke každému stromu a 1ks tablety ke každému keři</t>
  </si>
  <si>
    <t>Ochrana keřových výsadeb slámou vrstvy 40cm nebo štěpkou vrstvy 10cm (šířka zamulčovaných pásů 100cm, 180cm)</t>
  </si>
  <si>
    <t xml:space="preserve">Ceny prací </t>
  </si>
  <si>
    <t>Hloubení jam pro výsadbu stromů (0,5 x 0,5 x 0,5)</t>
  </si>
  <si>
    <t>Hloubení jamek pro výsadbu keřů (0,25 x 0,25 x 0,3)</t>
  </si>
  <si>
    <t xml:space="preserve">Výsadba stromů 6-8cm se zalitím </t>
  </si>
  <si>
    <t xml:space="preserve">Výsadba keřů se zalitím </t>
  </si>
  <si>
    <t>Hnojení tabletovaným hnojivem Silvamix, jedlotlivě k rostlinám (4x10g ke stromům, 10g ke keřům)</t>
  </si>
  <si>
    <t>g</t>
  </si>
  <si>
    <t>Osazení kůlu ke stromům s uvázáním (+stabilizace úvazu ke kůlu 2 lepenkovými hřebíky)</t>
  </si>
  <si>
    <t>Individuální ochrana kmene stromů proti okusu chráničkou (VYVA 120cm), včetně jejího zajištění proti nadzvedání zvěří úvazem - vázacím drátem upevněným ke kůlu na dvou místech</t>
  </si>
  <si>
    <t>Mulčování keřových výsadeb</t>
  </si>
  <si>
    <t>Dovoz vody pro zálivku na vzdálenost do 6000m (předpoklad: 30l strom, 7l keř)</t>
  </si>
  <si>
    <t xml:space="preserve">Ostatní </t>
  </si>
  <si>
    <t>Založení trávníku lučního, včetně osiva 5g/1m2 (tj. cca 24,5kg travní směsi) - odpočítány zamulčované plochy pod keřovými výsadbami (pozn.: pro dotační programy AOPK uznatelný náklad pouze 1Kč/1m2)</t>
  </si>
  <si>
    <r>
      <t xml:space="preserve">Drátěná oplocenka proti okusu výsadeb výšky 160cm-nadstandart uzlové pletivo URSUS AS L, 160/20/15, </t>
    </r>
    <r>
      <rPr>
        <sz val="8"/>
        <rFont val="Calibri"/>
        <family val="2"/>
      </rPr>
      <t>ø</t>
    </r>
    <r>
      <rPr>
        <sz val="8"/>
        <rFont val="Arial CE"/>
        <family val="2"/>
      </rPr>
      <t>1,6/2.0 mm (cena zahrnuje veškerý materiál i práce, pletivo, kůly, skoby + instalaci kůlů na vzdálenost cca 3m + pletiva, včetně vstupu)</t>
    </r>
  </si>
  <si>
    <t>bm</t>
  </si>
  <si>
    <t>Náklady na dopravu a manipulaci s dřevinami</t>
  </si>
  <si>
    <t>Výchovný řez stromů (předpoklad 1xročně)</t>
  </si>
  <si>
    <t>Oprava úvazků a kotvení stromů, cena zohledňuje také příp. výměnu (náhradu) materiálu - průběžně dle potřeby (v rámci rozpočtu počítáno ročně 50% dřevin), stanovená cena zahrnuje i případnou opravu oplocenek - nezbytná průběžná kontrola</t>
  </si>
  <si>
    <t>Mulčování rostlin - dopnění (předpoklad 25% ročně)</t>
  </si>
  <si>
    <t>Mulčovací hmota - sláma nebo štěpka - dle původně použité hmoty (předpoklad 25% ročně)</t>
  </si>
  <si>
    <t>Výměna - náhrada uhynulých sazenic stromů (cena za stromy není součástí rozpočtu - předpoklad" zajištění bezúplatně v rámci uplatnění "záruky"</t>
  </si>
  <si>
    <t>Výměna - náhrada uhynulých sazenic keřů(cena za keře není součástí rozpočtu - předpoklad" zajištění bezúplatně v rámci uplatnění "záruky"</t>
  </si>
  <si>
    <t>Rhammus frangula - krušina olšová</t>
  </si>
  <si>
    <t>Záchranný archeologický dohled</t>
  </si>
  <si>
    <t>Náklady spojené s vybudováním zařízení staveniště</t>
  </si>
  <si>
    <t>Náklady na následnou péči o výsadbu 1 roku (délka 1 rok)</t>
  </si>
  <si>
    <t>Dovoz vody pro zálivku na vzdálenost do 6000m (předpoklad 4xročně)</t>
  </si>
  <si>
    <t>Zálivka rostlin (předpoklad 4xročně), každá zálivka - předpoklad 10l strom, 7l keř)</t>
  </si>
  <si>
    <t>Kosení travního porostu (2x), výměra sečených ploch nezahrnuje zamulčování plochy</t>
  </si>
  <si>
    <t>Náklady na následnou péči o výsadbu 2 roku (délka 1 rok)</t>
  </si>
  <si>
    <t>Náklady na následnou péči o výsadbu 3 roku (délka 1 rok)</t>
  </si>
  <si>
    <t>vyhotovení zaměření skutečného provedení - 3x dokumentace v listinné a digitální podobě</t>
  </si>
  <si>
    <t xml:space="preserve">3x vyhotovení - dokumentace v listinné a digitální podobě, zakreslení změn PD, vč. Revizí, prohlášení o shodě, likvidace odpadů apod. </t>
  </si>
  <si>
    <t>V místě křížení stávajícího VTL plynovodu DN 150 s polní cestou potrubí obnažit v úseku min. 1 m od okraje cesty na obě strany.  VTL potrubí v tomto úseku otryskat na SA 2,5 včetně následného provedení kontroly stavu potrubí.  Plynovod přeizolovat izolační páskou za studena. Izol. pásky TYCO 942-30 vnitřní a 989-20 vnější.  Na obnažené izolaci provést elektrojiskrovou zkoušku s písemným záznamem a poté tento úsek opatřit ochranou proti mechanickému poškození ERGELIT Band.- požadavek RWE</t>
  </si>
  <si>
    <t>Odstranění pařezů D do 2000 mm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</si>
</sst>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0;\-###0"/>
    <numFmt numFmtId="165" formatCode="###0.000;\-###0.000"/>
    <numFmt numFmtId="166" formatCode="0.0"/>
    <numFmt numFmtId="167" formatCode="#,##0\ &quot;Kč&quot;"/>
    <numFmt numFmtId="168" formatCode="dd/mm/yy"/>
    <numFmt numFmtId="169" formatCode="0.000_ ;\-0.000\ "/>
  </numFmts>
  <fonts count="57">
    <font>
      <sz val="8"/>
      <name val="MS Sans Serif"/>
      <family val="0"/>
    </font>
    <font>
      <b/>
      <sz val="14"/>
      <name val="Arial"/>
      <family val="0"/>
    </font>
    <font>
      <sz val="10"/>
      <name val="Arial"/>
      <family val="0"/>
    </font>
    <font>
      <b/>
      <sz val="8"/>
      <name val="Arial CE"/>
      <family val="0"/>
    </font>
    <font>
      <b/>
      <sz val="8"/>
      <name val="Arial"/>
      <family val="2"/>
    </font>
    <font>
      <sz val="8"/>
      <name val="Arial"/>
      <family val="2"/>
    </font>
    <font>
      <sz val="8"/>
      <name val="Arial CE"/>
      <family val="0"/>
    </font>
    <font>
      <b/>
      <sz val="10"/>
      <name val="Arial"/>
      <family val="2"/>
    </font>
    <font>
      <b/>
      <sz val="10"/>
      <name val="Arial CE"/>
      <family val="0"/>
    </font>
    <font>
      <b/>
      <sz val="7"/>
      <name val="Arial CE"/>
      <family val="0"/>
    </font>
    <font>
      <b/>
      <u val="single"/>
      <sz val="10"/>
      <name val="Arial CE"/>
      <family val="0"/>
    </font>
    <font>
      <u val="single"/>
      <sz val="8"/>
      <color indexed="12"/>
      <name val="MS Sans Serif"/>
      <family val="2"/>
    </font>
    <font>
      <u val="single"/>
      <sz val="8"/>
      <color indexed="36"/>
      <name val="MS Sans Serif"/>
      <family val="2"/>
    </font>
    <font>
      <sz val="10"/>
      <name val="Arial CE"/>
      <family val="0"/>
    </font>
    <font>
      <b/>
      <i/>
      <sz val="10"/>
      <name val="Arial CE"/>
      <family val="2"/>
    </font>
    <font>
      <b/>
      <sz val="14"/>
      <name val="Arial CE"/>
      <family val="2"/>
    </font>
    <font>
      <sz val="9"/>
      <name val="Arial CE"/>
      <family val="2"/>
    </font>
    <font>
      <b/>
      <i/>
      <sz val="12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i/>
      <sz val="10"/>
      <name val="Times New Roman"/>
      <family val="1"/>
    </font>
    <font>
      <sz val="10"/>
      <color indexed="8"/>
      <name val="Arial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7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3" fillId="19" borderId="0" applyNumberFormat="0" applyBorder="0" applyAlignment="0" applyProtection="0"/>
    <xf numFmtId="0" fontId="4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1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23" borderId="0" applyNumberFormat="0" applyBorder="0" applyAlignment="0" applyProtection="0"/>
    <xf numFmtId="0" fontId="20" fillId="0" borderId="0">
      <alignment/>
      <protection/>
    </xf>
    <xf numFmtId="0" fontId="21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24" borderId="8" applyNumberFormat="0" applyAlignment="0" applyProtection="0"/>
    <xf numFmtId="0" fontId="54" fillId="25" borderId="8" applyNumberFormat="0" applyAlignment="0" applyProtection="0"/>
    <xf numFmtId="0" fontId="55" fillId="25" borderId="9" applyNumberFormat="0" applyAlignment="0" applyProtection="0"/>
    <xf numFmtId="0" fontId="56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</cellStyleXfs>
  <cellXfs count="203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2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 vertical="center"/>
      <protection/>
    </xf>
    <xf numFmtId="0" fontId="8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horizontal="left" vertical="center" wrapText="1"/>
      <protection/>
    </xf>
    <xf numFmtId="4" fontId="2" fillId="0" borderId="0" xfId="0" applyNumberFormat="1" applyFont="1" applyAlignment="1" applyProtection="1">
      <alignment horizontal="right"/>
      <protection/>
    </xf>
    <xf numFmtId="4" fontId="5" fillId="0" borderId="0" xfId="0" applyNumberFormat="1" applyFont="1" applyAlignment="1" applyProtection="1">
      <alignment horizontal="right"/>
      <protection/>
    </xf>
    <xf numFmtId="4" fontId="6" fillId="0" borderId="0" xfId="0" applyNumberFormat="1" applyFont="1" applyAlignment="1" applyProtection="1">
      <alignment horizontal="right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4" fontId="7" fillId="0" borderId="0" xfId="0" applyNumberFormat="1" applyFont="1" applyAlignment="1" applyProtection="1">
      <alignment horizontal="right" vertical="center"/>
      <protection/>
    </xf>
    <xf numFmtId="4" fontId="7" fillId="0" borderId="11" xfId="0" applyNumberFormat="1" applyFont="1" applyBorder="1" applyAlignment="1" applyProtection="1">
      <alignment horizontal="right" vertical="center"/>
      <protection/>
    </xf>
    <xf numFmtId="4" fontId="4" fillId="0" borderId="0" xfId="0" applyNumberFormat="1" applyFont="1" applyAlignment="1" applyProtection="1">
      <alignment horizontal="right"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5" fillId="0" borderId="12" xfId="0" applyNumberFormat="1" applyFont="1" applyBorder="1" applyAlignment="1" applyProtection="1">
      <alignment horizontal="right" vertical="center"/>
      <protection/>
    </xf>
    <xf numFmtId="4" fontId="5" fillId="0" borderId="13" xfId="0" applyNumberFormat="1" applyFont="1" applyBorder="1" applyAlignment="1" applyProtection="1">
      <alignment horizontal="right" vertical="center"/>
      <protection/>
    </xf>
    <xf numFmtId="4" fontId="0" fillId="0" borderId="0" xfId="0" applyNumberFormat="1" applyAlignment="1">
      <alignment horizontal="right" vertical="top"/>
    </xf>
    <xf numFmtId="4" fontId="7" fillId="0" borderId="10" xfId="0" applyNumberFormat="1" applyFont="1" applyBorder="1" applyAlignment="1" applyProtection="1">
      <alignment horizontal="right" vertical="center"/>
      <protection/>
    </xf>
    <xf numFmtId="14" fontId="6" fillId="0" borderId="0" xfId="0" applyNumberFormat="1" applyFont="1" applyAlignment="1" applyProtection="1">
      <alignment horizontal="right"/>
      <protection/>
    </xf>
    <xf numFmtId="0" fontId="13" fillId="0" borderId="14" xfId="47" applyFont="1" applyBorder="1">
      <alignment/>
      <protection/>
    </xf>
    <xf numFmtId="0" fontId="13" fillId="0" borderId="15" xfId="48" applyNumberFormat="1" applyBorder="1" applyAlignment="1">
      <alignment horizontal="left"/>
      <protection/>
    </xf>
    <xf numFmtId="0" fontId="13" fillId="0" borderId="16" xfId="48" applyNumberFormat="1" applyBorder="1">
      <alignment/>
      <protection/>
    </xf>
    <xf numFmtId="0" fontId="13" fillId="0" borderId="0" xfId="48">
      <alignment/>
      <protection/>
    </xf>
    <xf numFmtId="0" fontId="14" fillId="0" borderId="17" xfId="47" applyFont="1" applyBorder="1">
      <alignment/>
      <protection/>
    </xf>
    <xf numFmtId="0" fontId="13" fillId="0" borderId="17" xfId="47" applyBorder="1">
      <alignment/>
      <protection/>
    </xf>
    <xf numFmtId="0" fontId="13" fillId="0" borderId="17" xfId="47" applyBorder="1" applyAlignment="1">
      <alignment horizontal="right"/>
      <protection/>
    </xf>
    <xf numFmtId="0" fontId="13" fillId="0" borderId="0" xfId="48" applyBorder="1">
      <alignment/>
      <protection/>
    </xf>
    <xf numFmtId="49" fontId="15" fillId="0" borderId="0" xfId="48" applyNumberFormat="1" applyFont="1" applyAlignment="1">
      <alignment horizontal="centerContinuous"/>
      <protection/>
    </xf>
    <xf numFmtId="0" fontId="15" fillId="0" borderId="0" xfId="48" applyFont="1" applyAlignment="1">
      <alignment horizontal="centerContinuous"/>
      <protection/>
    </xf>
    <xf numFmtId="0" fontId="15" fillId="0" borderId="0" xfId="48" applyFont="1" applyBorder="1" applyAlignment="1">
      <alignment horizontal="centerContinuous"/>
      <protection/>
    </xf>
    <xf numFmtId="49" fontId="8" fillId="32" borderId="18" xfId="48" applyNumberFormat="1" applyFont="1" applyFill="1" applyBorder="1">
      <alignment/>
      <protection/>
    </xf>
    <xf numFmtId="0" fontId="8" fillId="32" borderId="19" xfId="48" applyFont="1" applyFill="1" applyBorder="1">
      <alignment/>
      <protection/>
    </xf>
    <xf numFmtId="0" fontId="8" fillId="32" borderId="20" xfId="48" applyFont="1" applyFill="1" applyBorder="1">
      <alignment/>
      <protection/>
    </xf>
    <xf numFmtId="0" fontId="8" fillId="32" borderId="21" xfId="48" applyFont="1" applyFill="1" applyBorder="1">
      <alignment/>
      <protection/>
    </xf>
    <xf numFmtId="0" fontId="8" fillId="32" borderId="22" xfId="48" applyFont="1" applyFill="1" applyBorder="1">
      <alignment/>
      <protection/>
    </xf>
    <xf numFmtId="0" fontId="8" fillId="32" borderId="23" xfId="48" applyFont="1" applyFill="1" applyBorder="1">
      <alignment/>
      <protection/>
    </xf>
    <xf numFmtId="49" fontId="16" fillId="0" borderId="24" xfId="48" applyNumberFormat="1" applyFont="1" applyBorder="1">
      <alignment/>
      <protection/>
    </xf>
    <xf numFmtId="0" fontId="16" fillId="0" borderId="0" xfId="48" applyFont="1" applyBorder="1">
      <alignment/>
      <protection/>
    </xf>
    <xf numFmtId="3" fontId="13" fillId="0" borderId="25" xfId="48" applyNumberFormat="1" applyFont="1" applyBorder="1">
      <alignment/>
      <protection/>
    </xf>
    <xf numFmtId="3" fontId="13" fillId="0" borderId="26" xfId="48" applyNumberFormat="1" applyFont="1" applyBorder="1">
      <alignment/>
      <protection/>
    </xf>
    <xf numFmtId="3" fontId="13" fillId="0" borderId="27" xfId="48" applyNumberFormat="1" applyFont="1" applyBorder="1">
      <alignment/>
      <protection/>
    </xf>
    <xf numFmtId="3" fontId="13" fillId="0" borderId="28" xfId="48" applyNumberFormat="1" applyFont="1" applyBorder="1">
      <alignment/>
      <protection/>
    </xf>
    <xf numFmtId="0" fontId="8" fillId="33" borderId="18" xfId="48" applyFont="1" applyFill="1" applyBorder="1">
      <alignment/>
      <protection/>
    </xf>
    <xf numFmtId="0" fontId="8" fillId="33" borderId="19" xfId="48" applyFont="1" applyFill="1" applyBorder="1">
      <alignment/>
      <protection/>
    </xf>
    <xf numFmtId="3" fontId="8" fillId="33" borderId="20" xfId="48" applyNumberFormat="1" applyFont="1" applyFill="1" applyBorder="1">
      <alignment/>
      <protection/>
    </xf>
    <xf numFmtId="3" fontId="8" fillId="33" borderId="21" xfId="48" applyNumberFormat="1" applyFont="1" applyFill="1" applyBorder="1">
      <alignment/>
      <protection/>
    </xf>
    <xf numFmtId="3" fontId="8" fillId="33" borderId="22" xfId="48" applyNumberFormat="1" applyFont="1" applyFill="1" applyBorder="1">
      <alignment/>
      <protection/>
    </xf>
    <xf numFmtId="3" fontId="8" fillId="33" borderId="23" xfId="48" applyNumberFormat="1" applyFont="1" applyFill="1" applyBorder="1">
      <alignment/>
      <protection/>
    </xf>
    <xf numFmtId="0" fontId="8" fillId="0" borderId="0" xfId="48" applyFont="1">
      <alignment/>
      <protection/>
    </xf>
    <xf numFmtId="3" fontId="13" fillId="0" borderId="0" xfId="48" applyNumberFormat="1">
      <alignment/>
      <protection/>
    </xf>
    <xf numFmtId="3" fontId="16" fillId="0" borderId="0" xfId="48" applyNumberFormat="1" applyFont="1">
      <alignment/>
      <protection/>
    </xf>
    <xf numFmtId="4" fontId="16" fillId="0" borderId="0" xfId="48" applyNumberFormat="1" applyFont="1">
      <alignment/>
      <protection/>
    </xf>
    <xf numFmtId="4" fontId="13" fillId="0" borderId="0" xfId="48" applyNumberFormat="1">
      <alignment/>
      <protection/>
    </xf>
    <xf numFmtId="0" fontId="13" fillId="0" borderId="0" xfId="48" applyAlignment="1">
      <alignment horizontal="centerContinuous"/>
      <protection/>
    </xf>
    <xf numFmtId="0" fontId="13" fillId="0" borderId="29" xfId="48" applyBorder="1">
      <alignment/>
      <protection/>
    </xf>
    <xf numFmtId="0" fontId="13" fillId="0" borderId="30" xfId="48" applyBorder="1">
      <alignment/>
      <protection/>
    </xf>
    <xf numFmtId="0" fontId="13" fillId="0" borderId="31" xfId="48" applyBorder="1">
      <alignment/>
      <protection/>
    </xf>
    <xf numFmtId="0" fontId="13" fillId="0" borderId="32" xfId="48" applyBorder="1">
      <alignment/>
      <protection/>
    </xf>
    <xf numFmtId="49" fontId="17" fillId="33" borderId="24" xfId="48" applyNumberFormat="1" applyFont="1" applyFill="1" applyBorder="1">
      <alignment/>
      <protection/>
    </xf>
    <xf numFmtId="49" fontId="13" fillId="33" borderId="26" xfId="48" applyNumberFormat="1" applyFill="1" applyBorder="1">
      <alignment/>
      <protection/>
    </xf>
    <xf numFmtId="0" fontId="14" fillId="33" borderId="0" xfId="48" applyFont="1" applyFill="1" applyBorder="1">
      <alignment/>
      <protection/>
    </xf>
    <xf numFmtId="0" fontId="13" fillId="33" borderId="0" xfId="48" applyFill="1" applyBorder="1">
      <alignment/>
      <protection/>
    </xf>
    <xf numFmtId="0" fontId="13" fillId="0" borderId="25" xfId="48" applyBorder="1">
      <alignment/>
      <protection/>
    </xf>
    <xf numFmtId="0" fontId="13" fillId="0" borderId="33" xfId="48" applyBorder="1">
      <alignment/>
      <protection/>
    </xf>
    <xf numFmtId="0" fontId="13" fillId="0" borderId="34" xfId="48" applyBorder="1">
      <alignment/>
      <protection/>
    </xf>
    <xf numFmtId="0" fontId="13" fillId="0" borderId="35" xfId="48" applyBorder="1">
      <alignment/>
      <protection/>
    </xf>
    <xf numFmtId="0" fontId="13" fillId="0" borderId="36" xfId="48" applyBorder="1">
      <alignment/>
      <protection/>
    </xf>
    <xf numFmtId="0" fontId="13" fillId="0" borderId="37" xfId="48" applyBorder="1">
      <alignment/>
      <protection/>
    </xf>
    <xf numFmtId="0" fontId="13" fillId="0" borderId="36" xfId="48" applyNumberFormat="1" applyBorder="1">
      <alignment/>
      <protection/>
    </xf>
    <xf numFmtId="0" fontId="13" fillId="0" borderId="35" xfId="48" applyNumberFormat="1" applyBorder="1">
      <alignment/>
      <protection/>
    </xf>
    <xf numFmtId="0" fontId="13" fillId="0" borderId="37" xfId="48" applyNumberFormat="1" applyBorder="1">
      <alignment/>
      <protection/>
    </xf>
    <xf numFmtId="0" fontId="13" fillId="0" borderId="0" xfId="48" applyNumberFormat="1">
      <alignment/>
      <protection/>
    </xf>
    <xf numFmtId="3" fontId="13" fillId="0" borderId="37" xfId="48" applyNumberFormat="1" applyBorder="1">
      <alignment/>
      <protection/>
    </xf>
    <xf numFmtId="0" fontId="13" fillId="0" borderId="38" xfId="48" applyBorder="1">
      <alignment/>
      <protection/>
    </xf>
    <xf numFmtId="0" fontId="13" fillId="0" borderId="39" xfId="48" applyBorder="1">
      <alignment/>
      <protection/>
    </xf>
    <xf numFmtId="0" fontId="13" fillId="0" borderId="40" xfId="48" applyBorder="1">
      <alignment/>
      <protection/>
    </xf>
    <xf numFmtId="0" fontId="13" fillId="0" borderId="41" xfId="48" applyBorder="1">
      <alignment/>
      <protection/>
    </xf>
    <xf numFmtId="0" fontId="13" fillId="0" borderId="24" xfId="48" applyBorder="1">
      <alignment/>
      <protection/>
    </xf>
    <xf numFmtId="0" fontId="13" fillId="0" borderId="42" xfId="48" applyBorder="1">
      <alignment/>
      <protection/>
    </xf>
    <xf numFmtId="0" fontId="15" fillId="0" borderId="43" xfId="48" applyFont="1" applyBorder="1" applyAlignment="1">
      <alignment horizontal="centerContinuous" vertical="center"/>
      <protection/>
    </xf>
    <xf numFmtId="0" fontId="19" fillId="0" borderId="44" xfId="48" applyFont="1" applyBorder="1" applyAlignment="1">
      <alignment horizontal="centerContinuous" vertical="center"/>
      <protection/>
    </xf>
    <xf numFmtId="0" fontId="13" fillId="0" borderId="44" xfId="48" applyBorder="1" applyAlignment="1">
      <alignment horizontal="centerContinuous" vertical="center"/>
      <protection/>
    </xf>
    <xf numFmtId="0" fontId="13" fillId="0" borderId="45" xfId="48" applyBorder="1" applyAlignment="1">
      <alignment horizontal="centerContinuous" vertical="center"/>
      <protection/>
    </xf>
    <xf numFmtId="0" fontId="8" fillId="0" borderId="18" xfId="48" applyFont="1" applyBorder="1" applyAlignment="1">
      <alignment horizontal="left"/>
      <protection/>
    </xf>
    <xf numFmtId="0" fontId="13" fillId="0" borderId="19" xfId="48" applyBorder="1" applyAlignment="1">
      <alignment horizontal="left"/>
      <protection/>
    </xf>
    <xf numFmtId="0" fontId="13" fillId="0" borderId="20" xfId="48" applyBorder="1" applyAlignment="1">
      <alignment horizontal="centerContinuous"/>
      <protection/>
    </xf>
    <xf numFmtId="0" fontId="8" fillId="0" borderId="19" xfId="48" applyFont="1" applyBorder="1" applyAlignment="1">
      <alignment horizontal="centerContinuous"/>
      <protection/>
    </xf>
    <xf numFmtId="0" fontId="13" fillId="0" borderId="19" xfId="48" applyBorder="1" applyAlignment="1">
      <alignment horizontal="centerContinuous"/>
      <protection/>
    </xf>
    <xf numFmtId="0" fontId="13" fillId="0" borderId="46" xfId="48" applyBorder="1">
      <alignment/>
      <protection/>
    </xf>
    <xf numFmtId="0" fontId="13" fillId="0" borderId="47" xfId="48" applyBorder="1">
      <alignment/>
      <protection/>
    </xf>
    <xf numFmtId="3" fontId="13" fillId="0" borderId="48" xfId="48" applyNumberFormat="1" applyBorder="1">
      <alignment/>
      <protection/>
    </xf>
    <xf numFmtId="0" fontId="13" fillId="0" borderId="49" xfId="48" applyBorder="1">
      <alignment/>
      <protection/>
    </xf>
    <xf numFmtId="3" fontId="13" fillId="0" borderId="50" xfId="48" applyNumberFormat="1" applyBorder="1">
      <alignment/>
      <protection/>
    </xf>
    <xf numFmtId="0" fontId="13" fillId="0" borderId="51" xfId="48" applyBorder="1">
      <alignment/>
      <protection/>
    </xf>
    <xf numFmtId="3" fontId="13" fillId="0" borderId="39" xfId="48" applyNumberFormat="1" applyBorder="1">
      <alignment/>
      <protection/>
    </xf>
    <xf numFmtId="0" fontId="13" fillId="0" borderId="52" xfId="48" applyBorder="1">
      <alignment/>
      <protection/>
    </xf>
    <xf numFmtId="0" fontId="13" fillId="0" borderId="53" xfId="48" applyBorder="1">
      <alignment/>
      <protection/>
    </xf>
    <xf numFmtId="0" fontId="13" fillId="0" borderId="54" xfId="48" applyBorder="1">
      <alignment/>
      <protection/>
    </xf>
    <xf numFmtId="0" fontId="13" fillId="0" borderId="38" xfId="48" applyFont="1" applyBorder="1">
      <alignment/>
      <protection/>
    </xf>
    <xf numFmtId="3" fontId="13" fillId="0" borderId="55" xfId="48" applyNumberFormat="1" applyBorder="1">
      <alignment/>
      <protection/>
    </xf>
    <xf numFmtId="0" fontId="13" fillId="0" borderId="56" xfId="48" applyBorder="1">
      <alignment/>
      <protection/>
    </xf>
    <xf numFmtId="3" fontId="13" fillId="0" borderId="57" xfId="48" applyNumberFormat="1" applyBorder="1">
      <alignment/>
      <protection/>
    </xf>
    <xf numFmtId="0" fontId="13" fillId="0" borderId="58" xfId="48" applyBorder="1">
      <alignment/>
      <protection/>
    </xf>
    <xf numFmtId="0" fontId="13" fillId="0" borderId="59" xfId="48" applyBorder="1">
      <alignment/>
      <protection/>
    </xf>
    <xf numFmtId="0" fontId="13" fillId="0" borderId="0" xfId="48" applyBorder="1" applyAlignment="1">
      <alignment horizontal="right"/>
      <protection/>
    </xf>
    <xf numFmtId="168" fontId="13" fillId="0" borderId="0" xfId="48" applyNumberFormat="1" applyBorder="1">
      <alignment/>
      <protection/>
    </xf>
    <xf numFmtId="166" fontId="13" fillId="0" borderId="36" xfId="48" applyNumberFormat="1" applyBorder="1" applyAlignment="1">
      <alignment horizontal="right"/>
      <protection/>
    </xf>
    <xf numFmtId="167" fontId="13" fillId="0" borderId="39" xfId="48" applyNumberFormat="1" applyBorder="1">
      <alignment/>
      <protection/>
    </xf>
    <xf numFmtId="167" fontId="13" fillId="0" borderId="0" xfId="48" applyNumberFormat="1" applyBorder="1">
      <alignment/>
      <protection/>
    </xf>
    <xf numFmtId="0" fontId="19" fillId="33" borderId="56" xfId="48" applyFont="1" applyFill="1" applyBorder="1">
      <alignment/>
      <protection/>
    </xf>
    <xf numFmtId="0" fontId="19" fillId="33" borderId="57" xfId="48" applyFont="1" applyFill="1" applyBorder="1">
      <alignment/>
      <protection/>
    </xf>
    <xf numFmtId="0" fontId="19" fillId="33" borderId="60" xfId="48" applyFont="1" applyFill="1" applyBorder="1">
      <alignment/>
      <protection/>
    </xf>
    <xf numFmtId="167" fontId="19" fillId="33" borderId="57" xfId="48" applyNumberFormat="1" applyFont="1" applyFill="1" applyBorder="1">
      <alignment/>
      <protection/>
    </xf>
    <xf numFmtId="0" fontId="19" fillId="33" borderId="61" xfId="48" applyFont="1" applyFill="1" applyBorder="1">
      <alignment/>
      <protection/>
    </xf>
    <xf numFmtId="0" fontId="19" fillId="0" borderId="0" xfId="48" applyFont="1">
      <alignment/>
      <protection/>
    </xf>
    <xf numFmtId="0" fontId="13" fillId="0" borderId="0" xfId="48" applyAlignment="1">
      <alignment/>
      <protection/>
    </xf>
    <xf numFmtId="0" fontId="13" fillId="0" borderId="0" xfId="48" applyAlignment="1">
      <alignment vertical="justify"/>
      <protection/>
    </xf>
    <xf numFmtId="49" fontId="13" fillId="0" borderId="41" xfId="48" applyNumberFormat="1" applyFont="1" applyBorder="1" applyAlignment="1">
      <alignment horizontal="right"/>
      <protection/>
    </xf>
    <xf numFmtId="4" fontId="0" fillId="0" borderId="0" xfId="0" applyNumberFormat="1" applyFont="1" applyAlignment="1">
      <alignment horizontal="right" vertical="top"/>
    </xf>
    <xf numFmtId="0" fontId="4" fillId="0" borderId="0" xfId="0" applyFont="1" applyAlignment="1" applyProtection="1">
      <alignment horizontal="left" vertical="center"/>
      <protection/>
    </xf>
    <xf numFmtId="169" fontId="0" fillId="0" borderId="0" xfId="0" applyNumberFormat="1" applyAlignment="1">
      <alignment horizontal="left" vertical="top"/>
    </xf>
    <xf numFmtId="0" fontId="5" fillId="0" borderId="0" xfId="0" applyFont="1" applyAlignment="1" applyProtection="1">
      <alignment horizontal="left"/>
      <protection/>
    </xf>
    <xf numFmtId="4" fontId="5" fillId="0" borderId="0" xfId="0" applyNumberFormat="1" applyFont="1" applyAlignment="1" applyProtection="1">
      <alignment horizontal="right"/>
      <protection/>
    </xf>
    <xf numFmtId="0" fontId="4" fillId="0" borderId="0" xfId="0" applyFont="1" applyAlignment="1" applyProtection="1">
      <alignment horizontal="left"/>
      <protection/>
    </xf>
    <xf numFmtId="0" fontId="5" fillId="0" borderId="10" xfId="0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 applyProtection="1">
      <alignment horizontal="center" vertical="center" wrapText="1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 vertical="center"/>
      <protection/>
    </xf>
    <xf numFmtId="4" fontId="7" fillId="0" borderId="0" xfId="0" applyNumberFormat="1" applyFont="1" applyAlignment="1" applyProtection="1">
      <alignment horizontal="right" vertical="center"/>
      <protection/>
    </xf>
    <xf numFmtId="4" fontId="7" fillId="0" borderId="11" xfId="0" applyNumberFormat="1" applyFont="1" applyBorder="1" applyAlignment="1" applyProtection="1">
      <alignment horizontal="right" vertical="center"/>
      <protection/>
    </xf>
    <xf numFmtId="4" fontId="4" fillId="0" borderId="0" xfId="0" applyNumberFormat="1" applyFont="1" applyAlignment="1" applyProtection="1">
      <alignment horizontal="right"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164" fontId="6" fillId="0" borderId="62" xfId="0" applyNumberFormat="1" applyFont="1" applyBorder="1" applyAlignment="1" applyProtection="1">
      <alignment horizontal="right"/>
      <protection/>
    </xf>
    <xf numFmtId="4" fontId="0" fillId="0" borderId="0" xfId="0" applyNumberFormat="1" applyAlignment="1">
      <alignment horizontal="left" vertical="top"/>
    </xf>
    <xf numFmtId="164" fontId="6" fillId="0" borderId="62" xfId="0" applyNumberFormat="1" applyFont="1" applyBorder="1" applyAlignment="1" applyProtection="1">
      <alignment horizontal="right"/>
      <protection/>
    </xf>
    <xf numFmtId="4" fontId="0" fillId="0" borderId="0" xfId="0" applyNumberFormat="1" applyFont="1" applyAlignment="1">
      <alignment horizontal="left" vertical="top"/>
    </xf>
    <xf numFmtId="169" fontId="0" fillId="0" borderId="0" xfId="0" applyNumberFormat="1" applyFont="1" applyAlignment="1">
      <alignment horizontal="left" vertical="top"/>
    </xf>
    <xf numFmtId="0" fontId="4" fillId="0" borderId="12" xfId="0" applyFont="1" applyBorder="1" applyAlignment="1" applyProtection="1">
      <alignment horizontal="left" wrapText="1"/>
      <protection/>
    </xf>
    <xf numFmtId="0" fontId="5" fillId="0" borderId="12" xfId="0" applyFont="1" applyBorder="1" applyAlignment="1" applyProtection="1">
      <alignment horizontal="center" wrapText="1"/>
      <protection/>
    </xf>
    <xf numFmtId="165" fontId="5" fillId="0" borderId="12" xfId="0" applyNumberFormat="1" applyFont="1" applyBorder="1" applyAlignment="1" applyProtection="1">
      <alignment/>
      <protection/>
    </xf>
    <xf numFmtId="4" fontId="5" fillId="0" borderId="12" xfId="0" applyNumberFormat="1" applyFont="1" applyBorder="1" applyAlignment="1" applyProtection="1">
      <alignment/>
      <protection/>
    </xf>
    <xf numFmtId="4" fontId="5" fillId="0" borderId="13" xfId="0" applyNumberFormat="1" applyFont="1" applyBorder="1" applyAlignment="1" applyProtection="1">
      <alignment/>
      <protection/>
    </xf>
    <xf numFmtId="0" fontId="5" fillId="0" borderId="12" xfId="0" applyFont="1" applyBorder="1" applyAlignment="1" applyProtection="1">
      <alignment horizontal="left" wrapText="1"/>
      <protection/>
    </xf>
    <xf numFmtId="4" fontId="2" fillId="0" borderId="0" xfId="0" applyNumberFormat="1" applyFont="1" applyAlignment="1" applyProtection="1">
      <alignment horizontal="right"/>
      <protection/>
    </xf>
    <xf numFmtId="0" fontId="0" fillId="0" borderId="0" xfId="0" applyFont="1" applyAlignment="1">
      <alignment horizontal="left" vertical="top"/>
    </xf>
    <xf numFmtId="4" fontId="0" fillId="0" borderId="0" xfId="0" applyNumberFormat="1" applyFont="1" applyAlignment="1">
      <alignment horizontal="right" vertical="top"/>
    </xf>
    <xf numFmtId="49" fontId="13" fillId="0" borderId="41" xfId="48" applyNumberFormat="1" applyFont="1" applyBorder="1" applyAlignment="1">
      <alignment horizontal="right"/>
      <protection/>
    </xf>
    <xf numFmtId="164" fontId="6" fillId="0" borderId="62" xfId="0" applyNumberFormat="1" applyFont="1" applyBorder="1" applyAlignment="1" applyProtection="1">
      <alignment horizontal="right" vertical="center"/>
      <protection/>
    </xf>
    <xf numFmtId="0" fontId="6" fillId="0" borderId="12" xfId="0" applyFont="1" applyBorder="1" applyAlignment="1" applyProtection="1">
      <alignment horizontal="left" vertical="center" wrapText="1"/>
      <protection/>
    </xf>
    <xf numFmtId="165" fontId="6" fillId="0" borderId="12" xfId="0" applyNumberFormat="1" applyFont="1" applyBorder="1" applyAlignment="1" applyProtection="1">
      <alignment horizontal="right" vertical="center"/>
      <protection/>
    </xf>
    <xf numFmtId="0" fontId="6" fillId="0" borderId="0" xfId="0" applyFont="1" applyAlignment="1" applyProtection="1">
      <alignment horizontal="left" wrapText="1"/>
      <protection/>
    </xf>
    <xf numFmtId="165" fontId="6" fillId="0" borderId="0" xfId="0" applyNumberFormat="1" applyFont="1" applyAlignment="1" applyProtection="1">
      <alignment horizontal="right"/>
      <protection/>
    </xf>
    <xf numFmtId="164" fontId="6" fillId="0" borderId="63" xfId="0" applyNumberFormat="1" applyFont="1" applyBorder="1" applyAlignment="1" applyProtection="1">
      <alignment horizontal="right"/>
      <protection/>
    </xf>
    <xf numFmtId="4" fontId="5" fillId="0" borderId="12" xfId="0" applyNumberFormat="1" applyFont="1" applyBorder="1" applyAlignment="1" applyProtection="1">
      <alignment horizontal="left"/>
      <protection locked="0"/>
    </xf>
    <xf numFmtId="4" fontId="5" fillId="0" borderId="12" xfId="0" applyNumberFormat="1" applyFont="1" applyBorder="1" applyAlignment="1" applyProtection="1">
      <alignment horizontal="center"/>
      <protection locked="0"/>
    </xf>
    <xf numFmtId="4" fontId="5" fillId="0" borderId="12" xfId="0" applyNumberFormat="1" applyFont="1" applyBorder="1" applyAlignment="1" applyProtection="1">
      <alignment/>
      <protection locked="0"/>
    </xf>
    <xf numFmtId="0" fontId="3" fillId="0" borderId="0" xfId="0" applyFont="1" applyAlignment="1" applyProtection="1">
      <alignment horizontal="left" vertical="center" wrapText="1"/>
      <protection/>
    </xf>
    <xf numFmtId="164" fontId="6" fillId="0" borderId="0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4" fontId="5" fillId="0" borderId="0" xfId="0" applyNumberFormat="1" applyFont="1" applyBorder="1" applyAlignment="1" applyProtection="1">
      <alignment horizontal="right" vertical="center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165" fontId="6" fillId="0" borderId="12" xfId="0" applyNumberFormat="1" applyFont="1" applyFill="1" applyBorder="1" applyAlignment="1" applyProtection="1">
      <alignment horizontal="right" vertical="center"/>
      <protection/>
    </xf>
    <xf numFmtId="4" fontId="5" fillId="0" borderId="12" xfId="0" applyNumberFormat="1" applyFont="1" applyFill="1" applyBorder="1" applyAlignment="1" applyProtection="1">
      <alignment horizontal="right" vertical="center"/>
      <protection/>
    </xf>
    <xf numFmtId="164" fontId="6" fillId="0" borderId="62" xfId="0" applyNumberFormat="1" applyFont="1" applyFill="1" applyBorder="1" applyAlignment="1" applyProtection="1">
      <alignment horizontal="right" vertical="center"/>
      <protection/>
    </xf>
    <xf numFmtId="4" fontId="5" fillId="0" borderId="13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Alignment="1" applyProtection="1">
      <alignment horizontal="left" vertical="center" wrapText="1"/>
      <protection/>
    </xf>
    <xf numFmtId="0" fontId="6" fillId="0" borderId="0" xfId="0" applyFont="1" applyAlignment="1" applyProtection="1">
      <alignment horizontal="left"/>
      <protection/>
    </xf>
    <xf numFmtId="4" fontId="6" fillId="0" borderId="0" xfId="0" applyNumberFormat="1" applyFont="1" applyAlignment="1" applyProtection="1">
      <alignment horizontal="right"/>
      <protection/>
    </xf>
    <xf numFmtId="14" fontId="6" fillId="0" borderId="0" xfId="0" applyNumberFormat="1" applyFont="1" applyAlignment="1" applyProtection="1">
      <alignment horizontal="right"/>
      <protection/>
    </xf>
    <xf numFmtId="0" fontId="18" fillId="0" borderId="39" xfId="48" applyFont="1" applyBorder="1" applyAlignment="1">
      <alignment horizontal="left"/>
      <protection/>
    </xf>
    <xf numFmtId="0" fontId="18" fillId="0" borderId="52" xfId="48" applyFont="1" applyBorder="1" applyAlignment="1">
      <alignment horizontal="left"/>
      <protection/>
    </xf>
    <xf numFmtId="0" fontId="18" fillId="0" borderId="39" xfId="48" applyFont="1" applyBorder="1" applyAlignment="1">
      <alignment horizontal="center" vertical="center" wrapText="1"/>
      <protection/>
    </xf>
    <xf numFmtId="0" fontId="18" fillId="0" borderId="52" xfId="48" applyFont="1" applyBorder="1" applyAlignment="1">
      <alignment horizontal="center" vertical="center" wrapText="1"/>
      <protection/>
    </xf>
    <xf numFmtId="0" fontId="8" fillId="0" borderId="64" xfId="48" applyFont="1" applyBorder="1" applyAlignment="1">
      <alignment horizontal="left"/>
      <protection/>
    </xf>
    <xf numFmtId="0" fontId="8" fillId="0" borderId="47" xfId="48" applyFont="1" applyBorder="1" applyAlignment="1">
      <alignment horizontal="left"/>
      <protection/>
    </xf>
    <xf numFmtId="0" fontId="8" fillId="0" borderId="65" xfId="48" applyFont="1" applyBorder="1" applyAlignment="1">
      <alignment horizontal="left"/>
      <protection/>
    </xf>
    <xf numFmtId="0" fontId="6" fillId="0" borderId="0" xfId="48" applyFont="1" applyAlignment="1">
      <alignment horizontal="left" vertical="top" wrapText="1"/>
      <protection/>
    </xf>
    <xf numFmtId="0" fontId="13" fillId="0" borderId="0" xfId="48" applyAlignment="1">
      <alignment horizontal="left" wrapText="1"/>
      <protection/>
    </xf>
    <xf numFmtId="0" fontId="18" fillId="0" borderId="39" xfId="48" applyFont="1" applyBorder="1" applyAlignment="1">
      <alignment horizontal="left" wrapText="1"/>
      <protection/>
    </xf>
    <xf numFmtId="0" fontId="13" fillId="0" borderId="66" xfId="47" applyFont="1" applyBorder="1" applyAlignment="1">
      <alignment horizontal="center"/>
      <protection/>
    </xf>
    <xf numFmtId="0" fontId="13" fillId="0" borderId="67" xfId="47" applyFont="1" applyBorder="1" applyAlignment="1">
      <alignment horizontal="center"/>
      <protection/>
    </xf>
    <xf numFmtId="0" fontId="13" fillId="0" borderId="68" xfId="47" applyFont="1" applyBorder="1" applyAlignment="1">
      <alignment horizontal="center"/>
      <protection/>
    </xf>
    <xf numFmtId="0" fontId="13" fillId="0" borderId="69" xfId="47" applyFont="1" applyBorder="1" applyAlignment="1">
      <alignment horizontal="center"/>
      <protection/>
    </xf>
    <xf numFmtId="0" fontId="13" fillId="0" borderId="70" xfId="47" applyFont="1" applyBorder="1" applyAlignment="1">
      <alignment horizontal="left"/>
      <protection/>
    </xf>
    <xf numFmtId="0" fontId="13" fillId="0" borderId="17" xfId="47" applyFont="1" applyBorder="1" applyAlignment="1">
      <alignment horizontal="left"/>
      <protection/>
    </xf>
    <xf numFmtId="0" fontId="13" fillId="0" borderId="71" xfId="47" applyFont="1" applyBorder="1" applyAlignment="1">
      <alignment horizontal="left"/>
      <protection/>
    </xf>
    <xf numFmtId="0" fontId="14" fillId="0" borderId="14" xfId="47" applyFont="1" applyBorder="1" applyAlignment="1">
      <alignment horizontal="center" wrapText="1"/>
      <protection/>
    </xf>
    <xf numFmtId="0" fontId="14" fillId="0" borderId="15" xfId="47" applyFont="1" applyBorder="1" applyAlignment="1">
      <alignment horizontal="center" wrapText="1"/>
      <protection/>
    </xf>
    <xf numFmtId="0" fontId="14" fillId="0" borderId="67" xfId="47" applyFont="1" applyBorder="1" applyAlignment="1">
      <alignment horizontal="center" wrapText="1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 wrapText="1"/>
      <protection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OL.XLS" xfId="47"/>
    <cellStyle name="normální_SO 02_vv_02" xfId="48"/>
    <cellStyle name="Followed Hyperlink" xfId="49"/>
    <cellStyle name="Poznámka" xfId="50"/>
    <cellStyle name="Percent" xfId="51"/>
    <cellStyle name="Propojená buňka" xfId="52"/>
    <cellStyle name="Správně" xfId="53"/>
    <cellStyle name="Standaard_Blad1_3" xfId="54"/>
    <cellStyle name="Styl 1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nty\2009\Lipn&#237;k\SO%2002_vv_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RA&#352;\SERVIS%20-%20MAN\PODKLADY\Nab&#237;dka%20signo%20-%20admin.%20budov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1_Zden&#283;k\CENIKY\Pracovni%20REHAU\REHAU%20VIO-cen&#237;k%202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jekty\2012\Hranice%20Hrom&#367;vka%2023_2012\DSP%203_2_2013\Rozpo&#269;et_Regenerace%20s&#237;dli&#353;t&#283;%20Hrom&#367;vka%20III.etap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vrn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Karel\AppData\Local\Microsoft\Windows\Temporary%20Internet%20Files\Content.Outlook\IO2GCQQB\Kopie%20-%20Rozpocet_Milenov22%205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  <sheetName val="1"/>
      <sheetName val="P-101"/>
      <sheetName val="položkový rozpočet"/>
      <sheetName val="Slepý"/>
    </sheetNames>
    <sheetDataSet>
      <sheetData sheetId="0">
        <row r="4">
          <cell r="A4" t="str">
            <v>2</v>
          </cell>
          <cell r="C4" t="str">
            <v>Zpevněné plochy</v>
          </cell>
        </row>
        <row r="6">
          <cell r="A6" t="str">
            <v>3-3522-469</v>
          </cell>
          <cell r="C6" t="str">
            <v>Revit. prostoru mezi ul. Osecká a Bratrská - 1.et.</v>
          </cell>
        </row>
      </sheetData>
      <sheetData sheetId="1">
        <row r="22">
          <cell r="E22">
            <v>4623613.595420406</v>
          </cell>
          <cell r="F22">
            <v>152009.078125</v>
          </cell>
          <cell r="G22">
            <v>0</v>
          </cell>
          <cell r="H22">
            <v>0</v>
          </cell>
          <cell r="I22">
            <v>0</v>
          </cell>
        </row>
        <row r="29">
          <cell r="H29">
            <v>167146.7935740892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ýpočet netto cen"/>
      <sheetName val="signo BK 70110"/>
      <sheetName val="signo BK 70130"/>
    </sheetNames>
    <sheetDataSet>
      <sheetData sheetId="0">
        <row r="7">
          <cell r="B7">
            <v>0</v>
          </cell>
        </row>
        <row r="10">
          <cell r="B10">
            <v>0</v>
          </cell>
        </row>
        <row r="11">
          <cell r="B11">
            <v>0</v>
          </cell>
        </row>
        <row r="12">
          <cell r="B12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ldt"/>
      <sheetName val="Obsah ceníku"/>
      <sheetName val="Výpočet netto cen"/>
      <sheetName val="LE"/>
      <sheetName val="LEX"/>
      <sheetName val="LEH"/>
      <sheetName val="BE"/>
      <sheetName val="BES mini"/>
      <sheetName val="BES"/>
      <sheetName val="MKS"/>
      <sheetName val="AXIS"/>
      <sheetName val="MKE,MS"/>
      <sheetName val="RAUTRIGO"/>
      <sheetName val="SL, SL-T"/>
      <sheetName val="RAUDUO"/>
      <sheetName val="signo-BK"/>
      <sheetName val="signo-BS"/>
      <sheetName val="signo-BA"/>
      <sheetName val="signo-FBK"/>
      <sheetName val="signo-COMPAKT"/>
      <sheetName val="Příslušenství signo"/>
      <sheetName val="Vestavné přístroje"/>
      <sheetName val="Spínače a komunikační technika"/>
      <sheetName val="Nástavbový systém signo"/>
      <sheetName val="BE-DIN, NU-DIN, HF, VF, přísl."/>
      <sheetName val="Doplňkový program"/>
      <sheetName val="RAUCROSS"/>
      <sheetName val="PROFILA -  PVC"/>
      <sheetName val="PROFILA - ALU"/>
      <sheetName val="CONEXEL"/>
      <sheetName val="Amigo"/>
      <sheetName val="RAUTHERMO"/>
      <sheetName val="Podpodlažní systémy"/>
      <sheetName val="Kabelové nosné dráhy"/>
      <sheetName val="PROFILA -  původní"/>
    </sheetNames>
    <sheetDataSet>
      <sheetData sheetId="2">
        <row r="11">
          <cell r="B11">
            <v>18.2</v>
          </cell>
        </row>
        <row r="12">
          <cell r="B12">
            <v>0.4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Komunikace a zpevn."/>
      <sheetName val="Hřiště"/>
      <sheetName val="Kontejnerová stání"/>
      <sheetName val="Mobiliář"/>
      <sheetName val="Veget. úpravy"/>
      <sheetName val="VO"/>
      <sheetName val="VRN"/>
    </sheetNames>
    <sheetDataSet>
      <sheetData sheetId="0">
        <row r="29">
          <cell r="C29">
            <v>21</v>
          </cell>
        </row>
        <row r="31">
          <cell r="C31">
            <v>10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SO 01"/>
      <sheetName val="SO 02"/>
      <sheetName val="SO 03"/>
      <sheetName val="SO 04"/>
      <sheetName val="SO 05"/>
      <sheetName val="List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 celkový"/>
      <sheetName val="Krycí list SO 01"/>
      <sheetName val="Rekapitulace SO 01"/>
      <sheetName val="Rozpočet SO 01"/>
      <sheetName val="Krycí list SO 02"/>
      <sheetName val="Rekapitulace SO 02"/>
      <sheetName val="Rozpočet SO 02"/>
      <sheetName val="Krycí list SO 03"/>
      <sheetName val="Rekapitulace SO 03"/>
      <sheetName val="Rozpočet SO 03"/>
      <sheetName val="Krycí list SO 04"/>
      <sheetName val="Rekapitulace SO 04"/>
      <sheetName val="Rozpočet SO 04"/>
      <sheetName val="Rozpočet SO 05_exel"/>
      <sheetName val="SO 05"/>
      <sheetName val="VRN"/>
    </sheetNames>
    <sheetDataSet>
      <sheetData sheetId="1">
        <row r="29">
          <cell r="C29">
            <v>21</v>
          </cell>
        </row>
        <row r="31">
          <cell r="C31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4"/>
  <sheetViews>
    <sheetView tabSelected="1" zoomScalePageLayoutView="0" workbookViewId="0" topLeftCell="A1">
      <selection activeCell="C28" sqref="C28"/>
    </sheetView>
  </sheetViews>
  <sheetFormatPr defaultColWidth="10.66015625" defaultRowHeight="10.5"/>
  <cols>
    <col min="1" max="1" width="2.33203125" style="32" customWidth="1"/>
    <col min="2" max="2" width="17.5" style="32" customWidth="1"/>
    <col min="3" max="3" width="18.5" style="32" customWidth="1"/>
    <col min="4" max="5" width="17" style="32" customWidth="1"/>
    <col min="6" max="6" width="19.33203125" style="32" customWidth="1"/>
    <col min="7" max="7" width="17.83203125" style="32" customWidth="1"/>
    <col min="8" max="16384" width="10.66015625" style="32" customWidth="1"/>
  </cols>
  <sheetData>
    <row r="1" spans="1:7" ht="21.75" customHeight="1">
      <c r="A1" s="38" t="s">
        <v>61</v>
      </c>
      <c r="B1" s="63"/>
      <c r="C1" s="63"/>
      <c r="D1" s="63"/>
      <c r="E1" s="63"/>
      <c r="F1" s="63"/>
      <c r="G1" s="63"/>
    </row>
    <row r="2" ht="15" customHeight="1" thickBot="1"/>
    <row r="3" spans="1:7" ht="12.75" customHeight="1">
      <c r="A3" s="64" t="s">
        <v>52</v>
      </c>
      <c r="B3" s="65"/>
      <c r="C3" s="66" t="s">
        <v>62</v>
      </c>
      <c r="D3" s="66"/>
      <c r="E3" s="66"/>
      <c r="F3" s="66" t="s">
        <v>63</v>
      </c>
      <c r="G3" s="67"/>
    </row>
    <row r="4" spans="1:7" ht="12.75" customHeight="1">
      <c r="A4" s="68"/>
      <c r="B4" s="69"/>
      <c r="C4" s="70"/>
      <c r="D4" s="71"/>
      <c r="E4" s="71"/>
      <c r="F4" s="36"/>
      <c r="G4" s="72"/>
    </row>
    <row r="5" spans="1:7" ht="12.75" customHeight="1">
      <c r="A5" s="73" t="s">
        <v>50</v>
      </c>
      <c r="B5" s="74"/>
      <c r="C5" s="75" t="s">
        <v>64</v>
      </c>
      <c r="D5" s="75"/>
      <c r="E5" s="75"/>
      <c r="F5" s="76" t="s">
        <v>65</v>
      </c>
      <c r="G5" s="77"/>
    </row>
    <row r="6" spans="1:7" ht="12.75" customHeight="1">
      <c r="A6" s="68"/>
      <c r="B6" s="69"/>
      <c r="C6" s="70" t="s">
        <v>158</v>
      </c>
      <c r="D6" s="71"/>
      <c r="E6" s="71"/>
      <c r="F6" s="71"/>
      <c r="G6" s="72"/>
    </row>
    <row r="7" spans="1:9" ht="12.75">
      <c r="A7" s="73" t="s">
        <v>66</v>
      </c>
      <c r="B7" s="75"/>
      <c r="C7" s="180" t="s">
        <v>101</v>
      </c>
      <c r="D7" s="181"/>
      <c r="E7" s="78" t="s">
        <v>67</v>
      </c>
      <c r="F7" s="79"/>
      <c r="G7" s="80"/>
      <c r="H7" s="81"/>
      <c r="I7" s="81"/>
    </row>
    <row r="8" spans="1:7" ht="34.5" customHeight="1">
      <c r="A8" s="73" t="s">
        <v>68</v>
      </c>
      <c r="B8" s="75"/>
      <c r="C8" s="182" t="s">
        <v>160</v>
      </c>
      <c r="D8" s="183"/>
      <c r="E8" s="76" t="s">
        <v>69</v>
      </c>
      <c r="F8" s="75"/>
      <c r="G8" s="82"/>
    </row>
    <row r="9" spans="1:7" ht="12.75">
      <c r="A9" s="83" t="s">
        <v>70</v>
      </c>
      <c r="B9" s="84"/>
      <c r="C9" s="84"/>
      <c r="D9" s="84"/>
      <c r="E9" s="85" t="s">
        <v>71</v>
      </c>
      <c r="F9" s="84"/>
      <c r="G9" s="127" t="s">
        <v>159</v>
      </c>
    </row>
    <row r="10" spans="1:57" ht="12.75">
      <c r="A10" s="87" t="s">
        <v>72</v>
      </c>
      <c r="B10" s="36"/>
      <c r="C10" s="36"/>
      <c r="D10" s="36"/>
      <c r="E10" s="88" t="s">
        <v>73</v>
      </c>
      <c r="F10" s="36"/>
      <c r="G10" s="72"/>
      <c r="BA10" s="59"/>
      <c r="BB10" s="59"/>
      <c r="BC10" s="59"/>
      <c r="BD10" s="59"/>
      <c r="BE10" s="59"/>
    </row>
    <row r="11" spans="1:7" ht="12.75">
      <c r="A11" s="87"/>
      <c r="B11" s="36" t="s">
        <v>103</v>
      </c>
      <c r="C11" s="36"/>
      <c r="D11" s="36"/>
      <c r="E11" s="184"/>
      <c r="F11" s="185"/>
      <c r="G11" s="186"/>
    </row>
    <row r="12" spans="1:7" ht="28.5" customHeight="1" thickBot="1">
      <c r="A12" s="89" t="s">
        <v>74</v>
      </c>
      <c r="B12" s="90"/>
      <c r="C12" s="90"/>
      <c r="D12" s="90"/>
      <c r="E12" s="91"/>
      <c r="F12" s="91"/>
      <c r="G12" s="92"/>
    </row>
    <row r="13" spans="1:7" ht="17.25" customHeight="1" thickBot="1">
      <c r="A13" s="93" t="s">
        <v>75</v>
      </c>
      <c r="B13" s="94"/>
      <c r="C13" s="95"/>
      <c r="D13" s="96" t="s">
        <v>76</v>
      </c>
      <c r="E13" s="97"/>
      <c r="F13" s="97"/>
      <c r="G13" s="95"/>
    </row>
    <row r="14" spans="1:7" ht="15.75" customHeight="1">
      <c r="A14" s="98"/>
      <c r="B14" s="99" t="s">
        <v>77</v>
      </c>
      <c r="C14" s="100">
        <f>Dodavka</f>
        <v>0</v>
      </c>
      <c r="D14" s="101"/>
      <c r="E14" s="102"/>
      <c r="F14" s="103"/>
      <c r="G14" s="100"/>
    </row>
    <row r="15" spans="1:7" ht="15.75" customHeight="1">
      <c r="A15" s="98" t="s">
        <v>78</v>
      </c>
      <c r="B15" s="99" t="s">
        <v>79</v>
      </c>
      <c r="C15" s="100">
        <f>Mont</f>
        <v>0</v>
      </c>
      <c r="D15" s="83"/>
      <c r="E15" s="104"/>
      <c r="F15" s="105"/>
      <c r="G15" s="100"/>
    </row>
    <row r="16" spans="1:7" ht="15.75" customHeight="1">
      <c r="A16" s="98" t="s">
        <v>80</v>
      </c>
      <c r="B16" s="99" t="s">
        <v>81</v>
      </c>
      <c r="C16" s="100">
        <f>'Krycí list SO 01'!C16+'Krycí list SO 02'!C16+'Krycí list SO 03'!Zaklad5</f>
        <v>0</v>
      </c>
      <c r="D16" s="83"/>
      <c r="E16" s="104"/>
      <c r="F16" s="105"/>
      <c r="G16" s="100"/>
    </row>
    <row r="17" spans="1:7" ht="15.75" customHeight="1">
      <c r="A17" s="106" t="s">
        <v>82</v>
      </c>
      <c r="B17" s="99" t="s">
        <v>83</v>
      </c>
      <c r="C17" s="100"/>
      <c r="D17" s="83"/>
      <c r="E17" s="104"/>
      <c r="F17" s="105"/>
      <c r="G17" s="100"/>
    </row>
    <row r="18" spans="1:7" ht="15.75" customHeight="1">
      <c r="A18" s="107" t="s">
        <v>84</v>
      </c>
      <c r="B18" s="99"/>
      <c r="C18" s="100">
        <f>SUM(C14:C17)</f>
        <v>0</v>
      </c>
      <c r="D18" s="108"/>
      <c r="E18" s="104"/>
      <c r="F18" s="105"/>
      <c r="G18" s="100"/>
    </row>
    <row r="19" spans="1:7" ht="15.75" customHeight="1">
      <c r="A19" s="107"/>
      <c r="B19" s="99"/>
      <c r="C19" s="100"/>
      <c r="D19" s="83"/>
      <c r="E19" s="104"/>
      <c r="F19" s="105"/>
      <c r="G19" s="100"/>
    </row>
    <row r="20" spans="1:7" ht="15.75" customHeight="1">
      <c r="A20" s="107" t="s">
        <v>59</v>
      </c>
      <c r="B20" s="99"/>
      <c r="C20" s="100">
        <f>HZS</f>
        <v>0</v>
      </c>
      <c r="D20" s="83"/>
      <c r="E20" s="104"/>
      <c r="F20" s="105"/>
      <c r="G20" s="100"/>
    </row>
    <row r="21" spans="1:7" ht="15.75" customHeight="1">
      <c r="A21" s="87" t="s">
        <v>85</v>
      </c>
      <c r="B21" s="36"/>
      <c r="C21" s="100">
        <f>C18+C20</f>
        <v>0</v>
      </c>
      <c r="D21" s="83"/>
      <c r="E21" s="104"/>
      <c r="F21" s="105"/>
      <c r="G21" s="100"/>
    </row>
    <row r="22" spans="1:7" ht="15.75" customHeight="1" thickBot="1">
      <c r="A22" s="83" t="s">
        <v>86</v>
      </c>
      <c r="B22" s="84"/>
      <c r="C22" s="109">
        <f>C21+G22</f>
        <v>0</v>
      </c>
      <c r="D22" s="110" t="s">
        <v>87</v>
      </c>
      <c r="E22" s="111"/>
      <c r="F22" s="112"/>
      <c r="G22" s="100">
        <f>VRN!F57</f>
        <v>0</v>
      </c>
    </row>
    <row r="23" spans="1:7" ht="12.75">
      <c r="A23" s="64" t="s">
        <v>88</v>
      </c>
      <c r="B23" s="66"/>
      <c r="C23" s="113" t="s">
        <v>89</v>
      </c>
      <c r="D23" s="66"/>
      <c r="E23" s="113" t="s">
        <v>90</v>
      </c>
      <c r="F23" s="66"/>
      <c r="G23" s="67"/>
    </row>
    <row r="24" spans="1:7" ht="12.75">
      <c r="A24" s="73"/>
      <c r="B24" s="75"/>
      <c r="C24" s="76" t="s">
        <v>91</v>
      </c>
      <c r="D24" s="75"/>
      <c r="E24" s="76" t="s">
        <v>91</v>
      </c>
      <c r="F24" s="75"/>
      <c r="G24" s="77"/>
    </row>
    <row r="25" spans="1:7" ht="12.75">
      <c r="A25" s="87" t="s">
        <v>92</v>
      </c>
      <c r="B25" s="114"/>
      <c r="C25" s="88" t="s">
        <v>92</v>
      </c>
      <c r="D25" s="36"/>
      <c r="E25" s="88" t="s">
        <v>92</v>
      </c>
      <c r="F25" s="36"/>
      <c r="G25" s="72"/>
    </row>
    <row r="26" spans="1:7" ht="12.75">
      <c r="A26" s="87"/>
      <c r="B26" s="115"/>
      <c r="C26" s="88" t="s">
        <v>93</v>
      </c>
      <c r="D26" s="36"/>
      <c r="E26" s="88" t="s">
        <v>94</v>
      </c>
      <c r="F26" s="36"/>
      <c r="G26" s="72"/>
    </row>
    <row r="27" spans="1:7" ht="12.75">
      <c r="A27" s="87"/>
      <c r="B27" s="36"/>
      <c r="C27" s="88"/>
      <c r="D27" s="36"/>
      <c r="E27" s="88"/>
      <c r="F27" s="36"/>
      <c r="G27" s="72"/>
    </row>
    <row r="28" spans="1:7" ht="97.5" customHeight="1">
      <c r="A28" s="87"/>
      <c r="B28" s="36"/>
      <c r="C28" s="88"/>
      <c r="D28" s="36"/>
      <c r="E28" s="88"/>
      <c r="F28" s="36"/>
      <c r="G28" s="72"/>
    </row>
    <row r="29" spans="1:7" ht="12.75">
      <c r="A29" s="73" t="s">
        <v>95</v>
      </c>
      <c r="B29" s="75"/>
      <c r="C29" s="116">
        <v>21</v>
      </c>
      <c r="D29" s="75" t="s">
        <v>96</v>
      </c>
      <c r="E29" s="76"/>
      <c r="F29" s="117">
        <f>ROUND(C22-F31,0)</f>
        <v>0</v>
      </c>
      <c r="G29" s="77"/>
    </row>
    <row r="30" spans="1:7" ht="12.75">
      <c r="A30" s="73" t="s">
        <v>97</v>
      </c>
      <c r="B30" s="75"/>
      <c r="C30" s="116">
        <f>SazbaDPH1</f>
        <v>21</v>
      </c>
      <c r="D30" s="75" t="s">
        <v>96</v>
      </c>
      <c r="E30" s="76"/>
      <c r="F30" s="118">
        <f>ROUND(PRODUCT(F29,C30/100),1)</f>
        <v>0</v>
      </c>
      <c r="G30" s="86"/>
    </row>
    <row r="31" spans="1:7" ht="12.75">
      <c r="A31" s="73" t="s">
        <v>95</v>
      </c>
      <c r="B31" s="75"/>
      <c r="C31" s="116">
        <v>10</v>
      </c>
      <c r="D31" s="75" t="s">
        <v>96</v>
      </c>
      <c r="E31" s="76"/>
      <c r="F31" s="117">
        <v>0</v>
      </c>
      <c r="G31" s="77"/>
    </row>
    <row r="32" spans="1:7" ht="12.75">
      <c r="A32" s="73" t="s">
        <v>97</v>
      </c>
      <c r="B32" s="75"/>
      <c r="C32" s="116">
        <f>SazbaDPH2</f>
        <v>10</v>
      </c>
      <c r="D32" s="75" t="s">
        <v>96</v>
      </c>
      <c r="E32" s="76"/>
      <c r="F32" s="118">
        <f>ROUND(PRODUCT(F31,C32/100),1)</f>
        <v>0</v>
      </c>
      <c r="G32" s="86"/>
    </row>
    <row r="33" spans="1:7" s="124" customFormat="1" ht="19.5" customHeight="1" thickBot="1">
      <c r="A33" s="119" t="s">
        <v>98</v>
      </c>
      <c r="B33" s="120"/>
      <c r="C33" s="120"/>
      <c r="D33" s="120"/>
      <c r="E33" s="121"/>
      <c r="F33" s="122">
        <f>CEILING(SUM(F29:F32),1)</f>
        <v>0</v>
      </c>
      <c r="G33" s="123"/>
    </row>
    <row r="35" spans="1:8" ht="12.75">
      <c r="A35" s="125"/>
      <c r="B35" s="125"/>
      <c r="C35" s="125"/>
      <c r="D35" s="125"/>
      <c r="E35" s="125"/>
      <c r="F35" s="125"/>
      <c r="G35" s="125"/>
      <c r="H35" s="32" t="s">
        <v>99</v>
      </c>
    </row>
    <row r="36" spans="1:8" ht="14.25" customHeight="1">
      <c r="A36" s="125"/>
      <c r="B36" s="187"/>
      <c r="C36" s="187"/>
      <c r="D36" s="187"/>
      <c r="E36" s="187"/>
      <c r="F36" s="187"/>
      <c r="G36" s="187"/>
      <c r="H36" s="32" t="s">
        <v>99</v>
      </c>
    </row>
    <row r="37" spans="1:8" ht="12.75" customHeight="1">
      <c r="A37" s="126"/>
      <c r="B37" s="187"/>
      <c r="C37" s="187"/>
      <c r="D37" s="187"/>
      <c r="E37" s="187"/>
      <c r="F37" s="187"/>
      <c r="G37" s="187"/>
      <c r="H37" s="32" t="s">
        <v>99</v>
      </c>
    </row>
    <row r="38" spans="1:8" ht="12.75">
      <c r="A38" s="126"/>
      <c r="B38" s="187"/>
      <c r="C38" s="187"/>
      <c r="D38" s="187"/>
      <c r="E38" s="187"/>
      <c r="F38" s="187"/>
      <c r="G38" s="187"/>
      <c r="H38" s="32" t="s">
        <v>99</v>
      </c>
    </row>
    <row r="39" spans="1:8" ht="12.75">
      <c r="A39" s="126"/>
      <c r="B39" s="187"/>
      <c r="C39" s="187"/>
      <c r="D39" s="187"/>
      <c r="E39" s="187"/>
      <c r="F39" s="187"/>
      <c r="G39" s="187"/>
      <c r="H39" s="32" t="s">
        <v>99</v>
      </c>
    </row>
    <row r="40" spans="1:8" ht="12.75">
      <c r="A40" s="126"/>
      <c r="B40" s="187"/>
      <c r="C40" s="187"/>
      <c r="D40" s="187"/>
      <c r="E40" s="187"/>
      <c r="F40" s="187"/>
      <c r="G40" s="187"/>
      <c r="H40" s="32" t="s">
        <v>99</v>
      </c>
    </row>
    <row r="41" spans="1:8" ht="12.75">
      <c r="A41" s="126"/>
      <c r="B41" s="187"/>
      <c r="C41" s="187"/>
      <c r="D41" s="187"/>
      <c r="E41" s="187"/>
      <c r="F41" s="187"/>
      <c r="G41" s="187"/>
      <c r="H41" s="32" t="s">
        <v>99</v>
      </c>
    </row>
    <row r="42" spans="1:8" ht="12.75">
      <c r="A42" s="126"/>
      <c r="B42" s="187"/>
      <c r="C42" s="187"/>
      <c r="D42" s="187"/>
      <c r="E42" s="187"/>
      <c r="F42" s="187"/>
      <c r="G42" s="187"/>
      <c r="H42" s="32" t="s">
        <v>99</v>
      </c>
    </row>
    <row r="43" spans="1:8" ht="12.75">
      <c r="A43" s="126"/>
      <c r="B43" s="187"/>
      <c r="C43" s="187"/>
      <c r="D43" s="187"/>
      <c r="E43" s="187"/>
      <c r="F43" s="187"/>
      <c r="G43" s="187"/>
      <c r="H43" s="32" t="s">
        <v>99</v>
      </c>
    </row>
    <row r="44" spans="1:8" ht="12.75">
      <c r="A44" s="126"/>
      <c r="B44" s="187"/>
      <c r="C44" s="187"/>
      <c r="D44" s="187"/>
      <c r="E44" s="187"/>
      <c r="F44" s="187"/>
      <c r="G44" s="187"/>
      <c r="H44" s="32" t="s">
        <v>99</v>
      </c>
    </row>
    <row r="45" spans="2:7" ht="12.75">
      <c r="B45" s="188"/>
      <c r="C45" s="188"/>
      <c r="D45" s="188"/>
      <c r="E45" s="188"/>
      <c r="F45" s="188"/>
      <c r="G45" s="188"/>
    </row>
    <row r="46" spans="2:7" ht="12.75">
      <c r="B46" s="188"/>
      <c r="C46" s="188"/>
      <c r="D46" s="188"/>
      <c r="E46" s="188"/>
      <c r="F46" s="188"/>
      <c r="G46" s="188"/>
    </row>
    <row r="47" spans="2:7" ht="12.75">
      <c r="B47" s="188"/>
      <c r="C47" s="188"/>
      <c r="D47" s="188"/>
      <c r="E47" s="188"/>
      <c r="F47" s="188"/>
      <c r="G47" s="188"/>
    </row>
    <row r="48" spans="2:7" ht="12.75">
      <c r="B48" s="188"/>
      <c r="C48" s="188"/>
      <c r="D48" s="188"/>
      <c r="E48" s="188"/>
      <c r="F48" s="188"/>
      <c r="G48" s="188"/>
    </row>
    <row r="49" spans="2:7" ht="12.75">
      <c r="B49" s="188"/>
      <c r="C49" s="188"/>
      <c r="D49" s="188"/>
      <c r="E49" s="188"/>
      <c r="F49" s="188"/>
      <c r="G49" s="188"/>
    </row>
    <row r="50" spans="2:7" ht="12.75">
      <c r="B50" s="188"/>
      <c r="C50" s="188"/>
      <c r="D50" s="188"/>
      <c r="E50" s="188"/>
      <c r="F50" s="188"/>
      <c r="G50" s="188"/>
    </row>
    <row r="51" spans="2:7" ht="12.75">
      <c r="B51" s="188"/>
      <c r="C51" s="188"/>
      <c r="D51" s="188"/>
      <c r="E51" s="188"/>
      <c r="F51" s="188"/>
      <c r="G51" s="188"/>
    </row>
    <row r="52" spans="2:7" ht="12.75">
      <c r="B52" s="188"/>
      <c r="C52" s="188"/>
      <c r="D52" s="188"/>
      <c r="E52" s="188"/>
      <c r="F52" s="188"/>
      <c r="G52" s="188"/>
    </row>
    <row r="53" spans="2:7" ht="12.75">
      <c r="B53" s="188"/>
      <c r="C53" s="188"/>
      <c r="D53" s="188"/>
      <c r="E53" s="188"/>
      <c r="F53" s="188"/>
      <c r="G53" s="188"/>
    </row>
    <row r="54" spans="2:7" ht="12.75">
      <c r="B54" s="188"/>
      <c r="C54" s="188"/>
      <c r="D54" s="188"/>
      <c r="E54" s="188"/>
      <c r="F54" s="188"/>
      <c r="G54" s="188"/>
    </row>
  </sheetData>
  <sheetProtection/>
  <mergeCells count="14">
    <mergeCell ref="B53:G53"/>
    <mergeCell ref="B54:G54"/>
    <mergeCell ref="B47:G47"/>
    <mergeCell ref="B48:G48"/>
    <mergeCell ref="B49:G49"/>
    <mergeCell ref="B50:G50"/>
    <mergeCell ref="B51:G51"/>
    <mergeCell ref="B52:G52"/>
    <mergeCell ref="C7:D7"/>
    <mergeCell ref="C8:D8"/>
    <mergeCell ref="E11:G11"/>
    <mergeCell ref="B36:G44"/>
    <mergeCell ref="B45:G45"/>
    <mergeCell ref="B46:G46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showGridLines="0" zoomScalePageLayoutView="0" workbookViewId="0" topLeftCell="A1">
      <pane ySplit="7" topLeftCell="A8" activePane="bottomLeft" state="frozen"/>
      <selection pane="topLeft" activeCell="A1" sqref="A1"/>
      <selection pane="bottomLeft" activeCell="B22" sqref="B22"/>
    </sheetView>
  </sheetViews>
  <sheetFormatPr defaultColWidth="10.5" defaultRowHeight="12" customHeight="1"/>
  <cols>
    <col min="1" max="1" width="8.5" style="2" customWidth="1"/>
    <col min="2" max="2" width="80.83203125" style="2" customWidth="1"/>
    <col min="3" max="3" width="7.16015625" style="2" customWidth="1"/>
    <col min="4" max="4" width="9.83203125" style="2" customWidth="1"/>
    <col min="5" max="5" width="11.5" style="26" customWidth="1"/>
    <col min="6" max="6" width="14.66015625" style="26" customWidth="1"/>
    <col min="7" max="8" width="11.66015625" style="1" bestFit="1" customWidth="1"/>
    <col min="9" max="16384" width="10.5" style="1" customWidth="1"/>
  </cols>
  <sheetData>
    <row r="1" spans="1:6" s="2" customFormat="1" ht="20.25" customHeight="1">
      <c r="A1" s="201" t="s">
        <v>111</v>
      </c>
      <c r="B1" s="201"/>
      <c r="C1" s="201"/>
      <c r="D1" s="201"/>
      <c r="E1" s="201"/>
      <c r="F1" s="201"/>
    </row>
    <row r="2" spans="1:6" s="2" customFormat="1" ht="12.75" customHeight="1">
      <c r="A2" s="4" t="s">
        <v>0</v>
      </c>
      <c r="B2" s="4" t="str">
        <f>'Krycí list SO 01'!nazevstavby</f>
        <v>Rekonstrukce polních cest C1 a C2 v k.ú. Milenov –II.Etapa</v>
      </c>
      <c r="C2" s="131"/>
      <c r="D2" s="131"/>
      <c r="E2" s="132"/>
      <c r="F2" s="15"/>
    </row>
    <row r="3" spans="1:6" s="2" customFormat="1" ht="12.75" customHeight="1">
      <c r="A3" s="4" t="s">
        <v>1</v>
      </c>
      <c r="B3" s="133" t="s">
        <v>76</v>
      </c>
      <c r="C3" s="131"/>
      <c r="D3" s="6" t="s">
        <v>2</v>
      </c>
      <c r="E3" s="17"/>
      <c r="F3" s="15"/>
    </row>
    <row r="4" spans="1:6" s="2" customFormat="1" ht="12.75" customHeight="1">
      <c r="A4" s="4" t="s">
        <v>3</v>
      </c>
      <c r="B4" s="131"/>
      <c r="C4" s="131"/>
      <c r="D4" s="6" t="s">
        <v>4</v>
      </c>
      <c r="E4" s="28">
        <v>41422</v>
      </c>
      <c r="F4" s="15"/>
    </row>
    <row r="5" spans="1:6" s="2" customFormat="1" ht="6.75" customHeight="1" thickBot="1">
      <c r="A5" s="3"/>
      <c r="B5" s="3"/>
      <c r="C5" s="3"/>
      <c r="D5" s="3"/>
      <c r="E5" s="15"/>
      <c r="F5" s="15"/>
    </row>
    <row r="6" spans="1:6" s="2" customFormat="1" ht="24" customHeight="1" thickBot="1">
      <c r="A6" s="134" t="s">
        <v>5</v>
      </c>
      <c r="B6" s="134" t="s">
        <v>7</v>
      </c>
      <c r="C6" s="134" t="s">
        <v>8</v>
      </c>
      <c r="D6" s="134" t="s">
        <v>9</v>
      </c>
      <c r="E6" s="135" t="s">
        <v>10</v>
      </c>
      <c r="F6" s="136" t="s">
        <v>11</v>
      </c>
    </row>
    <row r="7" spans="1:6" s="2" customFormat="1" ht="7.5" customHeight="1">
      <c r="A7" s="131"/>
      <c r="B7" s="131"/>
      <c r="C7" s="131"/>
      <c r="D7" s="131"/>
      <c r="E7" s="132"/>
      <c r="F7" s="132"/>
    </row>
    <row r="8" spans="1:6" s="2" customFormat="1" ht="6.75" customHeight="1">
      <c r="A8" s="137"/>
      <c r="B8" s="3"/>
      <c r="C8" s="3"/>
      <c r="D8" s="3"/>
      <c r="E8" s="15"/>
      <c r="F8" s="15"/>
    </row>
    <row r="9" spans="1:6" s="2" customFormat="1" ht="15" customHeight="1">
      <c r="A9" s="138"/>
      <c r="B9" s="10" t="s">
        <v>12</v>
      </c>
      <c r="C9" s="138"/>
      <c r="D9" s="138"/>
      <c r="E9" s="139"/>
      <c r="F9" s="140">
        <f>SUM(F11:F34)</f>
        <v>0</v>
      </c>
    </row>
    <row r="10" spans="1:6" s="2" customFormat="1" ht="13.5" customHeight="1">
      <c r="A10" s="129"/>
      <c r="B10" s="12"/>
      <c r="C10" s="129"/>
      <c r="D10" s="129"/>
      <c r="E10" s="141"/>
      <c r="F10" s="142"/>
    </row>
    <row r="11" spans="1:7" s="2" customFormat="1" ht="24" customHeight="1">
      <c r="A11" s="143">
        <v>1</v>
      </c>
      <c r="B11" s="148" t="s">
        <v>151</v>
      </c>
      <c r="C11" s="149" t="s">
        <v>112</v>
      </c>
      <c r="D11" s="150">
        <v>1</v>
      </c>
      <c r="E11" s="151"/>
      <c r="F11" s="152">
        <f>D11*E11</f>
        <v>0</v>
      </c>
      <c r="G11" s="144"/>
    </row>
    <row r="12" spans="1:7" s="2" customFormat="1" ht="24" customHeight="1">
      <c r="A12" s="143"/>
      <c r="B12" s="153" t="s">
        <v>113</v>
      </c>
      <c r="C12" s="149"/>
      <c r="D12" s="150"/>
      <c r="E12" s="151"/>
      <c r="F12" s="152"/>
      <c r="G12" s="144"/>
    </row>
    <row r="13" spans="1:7" s="2" customFormat="1" ht="24" customHeight="1">
      <c r="A13" s="143">
        <v>2</v>
      </c>
      <c r="B13" s="148" t="s">
        <v>114</v>
      </c>
      <c r="C13" s="149" t="s">
        <v>112</v>
      </c>
      <c r="D13" s="150">
        <v>1</v>
      </c>
      <c r="E13" s="151"/>
      <c r="F13" s="152">
        <f>D13*E13</f>
        <v>0</v>
      </c>
      <c r="G13" s="144"/>
    </row>
    <row r="14" spans="1:7" s="2" customFormat="1" ht="24" customHeight="1">
      <c r="A14" s="143"/>
      <c r="B14" s="153" t="s">
        <v>113</v>
      </c>
      <c r="C14" s="149"/>
      <c r="D14" s="150"/>
      <c r="E14" s="151"/>
      <c r="F14" s="152"/>
      <c r="G14" s="144"/>
    </row>
    <row r="15" spans="1:7" s="2" customFormat="1" ht="24" customHeight="1">
      <c r="A15" s="143">
        <v>3</v>
      </c>
      <c r="B15" s="148" t="s">
        <v>115</v>
      </c>
      <c r="C15" s="149" t="s">
        <v>112</v>
      </c>
      <c r="D15" s="150">
        <v>1</v>
      </c>
      <c r="E15" s="151"/>
      <c r="F15" s="152">
        <f>D15*E15</f>
        <v>0</v>
      </c>
      <c r="G15" s="144"/>
    </row>
    <row r="16" spans="1:7" s="2" customFormat="1" ht="24" customHeight="1">
      <c r="A16" s="143">
        <v>4</v>
      </c>
      <c r="B16" s="148" t="s">
        <v>116</v>
      </c>
      <c r="C16" s="149" t="s">
        <v>112</v>
      </c>
      <c r="D16" s="150">
        <v>1</v>
      </c>
      <c r="E16" s="151"/>
      <c r="F16" s="152">
        <f>D16*E16</f>
        <v>0</v>
      </c>
      <c r="G16" s="144"/>
    </row>
    <row r="17" spans="1:7" s="2" customFormat="1" ht="24" customHeight="1">
      <c r="A17" s="143"/>
      <c r="B17" s="153" t="s">
        <v>117</v>
      </c>
      <c r="C17" s="149"/>
      <c r="D17" s="150"/>
      <c r="E17" s="151"/>
      <c r="F17" s="152"/>
      <c r="G17" s="144"/>
    </row>
    <row r="18" spans="1:7" s="2" customFormat="1" ht="24" customHeight="1">
      <c r="A18" s="143">
        <v>5</v>
      </c>
      <c r="B18" s="148" t="s">
        <v>118</v>
      </c>
      <c r="C18" s="149" t="s">
        <v>112</v>
      </c>
      <c r="D18" s="150">
        <v>1</v>
      </c>
      <c r="E18" s="151"/>
      <c r="F18" s="152">
        <f>D18*E18</f>
        <v>0</v>
      </c>
      <c r="G18" s="144"/>
    </row>
    <row r="19" spans="1:7" s="2" customFormat="1" ht="24" customHeight="1">
      <c r="A19" s="143"/>
      <c r="B19" s="153" t="s">
        <v>293</v>
      </c>
      <c r="C19" s="149"/>
      <c r="D19" s="150"/>
      <c r="E19" s="151"/>
      <c r="F19" s="152"/>
      <c r="G19" s="144"/>
    </row>
    <row r="20" spans="1:7" s="2" customFormat="1" ht="24" customHeight="1">
      <c r="A20" s="143">
        <v>6</v>
      </c>
      <c r="B20" s="148" t="s">
        <v>119</v>
      </c>
      <c r="C20" s="149" t="s">
        <v>112</v>
      </c>
      <c r="D20" s="150">
        <v>1</v>
      </c>
      <c r="E20" s="151"/>
      <c r="F20" s="152">
        <f>D20*E20</f>
        <v>0</v>
      </c>
      <c r="G20" s="144"/>
    </row>
    <row r="21" spans="1:7" s="2" customFormat="1" ht="24" customHeight="1">
      <c r="A21" s="143"/>
      <c r="B21" s="153" t="s">
        <v>294</v>
      </c>
      <c r="C21" s="149"/>
      <c r="D21" s="150"/>
      <c r="E21" s="151"/>
      <c r="F21" s="152"/>
      <c r="G21" s="144"/>
    </row>
    <row r="22" spans="1:7" s="2" customFormat="1" ht="24" customHeight="1">
      <c r="A22" s="143">
        <v>7</v>
      </c>
      <c r="B22" s="148" t="s">
        <v>120</v>
      </c>
      <c r="C22" s="149" t="s">
        <v>121</v>
      </c>
      <c r="D22" s="150">
        <v>1</v>
      </c>
      <c r="E22" s="151"/>
      <c r="F22" s="152">
        <f>D22*E22</f>
        <v>0</v>
      </c>
      <c r="G22" s="144"/>
    </row>
    <row r="23" spans="1:7" s="2" customFormat="1" ht="24" customHeight="1">
      <c r="A23" s="143">
        <v>8</v>
      </c>
      <c r="B23" s="148" t="s">
        <v>122</v>
      </c>
      <c r="C23" s="149" t="s">
        <v>112</v>
      </c>
      <c r="D23" s="150">
        <v>1</v>
      </c>
      <c r="E23" s="151"/>
      <c r="F23" s="152">
        <f>D23*E23</f>
        <v>0</v>
      </c>
      <c r="G23" s="144"/>
    </row>
    <row r="24" spans="1:6" s="2" customFormat="1" ht="26.25" customHeight="1">
      <c r="A24" s="143"/>
      <c r="B24" s="153" t="s">
        <v>123</v>
      </c>
      <c r="C24" s="149"/>
      <c r="D24" s="150"/>
      <c r="E24" s="151"/>
      <c r="F24" s="152"/>
    </row>
    <row r="25" spans="1:6" s="2" customFormat="1" ht="24" customHeight="1">
      <c r="A25" s="143">
        <v>9</v>
      </c>
      <c r="B25" s="148" t="s">
        <v>285</v>
      </c>
      <c r="C25" s="149" t="s">
        <v>112</v>
      </c>
      <c r="D25" s="150">
        <v>1</v>
      </c>
      <c r="E25" s="151"/>
      <c r="F25" s="152">
        <f>D25*E25</f>
        <v>0</v>
      </c>
    </row>
    <row r="26" spans="1:6" s="2" customFormat="1" ht="24" customHeight="1">
      <c r="A26" s="143">
        <v>10</v>
      </c>
      <c r="B26" s="148" t="s">
        <v>152</v>
      </c>
      <c r="C26" s="149" t="s">
        <v>112</v>
      </c>
      <c r="D26" s="150">
        <v>1</v>
      </c>
      <c r="E26" s="151"/>
      <c r="F26" s="152">
        <f>D26*E26</f>
        <v>0</v>
      </c>
    </row>
    <row r="27" spans="1:6" s="2" customFormat="1" ht="24" customHeight="1">
      <c r="A27" s="143"/>
      <c r="B27" s="153" t="s">
        <v>124</v>
      </c>
      <c r="C27" s="149"/>
      <c r="D27" s="150"/>
      <c r="E27" s="151"/>
      <c r="F27" s="152"/>
    </row>
    <row r="28" spans="1:6" s="2" customFormat="1" ht="24" customHeight="1">
      <c r="A28" s="143">
        <v>11</v>
      </c>
      <c r="B28" s="148" t="s">
        <v>125</v>
      </c>
      <c r="C28" s="149" t="s">
        <v>112</v>
      </c>
      <c r="D28" s="150">
        <v>1</v>
      </c>
      <c r="E28" s="151"/>
      <c r="F28" s="152">
        <f>D28*E28</f>
        <v>0</v>
      </c>
    </row>
    <row r="29" spans="1:6" s="2" customFormat="1" ht="24" customHeight="1">
      <c r="A29" s="143"/>
      <c r="B29" s="153" t="s">
        <v>153</v>
      </c>
      <c r="C29" s="149"/>
      <c r="D29" s="150"/>
      <c r="E29" s="151"/>
      <c r="F29" s="152"/>
    </row>
    <row r="30" spans="1:6" s="2" customFormat="1" ht="24" customHeight="1">
      <c r="A30" s="143">
        <v>12</v>
      </c>
      <c r="B30" s="148" t="s">
        <v>126</v>
      </c>
      <c r="C30" s="149" t="s">
        <v>112</v>
      </c>
      <c r="D30" s="150">
        <v>1</v>
      </c>
      <c r="E30" s="151"/>
      <c r="F30" s="152">
        <f>D30*E30</f>
        <v>0</v>
      </c>
    </row>
    <row r="31" spans="1:6" s="2" customFormat="1" ht="24" customHeight="1">
      <c r="A31" s="143"/>
      <c r="B31" s="153" t="s">
        <v>127</v>
      </c>
      <c r="C31" s="149"/>
      <c r="D31" s="150"/>
      <c r="E31" s="151"/>
      <c r="F31" s="152"/>
    </row>
    <row r="32" spans="1:6" s="2" customFormat="1" ht="24" customHeight="1">
      <c r="A32" s="143">
        <v>13</v>
      </c>
      <c r="B32" s="148" t="s">
        <v>128</v>
      </c>
      <c r="C32" s="149" t="s">
        <v>112</v>
      </c>
      <c r="D32" s="150">
        <v>1</v>
      </c>
      <c r="E32" s="151"/>
      <c r="F32" s="152">
        <f>D32*E32</f>
        <v>0</v>
      </c>
    </row>
    <row r="33" spans="1:6" s="2" customFormat="1" ht="24" customHeight="1">
      <c r="A33" s="143"/>
      <c r="B33" s="153" t="s">
        <v>129</v>
      </c>
      <c r="C33" s="149"/>
      <c r="D33" s="150"/>
      <c r="E33" s="151"/>
      <c r="F33" s="152"/>
    </row>
    <row r="34" spans="1:6" s="2" customFormat="1" ht="24" customHeight="1">
      <c r="A34" s="143">
        <v>14</v>
      </c>
      <c r="B34" s="148" t="s">
        <v>286</v>
      </c>
      <c r="C34" s="149" t="s">
        <v>112</v>
      </c>
      <c r="D34" s="150">
        <v>1</v>
      </c>
      <c r="E34" s="151"/>
      <c r="F34" s="152">
        <f>D34*E34</f>
        <v>0</v>
      </c>
    </row>
    <row r="35" spans="1:6" s="2" customFormat="1" ht="24" customHeight="1">
      <c r="A35" s="145"/>
      <c r="B35" s="153" t="s">
        <v>130</v>
      </c>
      <c r="C35" s="149"/>
      <c r="D35" s="150"/>
      <c r="E35" s="151"/>
      <c r="F35" s="152"/>
    </row>
    <row r="36" spans="1:6" s="2" customFormat="1" ht="24" customHeight="1">
      <c r="A36" s="145"/>
      <c r="B36" s="153" t="s">
        <v>131</v>
      </c>
      <c r="C36" s="149"/>
      <c r="D36" s="150"/>
      <c r="E36" s="151"/>
      <c r="F36" s="152"/>
    </row>
    <row r="37" spans="1:6" s="2" customFormat="1" ht="24" customHeight="1">
      <c r="A37" s="145"/>
      <c r="B37" s="153" t="s">
        <v>132</v>
      </c>
      <c r="C37" s="149"/>
      <c r="D37" s="150"/>
      <c r="E37" s="151"/>
      <c r="F37" s="152"/>
    </row>
    <row r="38" spans="1:6" s="2" customFormat="1" ht="24" customHeight="1">
      <c r="A38" s="145"/>
      <c r="B38" s="153" t="s">
        <v>133</v>
      </c>
      <c r="C38" s="149"/>
      <c r="D38" s="150"/>
      <c r="E38" s="151"/>
      <c r="F38" s="152"/>
    </row>
    <row r="39" spans="1:6" s="2" customFormat="1" ht="24" customHeight="1">
      <c r="A39" s="145"/>
      <c r="B39" s="153" t="s">
        <v>134</v>
      </c>
      <c r="C39" s="149"/>
      <c r="D39" s="150"/>
      <c r="E39" s="151"/>
      <c r="F39" s="152"/>
    </row>
    <row r="40" spans="1:6" s="2" customFormat="1" ht="24" customHeight="1">
      <c r="A40" s="145"/>
      <c r="B40" s="153" t="s">
        <v>135</v>
      </c>
      <c r="C40" s="149"/>
      <c r="D40" s="150"/>
      <c r="E40" s="151"/>
      <c r="F40" s="152"/>
    </row>
    <row r="41" spans="1:6" s="2" customFormat="1" ht="24" customHeight="1">
      <c r="A41" s="145"/>
      <c r="B41" s="153" t="s">
        <v>136</v>
      </c>
      <c r="C41" s="149"/>
      <c r="D41" s="150"/>
      <c r="E41" s="151"/>
      <c r="F41" s="152"/>
    </row>
    <row r="42" spans="1:6" s="2" customFormat="1" ht="24" customHeight="1">
      <c r="A42" s="145"/>
      <c r="B42" s="153" t="s">
        <v>137</v>
      </c>
      <c r="C42" s="149"/>
      <c r="D42" s="150"/>
      <c r="E42" s="151"/>
      <c r="F42" s="152"/>
    </row>
    <row r="43" spans="1:6" ht="24" customHeight="1">
      <c r="A43" s="145"/>
      <c r="B43" s="153" t="s">
        <v>138</v>
      </c>
      <c r="C43" s="149"/>
      <c r="D43" s="150"/>
      <c r="E43" s="151"/>
      <c r="F43" s="152"/>
    </row>
    <row r="44" spans="1:8" ht="24" customHeight="1">
      <c r="A44" s="145"/>
      <c r="B44" s="153" t="s">
        <v>139</v>
      </c>
      <c r="C44" s="149"/>
      <c r="D44" s="150"/>
      <c r="E44" s="151"/>
      <c r="F44" s="152"/>
      <c r="H44" s="146"/>
    </row>
    <row r="45" spans="1:8" ht="24" customHeight="1">
      <c r="A45" s="145"/>
      <c r="B45" s="153" t="s">
        <v>140</v>
      </c>
      <c r="C45" s="149"/>
      <c r="D45" s="150"/>
      <c r="E45" s="151"/>
      <c r="F45" s="152"/>
      <c r="H45" s="147"/>
    </row>
    <row r="46" spans="1:6" ht="24" customHeight="1">
      <c r="A46" s="145"/>
      <c r="B46" s="153" t="s">
        <v>141</v>
      </c>
      <c r="C46" s="149"/>
      <c r="D46" s="150"/>
      <c r="E46" s="151"/>
      <c r="F46" s="152"/>
    </row>
    <row r="47" spans="1:6" ht="24.75" customHeight="1">
      <c r="A47" s="145"/>
      <c r="B47" s="153" t="s">
        <v>142</v>
      </c>
      <c r="C47" s="149"/>
      <c r="D47" s="150"/>
      <c r="E47" s="151"/>
      <c r="F47" s="152"/>
    </row>
    <row r="48" spans="1:6" ht="24.75" customHeight="1">
      <c r="A48" s="145"/>
      <c r="B48" s="153" t="s">
        <v>143</v>
      </c>
      <c r="C48" s="149"/>
      <c r="D48" s="150"/>
      <c r="E48" s="151"/>
      <c r="F48" s="152"/>
    </row>
    <row r="49" spans="1:6" ht="24.75" customHeight="1">
      <c r="A49" s="145"/>
      <c r="B49" s="153" t="s">
        <v>144</v>
      </c>
      <c r="C49" s="149"/>
      <c r="D49" s="150"/>
      <c r="E49" s="151"/>
      <c r="F49" s="152"/>
    </row>
    <row r="50" spans="1:6" ht="24.75" customHeight="1">
      <c r="A50" s="145"/>
      <c r="B50" s="153" t="s">
        <v>145</v>
      </c>
      <c r="C50" s="149"/>
      <c r="D50" s="150"/>
      <c r="E50" s="151"/>
      <c r="F50" s="152"/>
    </row>
    <row r="51" spans="1:6" ht="24.75" customHeight="1">
      <c r="A51" s="145"/>
      <c r="B51" s="153" t="s">
        <v>146</v>
      </c>
      <c r="C51" s="149"/>
      <c r="D51" s="150"/>
      <c r="E51" s="151"/>
      <c r="F51" s="152"/>
    </row>
    <row r="52" spans="1:6" ht="24.75" customHeight="1">
      <c r="A52" s="145"/>
      <c r="B52" s="153" t="s">
        <v>147</v>
      </c>
      <c r="C52" s="149"/>
      <c r="D52" s="150"/>
      <c r="E52" s="151"/>
      <c r="F52" s="152"/>
    </row>
    <row r="53" spans="1:6" ht="24.75" customHeight="1">
      <c r="A53" s="145"/>
      <c r="B53" s="153" t="s">
        <v>148</v>
      </c>
      <c r="C53" s="149"/>
      <c r="D53" s="150"/>
      <c r="E53" s="151"/>
      <c r="F53" s="152"/>
    </row>
    <row r="54" spans="1:6" ht="24.75" customHeight="1">
      <c r="A54" s="145"/>
      <c r="B54" s="153" t="s">
        <v>149</v>
      </c>
      <c r="C54" s="149"/>
      <c r="D54" s="150"/>
      <c r="E54" s="151"/>
      <c r="F54" s="152"/>
    </row>
    <row r="55" spans="1:6" ht="24.75" customHeight="1">
      <c r="A55" s="145"/>
      <c r="B55" s="153" t="s">
        <v>150</v>
      </c>
      <c r="C55" s="149"/>
      <c r="D55" s="150"/>
      <c r="E55" s="151"/>
      <c r="F55" s="152"/>
    </row>
    <row r="56" spans="1:6" ht="24.75" customHeight="1" thickBot="1">
      <c r="A56" s="8"/>
      <c r="B56" s="8"/>
      <c r="C56" s="8"/>
      <c r="D56" s="8"/>
      <c r="E56" s="154"/>
      <c r="F56" s="154"/>
    </row>
    <row r="57" spans="1:6" ht="24.75" customHeight="1" thickBot="1">
      <c r="A57" s="11"/>
      <c r="B57" s="10" t="s">
        <v>46</v>
      </c>
      <c r="C57" s="11"/>
      <c r="D57" s="11"/>
      <c r="E57" s="22"/>
      <c r="F57" s="27">
        <f>ROUND((F9),0)</f>
        <v>0</v>
      </c>
    </row>
    <row r="58" spans="1:6" ht="24.75" customHeight="1" thickBot="1">
      <c r="A58" s="155"/>
      <c r="B58" s="10" t="s">
        <v>110</v>
      </c>
      <c r="C58" s="155"/>
      <c r="D58" s="155"/>
      <c r="E58" s="156"/>
      <c r="F58" s="27">
        <f>ROUND((F57*0.21),0)</f>
        <v>0</v>
      </c>
    </row>
    <row r="59" spans="1:6" ht="24.75" customHeight="1" thickBot="1">
      <c r="A59" s="155"/>
      <c r="B59" s="14" t="s">
        <v>49</v>
      </c>
      <c r="C59" s="155"/>
      <c r="D59" s="155"/>
      <c r="E59" s="156"/>
      <c r="F59" s="27">
        <f>SUM(F57:F58)</f>
        <v>0</v>
      </c>
    </row>
    <row r="60" ht="12" customHeight="1">
      <c r="F60" s="128"/>
    </row>
  </sheetData>
  <sheetProtection/>
  <mergeCells count="1">
    <mergeCell ref="A1:F1"/>
  </mergeCells>
  <printOptions/>
  <pageMargins left="0.39375001192092896" right="0.39375001192092896" top="0.7875000238418579" bottom="0.7875000238418579" header="0" footer="0"/>
  <pageSetup fitToHeight="100" fitToWidth="1" horizontalDpi="300" verticalDpi="3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E54"/>
  <sheetViews>
    <sheetView zoomScalePageLayoutView="0" workbookViewId="0" topLeftCell="A1">
      <selection activeCell="C16" sqref="C16"/>
    </sheetView>
  </sheetViews>
  <sheetFormatPr defaultColWidth="10.66015625" defaultRowHeight="10.5"/>
  <cols>
    <col min="1" max="1" width="2.33203125" style="32" customWidth="1"/>
    <col min="2" max="2" width="17.5" style="32" customWidth="1"/>
    <col min="3" max="3" width="18.5" style="32" customWidth="1"/>
    <col min="4" max="5" width="17" style="32" customWidth="1"/>
    <col min="6" max="6" width="19.33203125" style="32" customWidth="1"/>
    <col min="7" max="7" width="17.83203125" style="32" customWidth="1"/>
    <col min="8" max="16384" width="10.66015625" style="32" customWidth="1"/>
  </cols>
  <sheetData>
    <row r="1" spans="1:7" ht="21.75" customHeight="1">
      <c r="A1" s="38" t="s">
        <v>61</v>
      </c>
      <c r="B1" s="63"/>
      <c r="C1" s="63"/>
      <c r="D1" s="63"/>
      <c r="E1" s="63"/>
      <c r="F1" s="63"/>
      <c r="G1" s="63"/>
    </row>
    <row r="2" ht="15" customHeight="1" thickBot="1"/>
    <row r="3" spans="1:7" ht="12.75" customHeight="1">
      <c r="A3" s="64" t="s">
        <v>52</v>
      </c>
      <c r="B3" s="65"/>
      <c r="C3" s="66" t="s">
        <v>62</v>
      </c>
      <c r="D3" s="66"/>
      <c r="E3" s="66"/>
      <c r="F3" s="66" t="s">
        <v>63</v>
      </c>
      <c r="G3" s="67"/>
    </row>
    <row r="4" spans="1:7" ht="12.75" customHeight="1">
      <c r="A4" s="68"/>
      <c r="B4" s="69"/>
      <c r="C4" s="70" t="s">
        <v>161</v>
      </c>
      <c r="D4" s="71"/>
      <c r="E4" s="71"/>
      <c r="F4" s="36"/>
      <c r="G4" s="72"/>
    </row>
    <row r="5" spans="1:7" ht="12.75" customHeight="1">
      <c r="A5" s="73" t="s">
        <v>50</v>
      </c>
      <c r="B5" s="74"/>
      <c r="C5" s="75" t="s">
        <v>64</v>
      </c>
      <c r="D5" s="75"/>
      <c r="E5" s="75"/>
      <c r="F5" s="76" t="s">
        <v>65</v>
      </c>
      <c r="G5" s="77"/>
    </row>
    <row r="6" spans="1:7" ht="12.75" customHeight="1">
      <c r="A6" s="68"/>
      <c r="B6" s="69"/>
      <c r="C6" s="70" t="str">
        <f>'Krycí list celkový'!nazevstavby</f>
        <v>Rekonstrukce polních cest C1 a C2 v k.ú. Milenov –II.Etapa</v>
      </c>
      <c r="D6" s="71"/>
      <c r="E6" s="71"/>
      <c r="F6" s="71"/>
      <c r="G6" s="72"/>
    </row>
    <row r="7" spans="1:9" ht="12.75">
      <c r="A7" s="73" t="s">
        <v>66</v>
      </c>
      <c r="B7" s="75"/>
      <c r="C7" s="180" t="s">
        <v>101</v>
      </c>
      <c r="D7" s="181"/>
      <c r="E7" s="78" t="s">
        <v>67</v>
      </c>
      <c r="F7" s="79"/>
      <c r="G7" s="80"/>
      <c r="H7" s="81"/>
      <c r="I7" s="81"/>
    </row>
    <row r="8" spans="1:7" ht="39.75" customHeight="1">
      <c r="A8" s="73" t="s">
        <v>68</v>
      </c>
      <c r="B8" s="75"/>
      <c r="C8" s="189" t="s">
        <v>160</v>
      </c>
      <c r="D8" s="181"/>
      <c r="E8" s="76" t="s">
        <v>69</v>
      </c>
      <c r="F8" s="75"/>
      <c r="G8" s="82"/>
    </row>
    <row r="9" spans="1:7" ht="12.75">
      <c r="A9" s="83" t="s">
        <v>70</v>
      </c>
      <c r="B9" s="84"/>
      <c r="C9" s="84"/>
      <c r="D9" s="84"/>
      <c r="E9" s="85" t="s">
        <v>71</v>
      </c>
      <c r="F9" s="84"/>
      <c r="G9" s="157" t="s">
        <v>159</v>
      </c>
    </row>
    <row r="10" spans="1:57" ht="12.75">
      <c r="A10" s="87" t="s">
        <v>72</v>
      </c>
      <c r="B10" s="36"/>
      <c r="C10" s="36"/>
      <c r="D10" s="36"/>
      <c r="E10" s="88" t="s">
        <v>73</v>
      </c>
      <c r="F10" s="36"/>
      <c r="G10" s="72"/>
      <c r="BA10" s="59"/>
      <c r="BB10" s="59"/>
      <c r="BC10" s="59"/>
      <c r="BD10" s="59"/>
      <c r="BE10" s="59"/>
    </row>
    <row r="11" spans="1:7" ht="12.75">
      <c r="A11" s="87"/>
      <c r="B11" s="36" t="s">
        <v>103</v>
      </c>
      <c r="C11" s="36"/>
      <c r="D11" s="36"/>
      <c r="E11" s="184"/>
      <c r="F11" s="185"/>
      <c r="G11" s="186"/>
    </row>
    <row r="12" spans="1:7" ht="28.5" customHeight="1" thickBot="1">
      <c r="A12" s="89" t="s">
        <v>74</v>
      </c>
      <c r="B12" s="90"/>
      <c r="C12" s="90"/>
      <c r="D12" s="90"/>
      <c r="E12" s="91"/>
      <c r="F12" s="91"/>
      <c r="G12" s="92"/>
    </row>
    <row r="13" spans="1:7" ht="17.25" customHeight="1" thickBot="1">
      <c r="A13" s="93" t="s">
        <v>75</v>
      </c>
      <c r="B13" s="94"/>
      <c r="C13" s="95"/>
      <c r="D13" s="96" t="s">
        <v>76</v>
      </c>
      <c r="E13" s="97"/>
      <c r="F13" s="97"/>
      <c r="G13" s="95"/>
    </row>
    <row r="14" spans="1:7" ht="15.75" customHeight="1">
      <c r="A14" s="98"/>
      <c r="B14" s="99" t="s">
        <v>77</v>
      </c>
      <c r="C14" s="100">
        <f>Dodavka</f>
        <v>0</v>
      </c>
      <c r="D14" s="101"/>
      <c r="E14" s="102"/>
      <c r="F14" s="103"/>
      <c r="G14" s="100"/>
    </row>
    <row r="15" spans="1:7" ht="15.75" customHeight="1">
      <c r="A15" s="98" t="s">
        <v>78</v>
      </c>
      <c r="B15" s="99" t="s">
        <v>79</v>
      </c>
      <c r="C15" s="100">
        <f>Mont</f>
        <v>0</v>
      </c>
      <c r="D15" s="83"/>
      <c r="E15" s="104"/>
      <c r="F15" s="105"/>
      <c r="G15" s="100"/>
    </row>
    <row r="16" spans="1:7" ht="15.75" customHeight="1">
      <c r="A16" s="98" t="s">
        <v>80</v>
      </c>
      <c r="B16" s="99" t="s">
        <v>81</v>
      </c>
      <c r="C16" s="100">
        <f>SUM('Rekapitulace SO 01'!E7:E10)</f>
        <v>0</v>
      </c>
      <c r="D16" s="83"/>
      <c r="E16" s="104"/>
      <c r="F16" s="105"/>
      <c r="G16" s="100"/>
    </row>
    <row r="17" spans="1:7" ht="15.75" customHeight="1">
      <c r="A17" s="106" t="s">
        <v>82</v>
      </c>
      <c r="B17" s="99" t="s">
        <v>83</v>
      </c>
      <c r="C17" s="100"/>
      <c r="D17" s="83"/>
      <c r="E17" s="104"/>
      <c r="F17" s="105"/>
      <c r="G17" s="100"/>
    </row>
    <row r="18" spans="1:7" ht="15.75" customHeight="1">
      <c r="A18" s="107" t="s">
        <v>84</v>
      </c>
      <c r="B18" s="99"/>
      <c r="C18" s="100">
        <f>SUM(C14:C17)</f>
        <v>0</v>
      </c>
      <c r="D18" s="108"/>
      <c r="E18" s="104"/>
      <c r="F18" s="105"/>
      <c r="G18" s="100"/>
    </row>
    <row r="19" spans="1:7" ht="15.75" customHeight="1">
      <c r="A19" s="107"/>
      <c r="B19" s="99"/>
      <c r="C19" s="100"/>
      <c r="D19" s="83"/>
      <c r="E19" s="104"/>
      <c r="F19" s="105"/>
      <c r="G19" s="100"/>
    </row>
    <row r="20" spans="1:7" ht="15.75" customHeight="1">
      <c r="A20" s="107" t="s">
        <v>59</v>
      </c>
      <c r="B20" s="99"/>
      <c r="C20" s="100">
        <f>HZS</f>
        <v>0</v>
      </c>
      <c r="D20" s="83"/>
      <c r="E20" s="104"/>
      <c r="F20" s="105"/>
      <c r="G20" s="100"/>
    </row>
    <row r="21" spans="1:7" ht="15.75" customHeight="1">
      <c r="A21" s="87" t="s">
        <v>85</v>
      </c>
      <c r="B21" s="36"/>
      <c r="C21" s="100">
        <f>C18+C20</f>
        <v>0</v>
      </c>
      <c r="D21" s="83"/>
      <c r="E21" s="104"/>
      <c r="F21" s="105"/>
      <c r="G21" s="100"/>
    </row>
    <row r="22" spans="1:7" ht="15.75" customHeight="1" thickBot="1">
      <c r="A22" s="83" t="s">
        <v>86</v>
      </c>
      <c r="B22" s="84"/>
      <c r="C22" s="109">
        <f>C21+G22</f>
        <v>0</v>
      </c>
      <c r="D22" s="110"/>
      <c r="E22" s="111"/>
      <c r="F22" s="112"/>
      <c r="G22" s="100"/>
    </row>
    <row r="23" spans="1:7" ht="12.75">
      <c r="A23" s="64" t="s">
        <v>88</v>
      </c>
      <c r="B23" s="66"/>
      <c r="C23" s="113" t="s">
        <v>89</v>
      </c>
      <c r="D23" s="66"/>
      <c r="E23" s="113" t="s">
        <v>90</v>
      </c>
      <c r="F23" s="66"/>
      <c r="G23" s="67"/>
    </row>
    <row r="24" spans="1:7" ht="12.75">
      <c r="A24" s="73"/>
      <c r="B24" s="75"/>
      <c r="C24" s="76" t="s">
        <v>91</v>
      </c>
      <c r="D24" s="75"/>
      <c r="E24" s="76" t="s">
        <v>91</v>
      </c>
      <c r="F24" s="75"/>
      <c r="G24" s="77"/>
    </row>
    <row r="25" spans="1:7" ht="12.75">
      <c r="A25" s="87" t="s">
        <v>92</v>
      </c>
      <c r="B25" s="114"/>
      <c r="C25" s="88" t="s">
        <v>92</v>
      </c>
      <c r="D25" s="36"/>
      <c r="E25" s="88" t="s">
        <v>92</v>
      </c>
      <c r="F25" s="36"/>
      <c r="G25" s="72"/>
    </row>
    <row r="26" spans="1:7" ht="12.75">
      <c r="A26" s="87"/>
      <c r="B26" s="115"/>
      <c r="C26" s="88" t="s">
        <v>93</v>
      </c>
      <c r="D26" s="36"/>
      <c r="E26" s="88" t="s">
        <v>94</v>
      </c>
      <c r="F26" s="36"/>
      <c r="G26" s="72"/>
    </row>
    <row r="27" spans="1:7" ht="12.75">
      <c r="A27" s="87"/>
      <c r="B27" s="36"/>
      <c r="C27" s="88"/>
      <c r="D27" s="36"/>
      <c r="E27" s="88"/>
      <c r="F27" s="36"/>
      <c r="G27" s="72"/>
    </row>
    <row r="28" spans="1:7" ht="97.5" customHeight="1">
      <c r="A28" s="87"/>
      <c r="B28" s="36"/>
      <c r="C28" s="88"/>
      <c r="D28" s="36"/>
      <c r="E28" s="88"/>
      <c r="F28" s="36"/>
      <c r="G28" s="72"/>
    </row>
    <row r="29" spans="1:7" ht="12.75">
      <c r="A29" s="73" t="s">
        <v>95</v>
      </c>
      <c r="B29" s="75"/>
      <c r="C29" s="116">
        <v>21</v>
      </c>
      <c r="D29" s="75" t="s">
        <v>96</v>
      </c>
      <c r="E29" s="76"/>
      <c r="F29" s="117">
        <f>ROUND(C22-F31,0)</f>
        <v>0</v>
      </c>
      <c r="G29" s="77"/>
    </row>
    <row r="30" spans="1:7" ht="12.75">
      <c r="A30" s="73" t="s">
        <v>97</v>
      </c>
      <c r="B30" s="75"/>
      <c r="C30" s="116">
        <f>SazbaDPH1</f>
        <v>21</v>
      </c>
      <c r="D30" s="75" t="s">
        <v>96</v>
      </c>
      <c r="E30" s="76"/>
      <c r="F30" s="118">
        <f>ROUND(PRODUCT(F29,C30/100),1)</f>
        <v>0</v>
      </c>
      <c r="G30" s="86"/>
    </row>
    <row r="31" spans="1:7" ht="12.75">
      <c r="A31" s="73" t="s">
        <v>95</v>
      </c>
      <c r="B31" s="75"/>
      <c r="C31" s="116">
        <v>10</v>
      </c>
      <c r="D31" s="75" t="s">
        <v>96</v>
      </c>
      <c r="E31" s="76"/>
      <c r="F31" s="117">
        <v>0</v>
      </c>
      <c r="G31" s="77"/>
    </row>
    <row r="32" spans="1:7" ht="12.75">
      <c r="A32" s="73" t="s">
        <v>97</v>
      </c>
      <c r="B32" s="75"/>
      <c r="C32" s="116">
        <f>SazbaDPH2</f>
        <v>10</v>
      </c>
      <c r="D32" s="75" t="s">
        <v>96</v>
      </c>
      <c r="E32" s="76"/>
      <c r="F32" s="118">
        <f>ROUND(PRODUCT(F31,C32/100),1)</f>
        <v>0</v>
      </c>
      <c r="G32" s="86"/>
    </row>
    <row r="33" spans="1:7" s="124" customFormat="1" ht="19.5" customHeight="1" thickBot="1">
      <c r="A33" s="119" t="s">
        <v>98</v>
      </c>
      <c r="B33" s="120"/>
      <c r="C33" s="120"/>
      <c r="D33" s="120"/>
      <c r="E33" s="121"/>
      <c r="F33" s="122">
        <f>CEILING(SUM(F29:F32),1)</f>
        <v>0</v>
      </c>
      <c r="G33" s="123"/>
    </row>
    <row r="35" spans="1:8" ht="12.75">
      <c r="A35" s="125"/>
      <c r="B35" s="125"/>
      <c r="C35" s="125"/>
      <c r="D35" s="125"/>
      <c r="E35" s="125"/>
      <c r="F35" s="125"/>
      <c r="G35" s="125"/>
      <c r="H35" s="32" t="s">
        <v>99</v>
      </c>
    </row>
    <row r="36" spans="1:8" ht="14.25" customHeight="1">
      <c r="A36" s="125"/>
      <c r="B36" s="187"/>
      <c r="C36" s="187"/>
      <c r="D36" s="187"/>
      <c r="E36" s="187"/>
      <c r="F36" s="187"/>
      <c r="G36" s="187"/>
      <c r="H36" s="32" t="s">
        <v>99</v>
      </c>
    </row>
    <row r="37" spans="1:8" ht="12.75" customHeight="1">
      <c r="A37" s="126"/>
      <c r="B37" s="187"/>
      <c r="C37" s="187"/>
      <c r="D37" s="187"/>
      <c r="E37" s="187"/>
      <c r="F37" s="187"/>
      <c r="G37" s="187"/>
      <c r="H37" s="32" t="s">
        <v>99</v>
      </c>
    </row>
    <row r="38" spans="1:8" ht="12.75">
      <c r="A38" s="126"/>
      <c r="B38" s="187"/>
      <c r="C38" s="187"/>
      <c r="D38" s="187"/>
      <c r="E38" s="187"/>
      <c r="F38" s="187"/>
      <c r="G38" s="187"/>
      <c r="H38" s="32" t="s">
        <v>99</v>
      </c>
    </row>
    <row r="39" spans="1:8" ht="12.75">
      <c r="A39" s="126"/>
      <c r="B39" s="187"/>
      <c r="C39" s="187"/>
      <c r="D39" s="187"/>
      <c r="E39" s="187"/>
      <c r="F39" s="187"/>
      <c r="G39" s="187"/>
      <c r="H39" s="32" t="s">
        <v>99</v>
      </c>
    </row>
    <row r="40" spans="1:8" ht="12.75">
      <c r="A40" s="126"/>
      <c r="B40" s="187"/>
      <c r="C40" s="187"/>
      <c r="D40" s="187"/>
      <c r="E40" s="187"/>
      <c r="F40" s="187"/>
      <c r="G40" s="187"/>
      <c r="H40" s="32" t="s">
        <v>99</v>
      </c>
    </row>
    <row r="41" spans="1:8" ht="12.75">
      <c r="A41" s="126"/>
      <c r="B41" s="187"/>
      <c r="C41" s="187"/>
      <c r="D41" s="187"/>
      <c r="E41" s="187"/>
      <c r="F41" s="187"/>
      <c r="G41" s="187"/>
      <c r="H41" s="32" t="s">
        <v>99</v>
      </c>
    </row>
    <row r="42" spans="1:8" ht="12.75">
      <c r="A42" s="126"/>
      <c r="B42" s="187"/>
      <c r="C42" s="187"/>
      <c r="D42" s="187"/>
      <c r="E42" s="187"/>
      <c r="F42" s="187"/>
      <c r="G42" s="187"/>
      <c r="H42" s="32" t="s">
        <v>99</v>
      </c>
    </row>
    <row r="43" spans="1:8" ht="12.75">
      <c r="A43" s="126"/>
      <c r="B43" s="187"/>
      <c r="C43" s="187"/>
      <c r="D43" s="187"/>
      <c r="E43" s="187"/>
      <c r="F43" s="187"/>
      <c r="G43" s="187"/>
      <c r="H43" s="32" t="s">
        <v>99</v>
      </c>
    </row>
    <row r="44" spans="1:8" ht="12.75">
      <c r="A44" s="126"/>
      <c r="B44" s="187"/>
      <c r="C44" s="187"/>
      <c r="D44" s="187"/>
      <c r="E44" s="187"/>
      <c r="F44" s="187"/>
      <c r="G44" s="187"/>
      <c r="H44" s="32" t="s">
        <v>99</v>
      </c>
    </row>
    <row r="45" spans="2:7" ht="12.75">
      <c r="B45" s="188"/>
      <c r="C45" s="188"/>
      <c r="D45" s="188"/>
      <c r="E45" s="188"/>
      <c r="F45" s="188"/>
      <c r="G45" s="188"/>
    </row>
    <row r="46" spans="2:7" ht="12.75">
      <c r="B46" s="188"/>
      <c r="C46" s="188"/>
      <c r="D46" s="188"/>
      <c r="E46" s="188"/>
      <c r="F46" s="188"/>
      <c r="G46" s="188"/>
    </row>
    <row r="47" spans="2:7" ht="12.75">
      <c r="B47" s="188"/>
      <c r="C47" s="188"/>
      <c r="D47" s="188"/>
      <c r="E47" s="188"/>
      <c r="F47" s="188"/>
      <c r="G47" s="188"/>
    </row>
    <row r="48" spans="2:7" ht="12.75">
      <c r="B48" s="188"/>
      <c r="C48" s="188"/>
      <c r="D48" s="188"/>
      <c r="E48" s="188"/>
      <c r="F48" s="188"/>
      <c r="G48" s="188"/>
    </row>
    <row r="49" spans="2:7" ht="12.75">
      <c r="B49" s="188"/>
      <c r="C49" s="188"/>
      <c r="D49" s="188"/>
      <c r="E49" s="188"/>
      <c r="F49" s="188"/>
      <c r="G49" s="188"/>
    </row>
    <row r="50" spans="2:7" ht="12.75">
      <c r="B50" s="188"/>
      <c r="C50" s="188"/>
      <c r="D50" s="188"/>
      <c r="E50" s="188"/>
      <c r="F50" s="188"/>
      <c r="G50" s="188"/>
    </row>
    <row r="51" spans="2:7" ht="12.75">
      <c r="B51" s="188"/>
      <c r="C51" s="188"/>
      <c r="D51" s="188"/>
      <c r="E51" s="188"/>
      <c r="F51" s="188"/>
      <c r="G51" s="188"/>
    </row>
    <row r="52" spans="2:7" ht="12.75">
      <c r="B52" s="188"/>
      <c r="C52" s="188"/>
      <c r="D52" s="188"/>
      <c r="E52" s="188"/>
      <c r="F52" s="188"/>
      <c r="G52" s="188"/>
    </row>
    <row r="53" spans="2:7" ht="12.75">
      <c r="B53" s="188"/>
      <c r="C53" s="188"/>
      <c r="D53" s="188"/>
      <c r="E53" s="188"/>
      <c r="F53" s="188"/>
      <c r="G53" s="188"/>
    </row>
    <row r="54" spans="2:7" ht="12.75">
      <c r="B54" s="188"/>
      <c r="C54" s="188"/>
      <c r="D54" s="188"/>
      <c r="E54" s="188"/>
      <c r="F54" s="188"/>
      <c r="G54" s="188"/>
    </row>
  </sheetData>
  <sheetProtection/>
  <mergeCells count="14">
    <mergeCell ref="B52:G52"/>
    <mergeCell ref="B53:G53"/>
    <mergeCell ref="B54:G54"/>
    <mergeCell ref="B48:G48"/>
    <mergeCell ref="B49:G49"/>
    <mergeCell ref="B50:G50"/>
    <mergeCell ref="B51:G51"/>
    <mergeCell ref="B46:G46"/>
    <mergeCell ref="B47:G47"/>
    <mergeCell ref="B36:G44"/>
    <mergeCell ref="C7:D7"/>
    <mergeCell ref="C8:D8"/>
    <mergeCell ref="E11:G11"/>
    <mergeCell ref="B45:G45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61"/>
  <sheetViews>
    <sheetView zoomScalePageLayoutView="0" workbookViewId="0" topLeftCell="A1">
      <selection activeCell="E21" sqref="E21"/>
    </sheetView>
  </sheetViews>
  <sheetFormatPr defaultColWidth="10.66015625" defaultRowHeight="10.5"/>
  <cols>
    <col min="1" max="1" width="6.83203125" style="32" customWidth="1"/>
    <col min="2" max="2" width="7.16015625" style="32" customWidth="1"/>
    <col min="3" max="3" width="13.33203125" style="32" customWidth="1"/>
    <col min="4" max="4" width="18.5" style="32" customWidth="1"/>
    <col min="5" max="5" width="13.16015625" style="32" customWidth="1"/>
    <col min="6" max="6" width="12.66015625" style="32" customWidth="1"/>
    <col min="7" max="7" width="12.83203125" style="32" customWidth="1"/>
    <col min="8" max="8" width="13" style="32" customWidth="1"/>
    <col min="9" max="9" width="12.5" style="32" customWidth="1"/>
    <col min="10" max="16384" width="10.66015625" style="32" customWidth="1"/>
  </cols>
  <sheetData>
    <row r="1" spans="1:9" ht="33.75" customHeight="1" thickTop="1">
      <c r="A1" s="190" t="s">
        <v>50</v>
      </c>
      <c r="B1" s="191"/>
      <c r="C1" s="197" t="str">
        <f>'Krycí list SO 01'!nazevstavby</f>
        <v>Rekonstrukce polních cest C1 a C2 v k.ú. Milenov –II.Etapa</v>
      </c>
      <c r="D1" s="198"/>
      <c r="E1" s="198"/>
      <c r="F1" s="199"/>
      <c r="G1" s="29" t="s">
        <v>51</v>
      </c>
      <c r="H1" s="30">
        <v>1</v>
      </c>
      <c r="I1" s="31"/>
    </row>
    <row r="2" spans="1:9" ht="13.5" thickBot="1">
      <c r="A2" s="192" t="s">
        <v>52</v>
      </c>
      <c r="B2" s="193"/>
      <c r="C2" s="33" t="s">
        <v>161</v>
      </c>
      <c r="D2" s="34"/>
      <c r="E2" s="35"/>
      <c r="F2" s="34"/>
      <c r="G2" s="194"/>
      <c r="H2" s="195"/>
      <c r="I2" s="196"/>
    </row>
    <row r="3" ht="13.5" thickTop="1">
      <c r="F3" s="36"/>
    </row>
    <row r="4" spans="1:9" ht="19.5" customHeight="1">
      <c r="A4" s="37" t="s">
        <v>53</v>
      </c>
      <c r="B4" s="38"/>
      <c r="C4" s="38"/>
      <c r="D4" s="38"/>
      <c r="E4" s="39"/>
      <c r="F4" s="38"/>
      <c r="G4" s="38"/>
      <c r="H4" s="38"/>
      <c r="I4" s="38"/>
    </row>
    <row r="5" ht="13.5" thickBot="1"/>
    <row r="6" spans="1:9" s="36" customFormat="1" ht="13.5" thickBot="1">
      <c r="A6" s="40"/>
      <c r="B6" s="41" t="s">
        <v>54</v>
      </c>
      <c r="C6" s="41"/>
      <c r="D6" s="42"/>
      <c r="E6" s="43" t="s">
        <v>55</v>
      </c>
      <c r="F6" s="44" t="s">
        <v>56</v>
      </c>
      <c r="G6" s="44" t="s">
        <v>57</v>
      </c>
      <c r="H6" s="44" t="s">
        <v>58</v>
      </c>
      <c r="I6" s="45" t="s">
        <v>59</v>
      </c>
    </row>
    <row r="7" spans="1:9" s="36" customFormat="1" ht="12.75">
      <c r="A7" s="46" t="s">
        <v>13</v>
      </c>
      <c r="B7" s="47" t="s">
        <v>14</v>
      </c>
      <c r="D7" s="48"/>
      <c r="E7" s="49">
        <f>'Rozpočet SO 01'!G10</f>
        <v>0</v>
      </c>
      <c r="F7" s="50"/>
      <c r="G7" s="50"/>
      <c r="H7" s="50"/>
      <c r="I7" s="51"/>
    </row>
    <row r="8" spans="1:9" s="36" customFormat="1" ht="12.75">
      <c r="A8" s="46" t="s">
        <v>31</v>
      </c>
      <c r="B8" s="47" t="s">
        <v>32</v>
      </c>
      <c r="D8" s="48"/>
      <c r="E8" s="49">
        <f>'Rozpočet SO 01'!G52</f>
        <v>0</v>
      </c>
      <c r="F8" s="50"/>
      <c r="G8" s="50"/>
      <c r="H8" s="50"/>
      <c r="I8" s="51"/>
    </row>
    <row r="9" spans="1:9" s="36" customFormat="1" ht="12.75">
      <c r="A9" s="46" t="s">
        <v>36</v>
      </c>
      <c r="B9" s="47" t="s">
        <v>37</v>
      </c>
      <c r="D9" s="48"/>
      <c r="E9" s="49">
        <f>'Rozpočet SO 01'!G69</f>
        <v>0</v>
      </c>
      <c r="F9" s="50"/>
      <c r="G9" s="50"/>
      <c r="H9" s="50"/>
      <c r="I9" s="51"/>
    </row>
    <row r="10" spans="1:9" s="36" customFormat="1" ht="13.5" thickBot="1">
      <c r="A10" s="46" t="s">
        <v>40</v>
      </c>
      <c r="B10" s="47" t="s">
        <v>41</v>
      </c>
      <c r="D10" s="48"/>
      <c r="E10" s="49">
        <f>'Rozpočet SO 01'!G87</f>
        <v>0</v>
      </c>
      <c r="F10" s="50"/>
      <c r="G10" s="50"/>
      <c r="H10" s="50"/>
      <c r="I10" s="51"/>
    </row>
    <row r="11" spans="1:9" s="58" customFormat="1" ht="13.5" thickBot="1">
      <c r="A11" s="52"/>
      <c r="B11" s="53" t="s">
        <v>60</v>
      </c>
      <c r="C11" s="53"/>
      <c r="D11" s="54"/>
      <c r="E11" s="55">
        <f>SUM(E7:E10)</f>
        <v>0</v>
      </c>
      <c r="F11" s="56">
        <f>SUM(F7:F10)</f>
        <v>0</v>
      </c>
      <c r="G11" s="56">
        <f>SUM(G7:G10)</f>
        <v>0</v>
      </c>
      <c r="H11" s="56">
        <f>SUM(H7:H10)</f>
        <v>0</v>
      </c>
      <c r="I11" s="57">
        <f>SUM(I7:I10)</f>
        <v>0</v>
      </c>
    </row>
    <row r="12" spans="1:9" ht="12.75">
      <c r="A12" s="36"/>
      <c r="B12" s="36"/>
      <c r="C12" s="36"/>
      <c r="D12" s="36"/>
      <c r="E12" s="36"/>
      <c r="F12" s="36"/>
      <c r="G12" s="36"/>
      <c r="H12" s="36"/>
      <c r="I12" s="36"/>
    </row>
    <row r="13" spans="6:9" ht="12.75">
      <c r="F13" s="60"/>
      <c r="G13" s="61"/>
      <c r="H13" s="61"/>
      <c r="I13" s="62"/>
    </row>
    <row r="14" spans="6:9" ht="12.75">
      <c r="F14" s="60"/>
      <c r="G14" s="61"/>
      <c r="H14" s="61"/>
      <c r="I14" s="62"/>
    </row>
    <row r="15" spans="6:9" ht="12.75">
      <c r="F15" s="60"/>
      <c r="G15" s="61"/>
      <c r="H15" s="61"/>
      <c r="I15" s="62"/>
    </row>
    <row r="16" spans="6:9" ht="12.75">
      <c r="F16" s="60"/>
      <c r="G16" s="61"/>
      <c r="H16" s="61"/>
      <c r="I16" s="62"/>
    </row>
    <row r="17" spans="6:9" ht="12.75">
      <c r="F17" s="60"/>
      <c r="G17" s="61"/>
      <c r="H17" s="61"/>
      <c r="I17" s="62"/>
    </row>
    <row r="18" spans="6:9" ht="12.75">
      <c r="F18" s="60"/>
      <c r="G18" s="61"/>
      <c r="H18" s="61"/>
      <c r="I18" s="62"/>
    </row>
    <row r="19" spans="6:9" ht="12.75">
      <c r="F19" s="60"/>
      <c r="G19" s="61"/>
      <c r="H19" s="61"/>
      <c r="I19" s="62"/>
    </row>
    <row r="20" spans="6:9" ht="12.75">
      <c r="F20" s="60"/>
      <c r="G20" s="61"/>
      <c r="H20" s="61"/>
      <c r="I20" s="62"/>
    </row>
    <row r="21" spans="6:9" ht="12.75">
      <c r="F21" s="60"/>
      <c r="G21" s="61"/>
      <c r="H21" s="61"/>
      <c r="I21" s="62"/>
    </row>
    <row r="22" spans="6:9" ht="12.75">
      <c r="F22" s="60"/>
      <c r="G22" s="61"/>
      <c r="H22" s="61"/>
      <c r="I22" s="62"/>
    </row>
    <row r="23" spans="6:9" ht="12.75">
      <c r="F23" s="60"/>
      <c r="G23" s="61"/>
      <c r="H23" s="61"/>
      <c r="I23" s="62"/>
    </row>
    <row r="24" spans="6:9" ht="12.75">
      <c r="F24" s="60"/>
      <c r="G24" s="61"/>
      <c r="H24" s="61"/>
      <c r="I24" s="62"/>
    </row>
    <row r="25" spans="6:9" ht="12.75">
      <c r="F25" s="60"/>
      <c r="G25" s="61"/>
      <c r="H25" s="61"/>
      <c r="I25" s="62"/>
    </row>
    <row r="26" spans="6:9" ht="12.75">
      <c r="F26" s="60"/>
      <c r="G26" s="61"/>
      <c r="H26" s="61"/>
      <c r="I26" s="62"/>
    </row>
    <row r="27" spans="6:9" ht="12.75">
      <c r="F27" s="60"/>
      <c r="G27" s="61"/>
      <c r="H27" s="61"/>
      <c r="I27" s="62"/>
    </row>
    <row r="28" spans="6:9" ht="12.75">
      <c r="F28" s="60"/>
      <c r="G28" s="61"/>
      <c r="H28" s="61"/>
      <c r="I28" s="62"/>
    </row>
    <row r="29" spans="6:9" ht="12.75">
      <c r="F29" s="60"/>
      <c r="G29" s="61"/>
      <c r="H29" s="61"/>
      <c r="I29" s="62"/>
    </row>
    <row r="30" spans="6:9" ht="12.75">
      <c r="F30" s="60"/>
      <c r="G30" s="61"/>
      <c r="H30" s="61"/>
      <c r="I30" s="62"/>
    </row>
    <row r="31" spans="6:9" ht="12.75">
      <c r="F31" s="60"/>
      <c r="G31" s="61"/>
      <c r="H31" s="61"/>
      <c r="I31" s="62"/>
    </row>
    <row r="32" spans="6:9" ht="12.75">
      <c r="F32" s="60"/>
      <c r="G32" s="61"/>
      <c r="H32" s="61"/>
      <c r="I32" s="62"/>
    </row>
    <row r="33" spans="6:9" ht="12.75">
      <c r="F33" s="60"/>
      <c r="G33" s="61"/>
      <c r="H33" s="61"/>
      <c r="I33" s="62"/>
    </row>
    <row r="34" spans="6:9" ht="12.75">
      <c r="F34" s="60"/>
      <c r="G34" s="61"/>
      <c r="H34" s="61"/>
      <c r="I34" s="62"/>
    </row>
    <row r="35" spans="6:9" ht="12.75">
      <c r="F35" s="60"/>
      <c r="G35" s="61"/>
      <c r="H35" s="61"/>
      <c r="I35" s="62"/>
    </row>
    <row r="36" spans="6:9" ht="12.75">
      <c r="F36" s="60"/>
      <c r="G36" s="61"/>
      <c r="H36" s="61"/>
      <c r="I36" s="62"/>
    </row>
    <row r="37" spans="6:9" ht="12.75">
      <c r="F37" s="60"/>
      <c r="G37" s="61"/>
      <c r="H37" s="61"/>
      <c r="I37" s="62"/>
    </row>
    <row r="38" spans="6:9" ht="12.75">
      <c r="F38" s="60"/>
      <c r="G38" s="61"/>
      <c r="H38" s="61"/>
      <c r="I38" s="62"/>
    </row>
    <row r="39" spans="6:9" ht="12.75">
      <c r="F39" s="60"/>
      <c r="G39" s="61"/>
      <c r="H39" s="61"/>
      <c r="I39" s="62"/>
    </row>
    <row r="40" spans="6:9" ht="12.75">
      <c r="F40" s="60"/>
      <c r="G40" s="61"/>
      <c r="H40" s="61"/>
      <c r="I40" s="62"/>
    </row>
    <row r="41" spans="6:9" ht="12.75">
      <c r="F41" s="60"/>
      <c r="G41" s="61"/>
      <c r="H41" s="61"/>
      <c r="I41" s="62"/>
    </row>
    <row r="42" spans="6:9" ht="12.75">
      <c r="F42" s="60"/>
      <c r="G42" s="61"/>
      <c r="H42" s="61"/>
      <c r="I42" s="62"/>
    </row>
    <row r="43" spans="6:9" ht="12.75">
      <c r="F43" s="60"/>
      <c r="G43" s="61"/>
      <c r="H43" s="61"/>
      <c r="I43" s="62"/>
    </row>
    <row r="44" spans="6:9" ht="12.75">
      <c r="F44" s="60"/>
      <c r="G44" s="61"/>
      <c r="H44" s="61"/>
      <c r="I44" s="62"/>
    </row>
    <row r="45" spans="6:9" ht="12.75">
      <c r="F45" s="60"/>
      <c r="G45" s="61"/>
      <c r="H45" s="61"/>
      <c r="I45" s="62"/>
    </row>
    <row r="46" spans="6:9" ht="12.75">
      <c r="F46" s="60"/>
      <c r="G46" s="61"/>
      <c r="H46" s="61"/>
      <c r="I46" s="62"/>
    </row>
    <row r="47" spans="6:9" ht="12.75">
      <c r="F47" s="60"/>
      <c r="G47" s="61"/>
      <c r="H47" s="61"/>
      <c r="I47" s="62"/>
    </row>
    <row r="48" spans="6:9" ht="12.75">
      <c r="F48" s="60"/>
      <c r="G48" s="61"/>
      <c r="H48" s="61"/>
      <c r="I48" s="62"/>
    </row>
    <row r="49" spans="6:9" ht="12.75">
      <c r="F49" s="60"/>
      <c r="G49" s="61"/>
      <c r="H49" s="61"/>
      <c r="I49" s="62"/>
    </row>
    <row r="50" spans="6:9" ht="12.75">
      <c r="F50" s="60"/>
      <c r="G50" s="61"/>
      <c r="H50" s="61"/>
      <c r="I50" s="62"/>
    </row>
    <row r="51" spans="6:9" ht="12.75">
      <c r="F51" s="60"/>
      <c r="G51" s="61"/>
      <c r="H51" s="61"/>
      <c r="I51" s="62"/>
    </row>
    <row r="52" spans="6:9" ht="12.75">
      <c r="F52" s="60"/>
      <c r="G52" s="61"/>
      <c r="H52" s="61"/>
      <c r="I52" s="62"/>
    </row>
    <row r="53" spans="6:9" ht="12.75">
      <c r="F53" s="60"/>
      <c r="G53" s="61"/>
      <c r="H53" s="61"/>
      <c r="I53" s="62"/>
    </row>
    <row r="54" spans="6:9" ht="12.75">
      <c r="F54" s="60"/>
      <c r="G54" s="61"/>
      <c r="H54" s="61"/>
      <c r="I54" s="62"/>
    </row>
    <row r="55" spans="6:9" ht="12.75">
      <c r="F55" s="60"/>
      <c r="G55" s="61"/>
      <c r="H55" s="61"/>
      <c r="I55" s="62"/>
    </row>
    <row r="56" spans="6:9" ht="12.75">
      <c r="F56" s="60"/>
      <c r="G56" s="61"/>
      <c r="H56" s="61"/>
      <c r="I56" s="62"/>
    </row>
    <row r="57" spans="6:9" ht="12.75">
      <c r="F57" s="60"/>
      <c r="G57" s="61"/>
      <c r="H57" s="61"/>
      <c r="I57" s="62"/>
    </row>
    <row r="58" spans="6:9" ht="12.75">
      <c r="F58" s="60"/>
      <c r="G58" s="61"/>
      <c r="H58" s="61"/>
      <c r="I58" s="62"/>
    </row>
    <row r="59" spans="6:9" ht="12.75">
      <c r="F59" s="60"/>
      <c r="G59" s="61"/>
      <c r="H59" s="61"/>
      <c r="I59" s="62"/>
    </row>
    <row r="60" spans="6:9" ht="12.75">
      <c r="F60" s="60"/>
      <c r="G60" s="61"/>
      <c r="H60" s="61"/>
      <c r="I60" s="62"/>
    </row>
    <row r="61" spans="6:9" ht="12.75">
      <c r="F61" s="60"/>
      <c r="G61" s="61"/>
      <c r="H61" s="61"/>
      <c r="I61" s="62"/>
    </row>
  </sheetData>
  <sheetProtection/>
  <mergeCells count="4">
    <mergeCell ref="A1:B1"/>
    <mergeCell ref="A2:B2"/>
    <mergeCell ref="G2:I2"/>
    <mergeCell ref="C1:F1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8"/>
  <sheetViews>
    <sheetView showGridLines="0" zoomScalePageLayoutView="0" workbookViewId="0" topLeftCell="A1">
      <pane ySplit="7" topLeftCell="A8" activePane="bottomLeft" state="frozen"/>
      <selection pane="topLeft" activeCell="A1" sqref="A1"/>
      <selection pane="bottomLeft" activeCell="C18" sqref="C18"/>
    </sheetView>
  </sheetViews>
  <sheetFormatPr defaultColWidth="10.5" defaultRowHeight="12" customHeight="1"/>
  <cols>
    <col min="1" max="1" width="8.5" style="2" customWidth="1"/>
    <col min="2" max="2" width="10.83203125" style="2" customWidth="1"/>
    <col min="3" max="3" width="49.83203125" style="2" customWidth="1"/>
    <col min="4" max="4" width="5.5" style="2" customWidth="1"/>
    <col min="5" max="5" width="9.83203125" style="2" customWidth="1"/>
    <col min="6" max="6" width="11.5" style="26" customWidth="1"/>
    <col min="7" max="7" width="18.16015625" style="26" customWidth="1"/>
    <col min="8" max="16384" width="10.5" style="1" customWidth="1"/>
  </cols>
  <sheetData>
    <row r="1" spans="1:7" s="2" customFormat="1" ht="20.25" customHeight="1">
      <c r="A1" s="200" t="s">
        <v>111</v>
      </c>
      <c r="B1" s="201"/>
      <c r="C1" s="201"/>
      <c r="D1" s="201"/>
      <c r="E1" s="201"/>
      <c r="F1" s="201"/>
      <c r="G1" s="201"/>
    </row>
    <row r="2" spans="1:7" s="2" customFormat="1" ht="12.75" customHeight="1">
      <c r="A2" s="4" t="s">
        <v>0</v>
      </c>
      <c r="B2" s="4" t="str">
        <f>'Krycí list SO 01'!nazevstavby</f>
        <v>Rekonstrukce polních cest C1 a C2 v k.ú. Milenov –II.Etapa</v>
      </c>
      <c r="C2" s="5"/>
      <c r="D2" s="5"/>
      <c r="E2" s="5"/>
      <c r="F2" s="16"/>
      <c r="G2" s="15"/>
    </row>
    <row r="3" spans="1:7" s="2" customFormat="1" ht="12.75" customHeight="1">
      <c r="A3" s="4" t="s">
        <v>1</v>
      </c>
      <c r="B3" s="4" t="str">
        <f>'Krycí list SO 01'!nazevobjektu</f>
        <v>SO 01 - POLNÍ CESTA C1 </v>
      </c>
      <c r="C3" s="5"/>
      <c r="D3" s="5"/>
      <c r="E3" s="6" t="s">
        <v>2</v>
      </c>
      <c r="F3" s="17"/>
      <c r="G3" s="15"/>
    </row>
    <row r="4" spans="1:7" s="2" customFormat="1" ht="12.75" customHeight="1">
      <c r="A4" s="4" t="s">
        <v>3</v>
      </c>
      <c r="B4" s="4"/>
      <c r="C4" s="5"/>
      <c r="D4" s="5"/>
      <c r="E4" s="6" t="s">
        <v>4</v>
      </c>
      <c r="F4" s="28">
        <v>41422</v>
      </c>
      <c r="G4" s="15"/>
    </row>
    <row r="5" spans="1:7" s="2" customFormat="1" ht="6.75" customHeight="1" thickBot="1">
      <c r="A5" s="3"/>
      <c r="B5" s="3"/>
      <c r="C5" s="3"/>
      <c r="D5" s="3"/>
      <c r="E5" s="3"/>
      <c r="F5" s="15"/>
      <c r="G5" s="15"/>
    </row>
    <row r="6" spans="1:7" s="2" customFormat="1" ht="24" customHeight="1" thickBot="1">
      <c r="A6" s="7" t="s">
        <v>5</v>
      </c>
      <c r="B6" s="7" t="s">
        <v>6</v>
      </c>
      <c r="C6" s="7" t="s">
        <v>7</v>
      </c>
      <c r="D6" s="7" t="s">
        <v>8</v>
      </c>
      <c r="E6" s="7" t="s">
        <v>9</v>
      </c>
      <c r="F6" s="18" t="s">
        <v>10</v>
      </c>
      <c r="G6" s="19" t="s">
        <v>11</v>
      </c>
    </row>
    <row r="7" spans="1:7" s="2" customFormat="1" ht="7.5" customHeight="1">
      <c r="A7" s="5"/>
      <c r="B7" s="5"/>
      <c r="C7" s="5"/>
      <c r="D7" s="5"/>
      <c r="E7" s="5"/>
      <c r="F7" s="16"/>
      <c r="G7" s="16"/>
    </row>
    <row r="8" spans="1:7" s="2" customFormat="1" ht="6.75" customHeight="1">
      <c r="A8" s="8"/>
      <c r="B8" s="3"/>
      <c r="C8" s="3"/>
      <c r="D8" s="3"/>
      <c r="E8" s="3"/>
      <c r="F8" s="15"/>
      <c r="G8" s="15"/>
    </row>
    <row r="9" spans="1:7" s="2" customFormat="1" ht="15" customHeight="1">
      <c r="A9" s="9"/>
      <c r="B9" s="9"/>
      <c r="C9" s="10" t="s">
        <v>12</v>
      </c>
      <c r="D9" s="9"/>
      <c r="E9" s="9"/>
      <c r="F9" s="20"/>
      <c r="G9" s="21">
        <f>G10+G52+G69+G87</f>
        <v>0</v>
      </c>
    </row>
    <row r="10" spans="1:7" s="2" customFormat="1" ht="13.5" customHeight="1">
      <c r="A10" s="11"/>
      <c r="B10" s="12" t="s">
        <v>13</v>
      </c>
      <c r="C10" s="12" t="s">
        <v>14</v>
      </c>
      <c r="D10" s="11"/>
      <c r="E10" s="11"/>
      <c r="F10" s="22"/>
      <c r="G10" s="23">
        <f>SUM(G11:G51)</f>
        <v>0</v>
      </c>
    </row>
    <row r="11" spans="1:7" s="2" customFormat="1" ht="24.75" customHeight="1">
      <c r="A11" s="158">
        <v>1</v>
      </c>
      <c r="B11" s="159">
        <v>111201102</v>
      </c>
      <c r="C11" s="159" t="s">
        <v>174</v>
      </c>
      <c r="D11" s="159" t="s">
        <v>15</v>
      </c>
      <c r="E11" s="160">
        <v>6148</v>
      </c>
      <c r="F11" s="24"/>
      <c r="G11" s="25">
        <f>E11*F11</f>
        <v>0</v>
      </c>
    </row>
    <row r="12" spans="1:7" ht="24.75" customHeight="1">
      <c r="A12" s="168"/>
      <c r="B12" s="169"/>
      <c r="C12" s="161" t="s">
        <v>212</v>
      </c>
      <c r="D12" s="5"/>
      <c r="E12" s="162"/>
      <c r="F12" s="170"/>
      <c r="G12" s="170"/>
    </row>
    <row r="13" spans="1:7" s="2" customFormat="1" ht="24.75" customHeight="1">
      <c r="A13" s="158">
        <v>2</v>
      </c>
      <c r="B13" s="159">
        <v>111201401</v>
      </c>
      <c r="C13" s="159" t="s">
        <v>175</v>
      </c>
      <c r="D13" s="159" t="s">
        <v>15</v>
      </c>
      <c r="E13" s="160">
        <v>6148</v>
      </c>
      <c r="F13" s="24"/>
      <c r="G13" s="25">
        <f aca="true" t="shared" si="0" ref="G13:G34">E13*F13</f>
        <v>0</v>
      </c>
    </row>
    <row r="14" spans="1:10" s="2" customFormat="1" ht="24.75" customHeight="1">
      <c r="A14" s="158">
        <v>3</v>
      </c>
      <c r="B14" s="159">
        <v>112101101</v>
      </c>
      <c r="C14" s="159" t="s">
        <v>166</v>
      </c>
      <c r="D14" s="159" t="s">
        <v>121</v>
      </c>
      <c r="E14" s="160">
        <v>209</v>
      </c>
      <c r="F14" s="24"/>
      <c r="G14" s="25">
        <f t="shared" si="0"/>
        <v>0</v>
      </c>
      <c r="J14" s="130"/>
    </row>
    <row r="15" spans="1:7" ht="24.75" customHeight="1">
      <c r="A15" s="158">
        <v>4</v>
      </c>
      <c r="B15" s="159" t="s">
        <v>48</v>
      </c>
      <c r="C15" s="159" t="s">
        <v>162</v>
      </c>
      <c r="D15" s="159" t="s">
        <v>121</v>
      </c>
      <c r="E15" s="160">
        <v>1</v>
      </c>
      <c r="F15" s="24"/>
      <c r="G15" s="25">
        <f t="shared" si="0"/>
        <v>0</v>
      </c>
    </row>
    <row r="16" spans="1:7" ht="24.75" customHeight="1">
      <c r="A16" s="158">
        <v>5</v>
      </c>
      <c r="B16" s="159">
        <v>112201101</v>
      </c>
      <c r="C16" s="159" t="s">
        <v>167</v>
      </c>
      <c r="D16" s="159" t="s">
        <v>121</v>
      </c>
      <c r="E16" s="160">
        <v>209</v>
      </c>
      <c r="F16" s="24"/>
      <c r="G16" s="25">
        <f t="shared" si="0"/>
        <v>0</v>
      </c>
    </row>
    <row r="17" spans="1:7" ht="24.75" customHeight="1">
      <c r="A17" s="158">
        <v>6</v>
      </c>
      <c r="B17" s="159">
        <v>112201105</v>
      </c>
      <c r="C17" s="159" t="s">
        <v>296</v>
      </c>
      <c r="D17" s="159" t="s">
        <v>121</v>
      </c>
      <c r="E17" s="160">
        <v>1</v>
      </c>
      <c r="F17" s="24"/>
      <c r="G17" s="25">
        <f t="shared" si="0"/>
        <v>0</v>
      </c>
    </row>
    <row r="18" spans="1:7" ht="24.75" customHeight="1">
      <c r="A18" s="158">
        <v>7</v>
      </c>
      <c r="B18" s="159" t="s">
        <v>168</v>
      </c>
      <c r="C18" s="159" t="s">
        <v>169</v>
      </c>
      <c r="D18" s="159" t="s">
        <v>121</v>
      </c>
      <c r="E18" s="160">
        <v>209</v>
      </c>
      <c r="F18" s="24"/>
      <c r="G18" s="25">
        <f t="shared" si="0"/>
        <v>0</v>
      </c>
    </row>
    <row r="19" spans="1:7" ht="24.75" customHeight="1">
      <c r="A19" s="158">
        <v>8</v>
      </c>
      <c r="B19" s="159" t="s">
        <v>48</v>
      </c>
      <c r="C19" s="159" t="s">
        <v>163</v>
      </c>
      <c r="D19" s="159" t="s">
        <v>121</v>
      </c>
      <c r="E19" s="160">
        <v>1</v>
      </c>
      <c r="F19" s="24"/>
      <c r="G19" s="25">
        <f t="shared" si="0"/>
        <v>0</v>
      </c>
    </row>
    <row r="20" spans="1:7" ht="24.75" customHeight="1">
      <c r="A20" s="158">
        <v>9</v>
      </c>
      <c r="B20" s="159" t="s">
        <v>170</v>
      </c>
      <c r="C20" s="159" t="s">
        <v>171</v>
      </c>
      <c r="D20" s="159" t="s">
        <v>121</v>
      </c>
      <c r="E20" s="160">
        <v>209</v>
      </c>
      <c r="F20" s="24"/>
      <c r="G20" s="25">
        <f t="shared" si="0"/>
        <v>0</v>
      </c>
    </row>
    <row r="21" spans="1:7" ht="24.75" customHeight="1">
      <c r="A21" s="158">
        <v>10</v>
      </c>
      <c r="B21" s="159" t="s">
        <v>48</v>
      </c>
      <c r="C21" s="159" t="s">
        <v>164</v>
      </c>
      <c r="D21" s="159" t="s">
        <v>121</v>
      </c>
      <c r="E21" s="160">
        <v>1</v>
      </c>
      <c r="F21" s="24"/>
      <c r="G21" s="25">
        <f t="shared" si="0"/>
        <v>0</v>
      </c>
    </row>
    <row r="22" spans="1:7" ht="24.75" customHeight="1">
      <c r="A22" s="158">
        <v>11</v>
      </c>
      <c r="B22" s="159" t="s">
        <v>172</v>
      </c>
      <c r="C22" s="159" t="s">
        <v>173</v>
      </c>
      <c r="D22" s="159" t="s">
        <v>121</v>
      </c>
      <c r="E22" s="160">
        <v>209</v>
      </c>
      <c r="F22" s="24"/>
      <c r="G22" s="25">
        <f t="shared" si="0"/>
        <v>0</v>
      </c>
    </row>
    <row r="23" spans="1:7" ht="24.75" customHeight="1">
      <c r="A23" s="158">
        <v>12</v>
      </c>
      <c r="B23" s="159" t="s">
        <v>48</v>
      </c>
      <c r="C23" s="159" t="s">
        <v>165</v>
      </c>
      <c r="D23" s="159" t="s">
        <v>121</v>
      </c>
      <c r="E23" s="160">
        <v>1</v>
      </c>
      <c r="F23" s="24"/>
      <c r="G23" s="25">
        <f t="shared" si="0"/>
        <v>0</v>
      </c>
    </row>
    <row r="24" spans="1:7" ht="24.75" customHeight="1">
      <c r="A24" s="158">
        <v>13</v>
      </c>
      <c r="B24" s="159">
        <v>122301102</v>
      </c>
      <c r="C24" s="159" t="s">
        <v>106</v>
      </c>
      <c r="D24" s="159" t="s">
        <v>17</v>
      </c>
      <c r="E24" s="160">
        <f>E32*0.7</f>
        <v>696.7099999999999</v>
      </c>
      <c r="F24" s="24"/>
      <c r="G24" s="25">
        <f t="shared" si="0"/>
        <v>0</v>
      </c>
    </row>
    <row r="25" spans="1:7" ht="24.75" customHeight="1">
      <c r="A25" s="168"/>
      <c r="B25" s="169"/>
      <c r="C25" s="161" t="s">
        <v>213</v>
      </c>
      <c r="D25" s="5"/>
      <c r="E25" s="162"/>
      <c r="F25" s="170"/>
      <c r="G25" s="170"/>
    </row>
    <row r="26" spans="1:7" ht="24.75" customHeight="1">
      <c r="A26" s="158">
        <v>14</v>
      </c>
      <c r="B26" s="159">
        <v>132201101</v>
      </c>
      <c r="C26" s="159" t="s">
        <v>202</v>
      </c>
      <c r="D26" s="159" t="s">
        <v>17</v>
      </c>
      <c r="E26" s="160">
        <f>E58*0.6*1.5</f>
        <v>54</v>
      </c>
      <c r="F26" s="24"/>
      <c r="G26" s="25">
        <f t="shared" si="0"/>
        <v>0</v>
      </c>
    </row>
    <row r="27" spans="1:7" ht="24.75" customHeight="1">
      <c r="A27" s="168"/>
      <c r="B27" s="169"/>
      <c r="C27" s="161" t="s">
        <v>214</v>
      </c>
      <c r="D27" s="5"/>
      <c r="E27" s="162"/>
      <c r="F27" s="170"/>
      <c r="G27" s="170"/>
    </row>
    <row r="28" spans="1:7" ht="24.75" customHeight="1">
      <c r="A28" s="158">
        <v>15</v>
      </c>
      <c r="B28" s="159">
        <v>132201202</v>
      </c>
      <c r="C28" s="159" t="s">
        <v>203</v>
      </c>
      <c r="D28" s="159" t="s">
        <v>17</v>
      </c>
      <c r="E28" s="160">
        <v>132</v>
      </c>
      <c r="F28" s="24"/>
      <c r="G28" s="25">
        <f t="shared" si="0"/>
        <v>0</v>
      </c>
    </row>
    <row r="29" spans="1:7" ht="24.75" customHeight="1">
      <c r="A29" s="168"/>
      <c r="B29" s="169"/>
      <c r="C29" s="161" t="s">
        <v>218</v>
      </c>
      <c r="D29" s="5"/>
      <c r="E29" s="162"/>
      <c r="F29" s="170"/>
      <c r="G29" s="170"/>
    </row>
    <row r="30" spans="1:7" ht="24.75" customHeight="1">
      <c r="A30" s="158">
        <v>16</v>
      </c>
      <c r="B30" s="159" t="s">
        <v>18</v>
      </c>
      <c r="C30" s="159" t="s">
        <v>19</v>
      </c>
      <c r="D30" s="159" t="s">
        <v>17</v>
      </c>
      <c r="E30" s="160">
        <f>E24+E26+E28+1.2*E91</f>
        <v>1914.71</v>
      </c>
      <c r="F30" s="24"/>
      <c r="G30" s="25">
        <f t="shared" si="0"/>
        <v>0</v>
      </c>
    </row>
    <row r="31" spans="1:7" ht="24.75" customHeight="1">
      <c r="A31" s="158">
        <v>17</v>
      </c>
      <c r="B31" s="159" t="s">
        <v>48</v>
      </c>
      <c r="C31" s="159" t="s">
        <v>155</v>
      </c>
      <c r="D31" s="159" t="s">
        <v>15</v>
      </c>
      <c r="E31" s="160">
        <v>995.3</v>
      </c>
      <c r="F31" s="24"/>
      <c r="G31" s="25">
        <f t="shared" si="0"/>
        <v>0</v>
      </c>
    </row>
    <row r="32" spans="1:7" ht="24.75" customHeight="1">
      <c r="A32" s="158">
        <v>18</v>
      </c>
      <c r="B32" s="159" t="s">
        <v>27</v>
      </c>
      <c r="C32" s="159" t="s">
        <v>100</v>
      </c>
      <c r="D32" s="159" t="s">
        <v>15</v>
      </c>
      <c r="E32" s="160">
        <f>E31</f>
        <v>995.3</v>
      </c>
      <c r="F32" s="24"/>
      <c r="G32" s="25">
        <f t="shared" si="0"/>
        <v>0</v>
      </c>
    </row>
    <row r="33" spans="1:7" ht="24.75" customHeight="1">
      <c r="A33" s="5"/>
      <c r="B33" s="5"/>
      <c r="C33" s="161" t="s">
        <v>220</v>
      </c>
      <c r="D33" s="5"/>
      <c r="E33" s="162"/>
      <c r="F33" s="16"/>
      <c r="G33" s="16"/>
    </row>
    <row r="34" spans="1:7" ht="24.75" customHeight="1">
      <c r="A34" s="158">
        <v>19</v>
      </c>
      <c r="B34" s="159" t="s">
        <v>27</v>
      </c>
      <c r="C34" s="159" t="s">
        <v>100</v>
      </c>
      <c r="D34" s="159" t="s">
        <v>15</v>
      </c>
      <c r="E34" s="160">
        <f>E55</f>
        <v>5457.9</v>
      </c>
      <c r="F34" s="24"/>
      <c r="G34" s="25">
        <f t="shared" si="0"/>
        <v>0</v>
      </c>
    </row>
    <row r="35" spans="1:7" ht="24.75" customHeight="1">
      <c r="A35" s="5"/>
      <c r="B35" s="5"/>
      <c r="C35" s="161" t="s">
        <v>189</v>
      </c>
      <c r="D35" s="5"/>
      <c r="E35" s="162"/>
      <c r="F35" s="16"/>
      <c r="G35" s="16"/>
    </row>
    <row r="36" spans="1:7" ht="24.75" customHeight="1">
      <c r="A36" s="158">
        <v>20</v>
      </c>
      <c r="B36" s="159" t="s">
        <v>20</v>
      </c>
      <c r="C36" s="159" t="s">
        <v>21</v>
      </c>
      <c r="D36" s="159" t="s">
        <v>17</v>
      </c>
      <c r="E36" s="160">
        <f>E30</f>
        <v>1914.71</v>
      </c>
      <c r="F36" s="24"/>
      <c r="G36" s="25">
        <f>E36*F36</f>
        <v>0</v>
      </c>
    </row>
    <row r="37" spans="1:7" ht="24.75" customHeight="1">
      <c r="A37" s="168"/>
      <c r="B37" s="169"/>
      <c r="C37" s="161" t="s">
        <v>219</v>
      </c>
      <c r="D37" s="5"/>
      <c r="E37" s="162"/>
      <c r="F37" s="170"/>
      <c r="G37" s="170"/>
    </row>
    <row r="38" spans="1:7" ht="24.75" customHeight="1">
      <c r="A38" s="158">
        <v>21</v>
      </c>
      <c r="B38" s="159">
        <v>174101103</v>
      </c>
      <c r="C38" s="159" t="s">
        <v>157</v>
      </c>
      <c r="D38" s="159" t="s">
        <v>17</v>
      </c>
      <c r="E38" s="160">
        <f>E58*1.2*0.6+E28*0.5</f>
        <v>109.19999999999999</v>
      </c>
      <c r="F38" s="24"/>
      <c r="G38" s="25">
        <f aca="true" t="shared" si="1" ref="G38:G51">E38*F38</f>
        <v>0</v>
      </c>
    </row>
    <row r="39" spans="1:7" ht="24.75" customHeight="1">
      <c r="A39" s="158">
        <v>22</v>
      </c>
      <c r="B39" s="159" t="s">
        <v>48</v>
      </c>
      <c r="C39" s="159" t="s">
        <v>156</v>
      </c>
      <c r="D39" s="159" t="s">
        <v>107</v>
      </c>
      <c r="E39" s="160">
        <f>E58*1.2*0.6*2.2</f>
        <v>95.03999999999999</v>
      </c>
      <c r="F39" s="24"/>
      <c r="G39" s="25">
        <f t="shared" si="1"/>
        <v>0</v>
      </c>
    </row>
    <row r="40" spans="1:7" ht="24.75" customHeight="1">
      <c r="A40" s="158">
        <v>23</v>
      </c>
      <c r="B40" s="159" t="s">
        <v>48</v>
      </c>
      <c r="C40" s="159" t="s">
        <v>201</v>
      </c>
      <c r="D40" s="159" t="s">
        <v>107</v>
      </c>
      <c r="E40" s="160">
        <f>E28*0.5*2.2</f>
        <v>145.20000000000002</v>
      </c>
      <c r="F40" s="24"/>
      <c r="G40" s="25">
        <f t="shared" si="1"/>
        <v>0</v>
      </c>
    </row>
    <row r="41" spans="1:7" ht="24.75" customHeight="1">
      <c r="A41" s="158">
        <v>24</v>
      </c>
      <c r="B41" s="163" t="s">
        <v>48</v>
      </c>
      <c r="C41" s="164" t="s">
        <v>185</v>
      </c>
      <c r="D41" s="165" t="s">
        <v>17</v>
      </c>
      <c r="E41" s="166">
        <f>E45*0.1</f>
        <v>1085.3</v>
      </c>
      <c r="F41" s="151"/>
      <c r="G41" s="25">
        <f t="shared" si="1"/>
        <v>0</v>
      </c>
    </row>
    <row r="42" spans="1:7" ht="24.75" customHeight="1">
      <c r="A42" s="158">
        <v>25</v>
      </c>
      <c r="B42" s="163" t="s">
        <v>22</v>
      </c>
      <c r="C42" s="153" t="s">
        <v>23</v>
      </c>
      <c r="D42" s="149" t="s">
        <v>15</v>
      </c>
      <c r="E42" s="150">
        <v>1767</v>
      </c>
      <c r="F42" s="151"/>
      <c r="G42" s="25">
        <f t="shared" si="1"/>
        <v>0</v>
      </c>
    </row>
    <row r="43" spans="1:7" ht="24.75" customHeight="1">
      <c r="A43" s="168"/>
      <c r="B43" s="169"/>
      <c r="C43" s="161" t="s">
        <v>212</v>
      </c>
      <c r="D43" s="5"/>
      <c r="E43" s="162"/>
      <c r="F43" s="170"/>
      <c r="G43" s="170"/>
    </row>
    <row r="44" spans="1:7" ht="24.75" customHeight="1">
      <c r="A44" s="158">
        <v>26</v>
      </c>
      <c r="B44" s="163" t="s">
        <v>24</v>
      </c>
      <c r="C44" s="153" t="s">
        <v>25</v>
      </c>
      <c r="D44" s="149" t="s">
        <v>26</v>
      </c>
      <c r="E44" s="150">
        <f>E42*1.05*0.05</f>
        <v>92.76750000000001</v>
      </c>
      <c r="F44" s="151"/>
      <c r="G44" s="25">
        <f t="shared" si="1"/>
        <v>0</v>
      </c>
    </row>
    <row r="45" spans="1:7" ht="24.75" customHeight="1">
      <c r="A45" s="158">
        <v>27</v>
      </c>
      <c r="B45" s="163" t="s">
        <v>28</v>
      </c>
      <c r="C45" s="153" t="s">
        <v>29</v>
      </c>
      <c r="D45" s="149" t="s">
        <v>15</v>
      </c>
      <c r="E45" s="150">
        <v>10853</v>
      </c>
      <c r="F45" s="151"/>
      <c r="G45" s="25">
        <f t="shared" si="1"/>
        <v>0</v>
      </c>
    </row>
    <row r="46" spans="1:7" ht="24.75" customHeight="1">
      <c r="A46" s="168"/>
      <c r="B46" s="169"/>
      <c r="C46" s="161" t="s">
        <v>212</v>
      </c>
      <c r="D46" s="5"/>
      <c r="E46" s="162"/>
      <c r="F46" s="170"/>
      <c r="G46" s="170"/>
    </row>
    <row r="47" spans="1:7" ht="24.75" customHeight="1">
      <c r="A47" s="158">
        <v>28</v>
      </c>
      <c r="B47" s="163">
        <v>182301131</v>
      </c>
      <c r="C47" s="153" t="s">
        <v>176</v>
      </c>
      <c r="D47" s="149" t="s">
        <v>15</v>
      </c>
      <c r="E47" s="150">
        <f>E45</f>
        <v>10853</v>
      </c>
      <c r="F47" s="151"/>
      <c r="G47" s="25">
        <f t="shared" si="1"/>
        <v>0</v>
      </c>
    </row>
    <row r="48" spans="1:7" ht="24.75" customHeight="1">
      <c r="A48" s="158">
        <v>29</v>
      </c>
      <c r="B48" s="163" t="s">
        <v>177</v>
      </c>
      <c r="C48" s="153" t="s">
        <v>178</v>
      </c>
      <c r="D48" s="149" t="s">
        <v>15</v>
      </c>
      <c r="E48" s="150">
        <f>E45</f>
        <v>10853</v>
      </c>
      <c r="F48" s="151"/>
      <c r="G48" s="25">
        <f t="shared" si="1"/>
        <v>0</v>
      </c>
    </row>
    <row r="49" spans="1:7" ht="24.75" customHeight="1">
      <c r="A49" s="158">
        <v>30</v>
      </c>
      <c r="B49" s="163" t="s">
        <v>179</v>
      </c>
      <c r="C49" s="153" t="s">
        <v>180</v>
      </c>
      <c r="D49" s="149" t="s">
        <v>15</v>
      </c>
      <c r="E49" s="150">
        <f>E45</f>
        <v>10853</v>
      </c>
      <c r="F49" s="151"/>
      <c r="G49" s="25">
        <f t="shared" si="1"/>
        <v>0</v>
      </c>
    </row>
    <row r="50" spans="1:7" ht="24.75" customHeight="1">
      <c r="A50" s="158">
        <v>31</v>
      </c>
      <c r="B50" s="163" t="s">
        <v>181</v>
      </c>
      <c r="C50" s="153" t="s">
        <v>182</v>
      </c>
      <c r="D50" s="149" t="s">
        <v>15</v>
      </c>
      <c r="E50" s="150">
        <f>E45</f>
        <v>10853</v>
      </c>
      <c r="F50" s="151"/>
      <c r="G50" s="25">
        <f t="shared" si="1"/>
        <v>0</v>
      </c>
    </row>
    <row r="51" spans="1:7" ht="24.75" customHeight="1">
      <c r="A51" s="158">
        <v>32</v>
      </c>
      <c r="B51" s="163" t="s">
        <v>183</v>
      </c>
      <c r="C51" s="153" t="s">
        <v>184</v>
      </c>
      <c r="D51" s="149" t="s">
        <v>15</v>
      </c>
      <c r="E51" s="150">
        <f>E45</f>
        <v>10853</v>
      </c>
      <c r="F51" s="151"/>
      <c r="G51" s="25">
        <f t="shared" si="1"/>
        <v>0</v>
      </c>
    </row>
    <row r="52" spans="1:7" ht="24.75" customHeight="1">
      <c r="A52" s="11"/>
      <c r="B52" s="167" t="s">
        <v>31</v>
      </c>
      <c r="C52" s="167" t="s">
        <v>32</v>
      </c>
      <c r="D52" s="11"/>
      <c r="E52" s="11"/>
      <c r="F52" s="22"/>
      <c r="G52" s="23">
        <f>SUM(G53:G67)</f>
        <v>0</v>
      </c>
    </row>
    <row r="53" spans="1:7" ht="24.75" customHeight="1">
      <c r="A53" s="158">
        <v>33</v>
      </c>
      <c r="B53" s="159">
        <v>569931132</v>
      </c>
      <c r="C53" s="159" t="s">
        <v>154</v>
      </c>
      <c r="D53" s="159" t="s">
        <v>15</v>
      </c>
      <c r="E53" s="160">
        <v>1416.8</v>
      </c>
      <c r="F53" s="24"/>
      <c r="G53" s="25">
        <f>E53*F53</f>
        <v>0</v>
      </c>
    </row>
    <row r="54" spans="1:7" ht="24.75" customHeight="1">
      <c r="A54" s="168"/>
      <c r="B54" s="169"/>
      <c r="C54" s="161" t="s">
        <v>212</v>
      </c>
      <c r="D54" s="5"/>
      <c r="E54" s="162"/>
      <c r="F54" s="170"/>
      <c r="G54" s="170"/>
    </row>
    <row r="55" spans="1:7" ht="24.75" customHeight="1">
      <c r="A55" s="158">
        <v>34</v>
      </c>
      <c r="B55" s="159">
        <v>577142150</v>
      </c>
      <c r="C55" s="159" t="s">
        <v>186</v>
      </c>
      <c r="D55" s="159" t="s">
        <v>15</v>
      </c>
      <c r="E55" s="160">
        <v>5457.9</v>
      </c>
      <c r="F55" s="24"/>
      <c r="G55" s="25">
        <f>E55*F55</f>
        <v>0</v>
      </c>
    </row>
    <row r="56" spans="1:7" ht="24.75" customHeight="1">
      <c r="A56" s="168"/>
      <c r="B56" s="169"/>
      <c r="C56" s="161" t="s">
        <v>187</v>
      </c>
      <c r="D56" s="5"/>
      <c r="E56" s="162"/>
      <c r="F56" s="170"/>
      <c r="G56" s="170"/>
    </row>
    <row r="57" spans="1:7" ht="24.75" customHeight="1">
      <c r="A57" s="5"/>
      <c r="B57" s="5"/>
      <c r="C57" s="161" t="s">
        <v>188</v>
      </c>
      <c r="D57" s="5"/>
      <c r="E57" s="162"/>
      <c r="F57" s="16"/>
      <c r="G57" s="16"/>
    </row>
    <row r="58" spans="1:7" ht="24.75" customHeight="1">
      <c r="A58" s="158">
        <v>35</v>
      </c>
      <c r="B58" s="159" t="s">
        <v>48</v>
      </c>
      <c r="C58" s="159" t="s">
        <v>108</v>
      </c>
      <c r="D58" s="159" t="s">
        <v>16</v>
      </c>
      <c r="E58" s="160">
        <v>60</v>
      </c>
      <c r="F58" s="24"/>
      <c r="G58" s="25">
        <f>E58*F58</f>
        <v>0</v>
      </c>
    </row>
    <row r="59" spans="1:7" ht="24.75" customHeight="1">
      <c r="A59" s="168"/>
      <c r="B59" s="169"/>
      <c r="C59" s="161" t="s">
        <v>215</v>
      </c>
      <c r="D59" s="5"/>
      <c r="E59" s="162"/>
      <c r="F59" s="170"/>
      <c r="G59" s="170"/>
    </row>
    <row r="60" spans="1:7" ht="24.75" customHeight="1">
      <c r="A60" s="158">
        <v>36</v>
      </c>
      <c r="B60" s="159">
        <v>564851115</v>
      </c>
      <c r="C60" s="159" t="s">
        <v>222</v>
      </c>
      <c r="D60" s="159" t="s">
        <v>15</v>
      </c>
      <c r="E60" s="160">
        <f>E32</f>
        <v>995.3</v>
      </c>
      <c r="F60" s="24"/>
      <c r="G60" s="25">
        <f aca="true" t="shared" si="2" ref="G60:G67">E60*F60</f>
        <v>0</v>
      </c>
    </row>
    <row r="61" spans="1:7" ht="24.75" customHeight="1">
      <c r="A61" s="158">
        <v>37</v>
      </c>
      <c r="B61" s="159">
        <v>565211111</v>
      </c>
      <c r="C61" s="159" t="s">
        <v>105</v>
      </c>
      <c r="D61" s="159" t="s">
        <v>15</v>
      </c>
      <c r="E61" s="160">
        <f>E60/1.05</f>
        <v>947.9047619047618</v>
      </c>
      <c r="F61" s="24"/>
      <c r="G61" s="25">
        <f t="shared" si="2"/>
        <v>0</v>
      </c>
    </row>
    <row r="62" spans="1:7" ht="24.75" customHeight="1">
      <c r="A62" s="158">
        <v>38</v>
      </c>
      <c r="B62" s="171">
        <v>573111113</v>
      </c>
      <c r="C62" s="171" t="s">
        <v>102</v>
      </c>
      <c r="D62" s="171" t="s">
        <v>15</v>
      </c>
      <c r="E62" s="172">
        <f>E63</f>
        <v>4884.3</v>
      </c>
      <c r="F62" s="173"/>
      <c r="G62" s="25">
        <f t="shared" si="2"/>
        <v>0</v>
      </c>
    </row>
    <row r="63" spans="1:7" ht="24.75" customHeight="1">
      <c r="A63" s="158">
        <v>39</v>
      </c>
      <c r="B63" s="171">
        <v>565166121</v>
      </c>
      <c r="C63" s="171" t="s">
        <v>190</v>
      </c>
      <c r="D63" s="171" t="s">
        <v>15</v>
      </c>
      <c r="E63" s="172">
        <v>4884.3</v>
      </c>
      <c r="F63" s="173"/>
      <c r="G63" s="25">
        <f t="shared" si="2"/>
        <v>0</v>
      </c>
    </row>
    <row r="64" spans="1:7" ht="24.75" customHeight="1">
      <c r="A64" s="158">
        <v>40</v>
      </c>
      <c r="B64" s="159" t="s">
        <v>33</v>
      </c>
      <c r="C64" s="159" t="s">
        <v>34</v>
      </c>
      <c r="D64" s="159" t="s">
        <v>15</v>
      </c>
      <c r="E64" s="160">
        <f>E65</f>
        <v>4637.9</v>
      </c>
      <c r="F64" s="24"/>
      <c r="G64" s="25">
        <f t="shared" si="2"/>
        <v>0</v>
      </c>
    </row>
    <row r="65" spans="1:7" ht="24.75" customHeight="1">
      <c r="A65" s="158">
        <v>41</v>
      </c>
      <c r="B65" s="159">
        <v>577144121</v>
      </c>
      <c r="C65" s="159" t="s">
        <v>109</v>
      </c>
      <c r="D65" s="159" t="s">
        <v>15</v>
      </c>
      <c r="E65" s="160">
        <v>4637.9</v>
      </c>
      <c r="F65" s="24"/>
      <c r="G65" s="25">
        <f t="shared" si="2"/>
        <v>0</v>
      </c>
    </row>
    <row r="66" spans="1:7" ht="24.75" customHeight="1">
      <c r="A66" s="168"/>
      <c r="B66" s="169"/>
      <c r="C66" s="161" t="s">
        <v>212</v>
      </c>
      <c r="D66" s="5"/>
      <c r="E66" s="162"/>
      <c r="F66" s="170"/>
      <c r="G66" s="170"/>
    </row>
    <row r="67" spans="1:7" ht="24.75" customHeight="1">
      <c r="A67" s="158">
        <v>42</v>
      </c>
      <c r="B67" s="159" t="s">
        <v>35</v>
      </c>
      <c r="C67" s="159" t="s">
        <v>47</v>
      </c>
      <c r="D67" s="159" t="s">
        <v>16</v>
      </c>
      <c r="E67" s="160">
        <v>54</v>
      </c>
      <c r="F67" s="24"/>
      <c r="G67" s="25">
        <f t="shared" si="2"/>
        <v>0</v>
      </c>
    </row>
    <row r="68" spans="1:7" ht="24.75" customHeight="1">
      <c r="A68" s="168"/>
      <c r="B68" s="169"/>
      <c r="C68" s="161" t="s">
        <v>215</v>
      </c>
      <c r="D68" s="5"/>
      <c r="E68" s="162"/>
      <c r="F68" s="170"/>
      <c r="G68" s="170"/>
    </row>
    <row r="69" spans="1:7" ht="24.75" customHeight="1">
      <c r="A69" s="11"/>
      <c r="B69" s="167" t="s">
        <v>36</v>
      </c>
      <c r="C69" s="167" t="s">
        <v>37</v>
      </c>
      <c r="D69" s="11"/>
      <c r="E69" s="11"/>
      <c r="F69" s="22"/>
      <c r="G69" s="23">
        <f>SUM(G70:G85)</f>
        <v>0</v>
      </c>
    </row>
    <row r="70" spans="1:7" ht="24.75" customHeight="1">
      <c r="A70" s="158">
        <v>43</v>
      </c>
      <c r="B70" s="159" t="s">
        <v>38</v>
      </c>
      <c r="C70" s="159" t="s">
        <v>39</v>
      </c>
      <c r="D70" s="159" t="s">
        <v>30</v>
      </c>
      <c r="E70" s="160">
        <v>5</v>
      </c>
      <c r="F70" s="24"/>
      <c r="G70" s="25">
        <f>E70*F70</f>
        <v>0</v>
      </c>
    </row>
    <row r="71" spans="1:7" ht="24.75" customHeight="1">
      <c r="A71" s="168"/>
      <c r="B71" s="169"/>
      <c r="C71" s="161" t="s">
        <v>216</v>
      </c>
      <c r="D71" s="5"/>
      <c r="E71" s="162"/>
      <c r="F71" s="170"/>
      <c r="G71" s="170"/>
    </row>
    <row r="72" spans="1:7" ht="24.75" customHeight="1">
      <c r="A72" s="158">
        <v>44</v>
      </c>
      <c r="B72" s="171" t="s">
        <v>48</v>
      </c>
      <c r="C72" s="171" t="s">
        <v>192</v>
      </c>
      <c r="D72" s="171" t="s">
        <v>15</v>
      </c>
      <c r="E72" s="172">
        <v>352</v>
      </c>
      <c r="F72" s="173"/>
      <c r="G72" s="25">
        <f aca="true" t="shared" si="3" ref="G72:G85">E72*F72</f>
        <v>0</v>
      </c>
    </row>
    <row r="73" spans="1:7" ht="24.75" customHeight="1">
      <c r="A73" s="158">
        <v>45</v>
      </c>
      <c r="B73" s="171" t="s">
        <v>48</v>
      </c>
      <c r="C73" s="171" t="s">
        <v>193</v>
      </c>
      <c r="D73" s="171" t="s">
        <v>15</v>
      </c>
      <c r="E73" s="172">
        <v>352</v>
      </c>
      <c r="F73" s="173"/>
      <c r="G73" s="25">
        <f t="shared" si="3"/>
        <v>0</v>
      </c>
    </row>
    <row r="74" spans="1:7" ht="24.75" customHeight="1">
      <c r="A74" s="158">
        <v>46</v>
      </c>
      <c r="B74" s="171" t="s">
        <v>48</v>
      </c>
      <c r="C74" s="171" t="s">
        <v>194</v>
      </c>
      <c r="D74" s="171" t="s">
        <v>15</v>
      </c>
      <c r="E74" s="172">
        <v>320</v>
      </c>
      <c r="F74" s="173"/>
      <c r="G74" s="25">
        <f t="shared" si="3"/>
        <v>0</v>
      </c>
    </row>
    <row r="75" spans="1:7" ht="24.75" customHeight="1">
      <c r="A75" s="158">
        <v>47</v>
      </c>
      <c r="B75" s="171" t="s">
        <v>48</v>
      </c>
      <c r="C75" s="171" t="s">
        <v>195</v>
      </c>
      <c r="D75" s="171" t="s">
        <v>15</v>
      </c>
      <c r="E75" s="172">
        <v>320</v>
      </c>
      <c r="F75" s="173"/>
      <c r="G75" s="25">
        <f t="shared" si="3"/>
        <v>0</v>
      </c>
    </row>
    <row r="76" spans="1:7" ht="24.75" customHeight="1">
      <c r="A76" s="158">
        <v>48</v>
      </c>
      <c r="B76" s="171" t="s">
        <v>48</v>
      </c>
      <c r="C76" s="171" t="s">
        <v>196</v>
      </c>
      <c r="D76" s="171" t="s">
        <v>121</v>
      </c>
      <c r="E76" s="172">
        <v>33</v>
      </c>
      <c r="F76" s="173"/>
      <c r="G76" s="25">
        <f t="shared" si="3"/>
        <v>0</v>
      </c>
    </row>
    <row r="77" spans="1:7" ht="24.75" customHeight="1">
      <c r="A77" s="168"/>
      <c r="B77" s="169"/>
      <c r="C77" s="161" t="s">
        <v>221</v>
      </c>
      <c r="D77" s="5"/>
      <c r="E77" s="162"/>
      <c r="F77" s="170"/>
      <c r="G77" s="170"/>
    </row>
    <row r="78" spans="1:7" ht="24.75" customHeight="1">
      <c r="A78" s="158">
        <v>49</v>
      </c>
      <c r="B78" s="171" t="s">
        <v>48</v>
      </c>
      <c r="C78" s="171" t="s">
        <v>197</v>
      </c>
      <c r="D78" s="171" t="s">
        <v>16</v>
      </c>
      <c r="E78" s="172">
        <v>82</v>
      </c>
      <c r="F78" s="173"/>
      <c r="G78" s="25">
        <f t="shared" si="3"/>
        <v>0</v>
      </c>
    </row>
    <row r="79" spans="1:7" ht="24.75" customHeight="1">
      <c r="A79" s="168"/>
      <c r="B79" s="169"/>
      <c r="C79" s="161" t="s">
        <v>215</v>
      </c>
      <c r="D79" s="5"/>
      <c r="E79" s="162"/>
      <c r="F79" s="170"/>
      <c r="G79" s="170"/>
    </row>
    <row r="80" spans="1:7" ht="24.75" customHeight="1">
      <c r="A80" s="158">
        <v>50</v>
      </c>
      <c r="B80" s="171" t="s">
        <v>48</v>
      </c>
      <c r="C80" s="171" t="s">
        <v>198</v>
      </c>
      <c r="D80" s="171" t="s">
        <v>17</v>
      </c>
      <c r="E80" s="172">
        <v>61.336</v>
      </c>
      <c r="F80" s="173"/>
      <c r="G80" s="25">
        <f t="shared" si="3"/>
        <v>0</v>
      </c>
    </row>
    <row r="81" spans="1:7" ht="24.75" customHeight="1">
      <c r="A81" s="168"/>
      <c r="B81" s="169"/>
      <c r="C81" s="161" t="s">
        <v>217</v>
      </c>
      <c r="D81" s="5"/>
      <c r="E81" s="162"/>
      <c r="F81" s="170"/>
      <c r="G81" s="170"/>
    </row>
    <row r="82" spans="1:7" ht="24.75" customHeight="1">
      <c r="A82" s="158">
        <v>51</v>
      </c>
      <c r="B82" s="171" t="s">
        <v>48</v>
      </c>
      <c r="C82" s="171" t="s">
        <v>199</v>
      </c>
      <c r="D82" s="171" t="s">
        <v>17</v>
      </c>
      <c r="E82" s="172">
        <v>9.922</v>
      </c>
      <c r="F82" s="173"/>
      <c r="G82" s="25">
        <f t="shared" si="3"/>
        <v>0</v>
      </c>
    </row>
    <row r="83" spans="1:7" ht="24.75" customHeight="1">
      <c r="A83" s="158">
        <v>52</v>
      </c>
      <c r="B83" s="171" t="s">
        <v>48</v>
      </c>
      <c r="C83" s="171" t="s">
        <v>204</v>
      </c>
      <c r="D83" s="171" t="s">
        <v>121</v>
      </c>
      <c r="E83" s="172">
        <v>10</v>
      </c>
      <c r="F83" s="173"/>
      <c r="G83" s="25">
        <f t="shared" si="3"/>
        <v>0</v>
      </c>
    </row>
    <row r="84" spans="1:7" ht="24.75" customHeight="1">
      <c r="A84" s="168"/>
      <c r="B84" s="169"/>
      <c r="C84" s="161" t="s">
        <v>216</v>
      </c>
      <c r="D84" s="5"/>
      <c r="E84" s="162"/>
      <c r="F84" s="170"/>
      <c r="G84" s="170"/>
    </row>
    <row r="85" spans="1:7" ht="24.75" customHeight="1">
      <c r="A85" s="158">
        <v>53</v>
      </c>
      <c r="B85" s="171" t="s">
        <v>48</v>
      </c>
      <c r="C85" s="171" t="s">
        <v>207</v>
      </c>
      <c r="D85" s="171" t="s">
        <v>15</v>
      </c>
      <c r="E85" s="172">
        <v>28.8</v>
      </c>
      <c r="F85" s="173"/>
      <c r="G85" s="25">
        <f t="shared" si="3"/>
        <v>0</v>
      </c>
    </row>
    <row r="86" spans="1:7" ht="24.75" customHeight="1">
      <c r="A86" s="168"/>
      <c r="B86" s="169"/>
      <c r="C86" s="161" t="s">
        <v>215</v>
      </c>
      <c r="D86" s="5"/>
      <c r="E86" s="162"/>
      <c r="F86" s="170"/>
      <c r="G86" s="170"/>
    </row>
    <row r="87" spans="1:7" ht="24.75" customHeight="1">
      <c r="A87" s="11"/>
      <c r="B87" s="167" t="s">
        <v>40</v>
      </c>
      <c r="C87" s="167" t="s">
        <v>41</v>
      </c>
      <c r="D87" s="11"/>
      <c r="E87" s="11"/>
      <c r="F87" s="22"/>
      <c r="G87" s="23">
        <f>SUM(G88:G93)</f>
        <v>0</v>
      </c>
    </row>
    <row r="88" spans="1:7" ht="24.75" customHeight="1">
      <c r="A88" s="158">
        <v>54</v>
      </c>
      <c r="B88" s="159" t="s">
        <v>42</v>
      </c>
      <c r="C88" s="159" t="s">
        <v>43</v>
      </c>
      <c r="D88" s="159" t="s">
        <v>16</v>
      </c>
      <c r="E88" s="160">
        <v>54</v>
      </c>
      <c r="F88" s="24"/>
      <c r="G88" s="25">
        <f>E88*F88</f>
        <v>0</v>
      </c>
    </row>
    <row r="89" spans="1:7" ht="24.75" customHeight="1">
      <c r="A89" s="168"/>
      <c r="B89" s="169"/>
      <c r="C89" s="161" t="s">
        <v>215</v>
      </c>
      <c r="D89" s="5"/>
      <c r="E89" s="162"/>
      <c r="F89" s="170"/>
      <c r="G89" s="170"/>
    </row>
    <row r="90" spans="1:7" ht="108" customHeight="1">
      <c r="A90" s="158">
        <v>55</v>
      </c>
      <c r="B90" s="159" t="s">
        <v>48</v>
      </c>
      <c r="C90" s="159" t="s">
        <v>295</v>
      </c>
      <c r="D90" s="159" t="s">
        <v>16</v>
      </c>
      <c r="E90" s="160">
        <v>8</v>
      </c>
      <c r="F90" s="24"/>
      <c r="G90" s="25">
        <f>E90*F90</f>
        <v>0</v>
      </c>
    </row>
    <row r="91" spans="1:7" ht="32.25" customHeight="1">
      <c r="A91" s="174">
        <v>56</v>
      </c>
      <c r="B91" s="171" t="s">
        <v>48</v>
      </c>
      <c r="C91" s="171" t="s">
        <v>200</v>
      </c>
      <c r="D91" s="171" t="s">
        <v>16</v>
      </c>
      <c r="E91" s="172">
        <v>860</v>
      </c>
      <c r="F91" s="173"/>
      <c r="G91" s="175">
        <f>E91*F91</f>
        <v>0</v>
      </c>
    </row>
    <row r="92" spans="1:7" ht="24.75" customHeight="1">
      <c r="A92" s="168"/>
      <c r="B92" s="169"/>
      <c r="C92" s="161" t="s">
        <v>215</v>
      </c>
      <c r="D92" s="5"/>
      <c r="E92" s="162"/>
      <c r="F92" s="170"/>
      <c r="G92" s="170"/>
    </row>
    <row r="93" spans="1:7" ht="24.75" customHeight="1">
      <c r="A93" s="158">
        <v>57</v>
      </c>
      <c r="B93" s="159" t="s">
        <v>44</v>
      </c>
      <c r="C93" s="159" t="s">
        <v>45</v>
      </c>
      <c r="D93" s="159" t="s">
        <v>17</v>
      </c>
      <c r="E93" s="160">
        <f>E30</f>
        <v>1914.71</v>
      </c>
      <c r="F93" s="24"/>
      <c r="G93" s="25">
        <f>E93*F93</f>
        <v>0</v>
      </c>
    </row>
    <row r="94" spans="1:7" ht="24.75" customHeight="1" thickBot="1">
      <c r="A94" s="8"/>
      <c r="B94" s="3"/>
      <c r="C94" s="3"/>
      <c r="D94" s="3"/>
      <c r="E94" s="3"/>
      <c r="F94" s="15"/>
      <c r="G94" s="15"/>
    </row>
    <row r="95" spans="1:7" ht="24.75" customHeight="1" thickBot="1">
      <c r="A95" s="11"/>
      <c r="B95" s="13"/>
      <c r="C95" s="10" t="s">
        <v>46</v>
      </c>
      <c r="D95" s="11"/>
      <c r="E95" s="11"/>
      <c r="F95" s="22"/>
      <c r="G95" s="27">
        <f>ROUND((G9),0)</f>
        <v>0</v>
      </c>
    </row>
    <row r="96" spans="3:7" ht="24.75" customHeight="1" thickBot="1">
      <c r="C96" s="10" t="s">
        <v>110</v>
      </c>
      <c r="G96" s="27">
        <f>ROUND((G95*0.21),0)</f>
        <v>0</v>
      </c>
    </row>
    <row r="97" spans="3:7" ht="24.75" customHeight="1" thickBot="1">
      <c r="C97" s="14" t="s">
        <v>49</v>
      </c>
      <c r="G97" s="27">
        <f>G95+G96</f>
        <v>0</v>
      </c>
    </row>
    <row r="98" ht="24.75" customHeight="1">
      <c r="G98" s="128"/>
    </row>
    <row r="99" ht="24.75" customHeight="1"/>
    <row r="100" ht="24.75" customHeight="1"/>
    <row r="101" ht="24.75" customHeight="1"/>
  </sheetData>
  <sheetProtection/>
  <mergeCells count="1">
    <mergeCell ref="A1:G1"/>
  </mergeCells>
  <printOptions/>
  <pageMargins left="0.39375001192092896" right="0.39375001192092896" top="0.7875000238418579" bottom="0.7875000238418579" header="0" footer="0"/>
  <pageSetup fitToHeight="100" fitToWidth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E54"/>
  <sheetViews>
    <sheetView zoomScalePageLayoutView="0" workbookViewId="0" topLeftCell="A1">
      <selection activeCell="G10" sqref="G10"/>
    </sheetView>
  </sheetViews>
  <sheetFormatPr defaultColWidth="10.66015625" defaultRowHeight="10.5"/>
  <cols>
    <col min="1" max="1" width="2.33203125" style="32" customWidth="1"/>
    <col min="2" max="2" width="17.5" style="32" customWidth="1"/>
    <col min="3" max="3" width="18.5" style="32" customWidth="1"/>
    <col min="4" max="5" width="17" style="32" customWidth="1"/>
    <col min="6" max="6" width="19.33203125" style="32" customWidth="1"/>
    <col min="7" max="7" width="17.83203125" style="32" customWidth="1"/>
    <col min="8" max="16384" width="10.66015625" style="32" customWidth="1"/>
  </cols>
  <sheetData>
    <row r="1" spans="1:7" ht="21.75" customHeight="1">
      <c r="A1" s="38" t="s">
        <v>61</v>
      </c>
      <c r="B1" s="63"/>
      <c r="C1" s="63"/>
      <c r="D1" s="63"/>
      <c r="E1" s="63"/>
      <c r="F1" s="63"/>
      <c r="G1" s="63"/>
    </row>
    <row r="2" ht="15" customHeight="1" thickBot="1"/>
    <row r="3" spans="1:7" ht="12.75" customHeight="1">
      <c r="A3" s="64" t="s">
        <v>52</v>
      </c>
      <c r="B3" s="65"/>
      <c r="C3" s="66" t="s">
        <v>62</v>
      </c>
      <c r="D3" s="66"/>
      <c r="E3" s="66"/>
      <c r="F3" s="66" t="s">
        <v>63</v>
      </c>
      <c r="G3" s="67"/>
    </row>
    <row r="4" spans="1:7" ht="12.75" customHeight="1">
      <c r="A4" s="68"/>
      <c r="B4" s="69"/>
      <c r="C4" s="70" t="s">
        <v>205</v>
      </c>
      <c r="D4" s="71"/>
      <c r="E4" s="71"/>
      <c r="F4" s="36"/>
      <c r="G4" s="72"/>
    </row>
    <row r="5" spans="1:7" ht="12.75" customHeight="1">
      <c r="A5" s="73" t="s">
        <v>50</v>
      </c>
      <c r="B5" s="74"/>
      <c r="C5" s="75" t="s">
        <v>64</v>
      </c>
      <c r="D5" s="75"/>
      <c r="E5" s="75"/>
      <c r="F5" s="76" t="s">
        <v>65</v>
      </c>
      <c r="G5" s="77"/>
    </row>
    <row r="6" spans="1:7" ht="12.75" customHeight="1">
      <c r="A6" s="68"/>
      <c r="B6" s="69"/>
      <c r="C6" s="70" t="str">
        <f>'Krycí list celkový'!nazevstavby</f>
        <v>Rekonstrukce polních cest C1 a C2 v k.ú. Milenov –II.Etapa</v>
      </c>
      <c r="D6" s="71"/>
      <c r="E6" s="71"/>
      <c r="F6" s="71"/>
      <c r="G6" s="72"/>
    </row>
    <row r="7" spans="1:9" ht="12.75">
      <c r="A7" s="73" t="s">
        <v>66</v>
      </c>
      <c r="B7" s="75"/>
      <c r="C7" s="180" t="s">
        <v>101</v>
      </c>
      <c r="D7" s="181"/>
      <c r="E7" s="78" t="s">
        <v>67</v>
      </c>
      <c r="F7" s="79"/>
      <c r="G7" s="80"/>
      <c r="H7" s="81"/>
      <c r="I7" s="81"/>
    </row>
    <row r="8" spans="1:7" ht="39" customHeight="1">
      <c r="A8" s="73" t="s">
        <v>68</v>
      </c>
      <c r="B8" s="75"/>
      <c r="C8" s="189" t="s">
        <v>160</v>
      </c>
      <c r="D8" s="181"/>
      <c r="E8" s="76" t="s">
        <v>69</v>
      </c>
      <c r="F8" s="75"/>
      <c r="G8" s="82"/>
    </row>
    <row r="9" spans="1:7" ht="12.75">
      <c r="A9" s="83" t="s">
        <v>70</v>
      </c>
      <c r="B9" s="84"/>
      <c r="C9" s="84"/>
      <c r="D9" s="84"/>
      <c r="E9" s="85" t="s">
        <v>71</v>
      </c>
      <c r="F9" s="84"/>
      <c r="G9" s="157" t="s">
        <v>159</v>
      </c>
    </row>
    <row r="10" spans="1:57" ht="12.75">
      <c r="A10" s="87" t="s">
        <v>72</v>
      </c>
      <c r="B10" s="36"/>
      <c r="C10" s="36"/>
      <c r="D10" s="36"/>
      <c r="E10" s="88" t="s">
        <v>73</v>
      </c>
      <c r="F10" s="36"/>
      <c r="G10" s="72"/>
      <c r="BA10" s="59"/>
      <c r="BB10" s="59"/>
      <c r="BC10" s="59"/>
      <c r="BD10" s="59"/>
      <c r="BE10" s="59"/>
    </row>
    <row r="11" spans="1:7" ht="12.75">
      <c r="A11" s="87"/>
      <c r="B11" s="36" t="s">
        <v>103</v>
      </c>
      <c r="C11" s="36"/>
      <c r="D11" s="36"/>
      <c r="E11" s="184"/>
      <c r="F11" s="185"/>
      <c r="G11" s="186"/>
    </row>
    <row r="12" spans="1:7" ht="28.5" customHeight="1" thickBot="1">
      <c r="A12" s="89" t="s">
        <v>74</v>
      </c>
      <c r="B12" s="90"/>
      <c r="C12" s="90"/>
      <c r="D12" s="90"/>
      <c r="E12" s="91"/>
      <c r="F12" s="91"/>
      <c r="G12" s="92"/>
    </row>
    <row r="13" spans="1:7" ht="17.25" customHeight="1" thickBot="1">
      <c r="A13" s="93" t="s">
        <v>75</v>
      </c>
      <c r="B13" s="94"/>
      <c r="C13" s="95"/>
      <c r="D13" s="96" t="s">
        <v>76</v>
      </c>
      <c r="E13" s="97"/>
      <c r="F13" s="97"/>
      <c r="G13" s="95"/>
    </row>
    <row r="14" spans="1:7" ht="15.75" customHeight="1">
      <c r="A14" s="98"/>
      <c r="B14" s="99" t="s">
        <v>77</v>
      </c>
      <c r="C14" s="100">
        <f>Dodavka</f>
        <v>0</v>
      </c>
      <c r="D14" s="101"/>
      <c r="E14" s="102"/>
      <c r="F14" s="103"/>
      <c r="G14" s="100"/>
    </row>
    <row r="15" spans="1:7" ht="15.75" customHeight="1">
      <c r="A15" s="98" t="s">
        <v>78</v>
      </c>
      <c r="B15" s="99" t="s">
        <v>79</v>
      </c>
      <c r="C15" s="100">
        <f>Mont</f>
        <v>0</v>
      </c>
      <c r="D15" s="83"/>
      <c r="E15" s="104"/>
      <c r="F15" s="105"/>
      <c r="G15" s="100"/>
    </row>
    <row r="16" spans="1:7" ht="15.75" customHeight="1">
      <c r="A16" s="98" t="s">
        <v>80</v>
      </c>
      <c r="B16" s="99" t="s">
        <v>81</v>
      </c>
      <c r="C16" s="100">
        <f>'Rekapitulace SO 02'!E7+'Rekapitulace SO 02'!E8+'Rekapitulace SO 02'!E9+'Rekapitulace SO 02'!E10</f>
        <v>0</v>
      </c>
      <c r="D16" s="83"/>
      <c r="E16" s="104"/>
      <c r="F16" s="105"/>
      <c r="G16" s="100"/>
    </row>
    <row r="17" spans="1:7" ht="15.75" customHeight="1">
      <c r="A17" s="106" t="s">
        <v>82</v>
      </c>
      <c r="B17" s="99" t="s">
        <v>83</v>
      </c>
      <c r="C17" s="100"/>
      <c r="D17" s="83"/>
      <c r="E17" s="104"/>
      <c r="F17" s="105"/>
      <c r="G17" s="100"/>
    </row>
    <row r="18" spans="1:7" ht="15.75" customHeight="1">
      <c r="A18" s="107" t="s">
        <v>84</v>
      </c>
      <c r="B18" s="99"/>
      <c r="C18" s="100">
        <f>SUM(C14:C17)</f>
        <v>0</v>
      </c>
      <c r="D18" s="108"/>
      <c r="E18" s="104"/>
      <c r="F18" s="105"/>
      <c r="G18" s="100"/>
    </row>
    <row r="19" spans="1:7" ht="15.75" customHeight="1">
      <c r="A19" s="107"/>
      <c r="B19" s="99"/>
      <c r="C19" s="100"/>
      <c r="D19" s="83"/>
      <c r="E19" s="104"/>
      <c r="F19" s="105"/>
      <c r="G19" s="100"/>
    </row>
    <row r="20" spans="1:7" ht="15.75" customHeight="1">
      <c r="A20" s="107" t="s">
        <v>59</v>
      </c>
      <c r="B20" s="99"/>
      <c r="C20" s="100">
        <f>HZS</f>
        <v>0</v>
      </c>
      <c r="D20" s="83"/>
      <c r="E20" s="104"/>
      <c r="F20" s="105"/>
      <c r="G20" s="100"/>
    </row>
    <row r="21" spans="1:7" ht="15.75" customHeight="1">
      <c r="A21" s="87" t="s">
        <v>85</v>
      </c>
      <c r="B21" s="36"/>
      <c r="C21" s="100">
        <f>C18+C20</f>
        <v>0</v>
      </c>
      <c r="D21" s="83"/>
      <c r="E21" s="104"/>
      <c r="F21" s="105"/>
      <c r="G21" s="100"/>
    </row>
    <row r="22" spans="1:7" ht="15.75" customHeight="1" thickBot="1">
      <c r="A22" s="83" t="s">
        <v>86</v>
      </c>
      <c r="B22" s="84"/>
      <c r="C22" s="109">
        <f>C21+G22</f>
        <v>0</v>
      </c>
      <c r="D22" s="110"/>
      <c r="E22" s="111"/>
      <c r="F22" s="112"/>
      <c r="G22" s="100"/>
    </row>
    <row r="23" spans="1:7" ht="12.75">
      <c r="A23" s="64" t="s">
        <v>88</v>
      </c>
      <c r="B23" s="66"/>
      <c r="C23" s="113" t="s">
        <v>89</v>
      </c>
      <c r="D23" s="66"/>
      <c r="E23" s="113" t="s">
        <v>90</v>
      </c>
      <c r="F23" s="66"/>
      <c r="G23" s="67"/>
    </row>
    <row r="24" spans="1:7" ht="12.75">
      <c r="A24" s="73"/>
      <c r="B24" s="75"/>
      <c r="C24" s="76" t="s">
        <v>91</v>
      </c>
      <c r="D24" s="75"/>
      <c r="E24" s="76" t="s">
        <v>91</v>
      </c>
      <c r="F24" s="75"/>
      <c r="G24" s="77"/>
    </row>
    <row r="25" spans="1:7" ht="12.75">
      <c r="A25" s="87" t="s">
        <v>92</v>
      </c>
      <c r="B25" s="114"/>
      <c r="C25" s="88" t="s">
        <v>92</v>
      </c>
      <c r="D25" s="36"/>
      <c r="E25" s="88" t="s">
        <v>92</v>
      </c>
      <c r="F25" s="36"/>
      <c r="G25" s="72"/>
    </row>
    <row r="26" spans="1:7" ht="12.75">
      <c r="A26" s="87"/>
      <c r="B26" s="115"/>
      <c r="C26" s="88" t="s">
        <v>93</v>
      </c>
      <c r="D26" s="36"/>
      <c r="E26" s="88" t="s">
        <v>94</v>
      </c>
      <c r="F26" s="36"/>
      <c r="G26" s="72"/>
    </row>
    <row r="27" spans="1:7" ht="12.75">
      <c r="A27" s="87"/>
      <c r="B27" s="36"/>
      <c r="C27" s="88"/>
      <c r="D27" s="36"/>
      <c r="E27" s="88"/>
      <c r="F27" s="36"/>
      <c r="G27" s="72"/>
    </row>
    <row r="28" spans="1:7" ht="97.5" customHeight="1">
      <c r="A28" s="87"/>
      <c r="B28" s="36"/>
      <c r="C28" s="88"/>
      <c r="D28" s="36"/>
      <c r="E28" s="88"/>
      <c r="F28" s="36"/>
      <c r="G28" s="72"/>
    </row>
    <row r="29" spans="1:7" ht="12.75">
      <c r="A29" s="73" t="s">
        <v>95</v>
      </c>
      <c r="B29" s="75"/>
      <c r="C29" s="116">
        <v>21</v>
      </c>
      <c r="D29" s="75" t="s">
        <v>96</v>
      </c>
      <c r="E29" s="76"/>
      <c r="F29" s="117">
        <f>ROUND(C22-F31,0)</f>
        <v>0</v>
      </c>
      <c r="G29" s="77"/>
    </row>
    <row r="30" spans="1:7" ht="12.75">
      <c r="A30" s="73" t="s">
        <v>97</v>
      </c>
      <c r="B30" s="75"/>
      <c r="C30" s="116">
        <f>SazbaDPH1</f>
        <v>21</v>
      </c>
      <c r="D30" s="75" t="s">
        <v>96</v>
      </c>
      <c r="E30" s="76"/>
      <c r="F30" s="118">
        <f>ROUND(PRODUCT(F29,C30/100),1)</f>
        <v>0</v>
      </c>
      <c r="G30" s="86"/>
    </row>
    <row r="31" spans="1:7" ht="12.75">
      <c r="A31" s="73" t="s">
        <v>95</v>
      </c>
      <c r="B31" s="75"/>
      <c r="C31" s="116">
        <v>10</v>
      </c>
      <c r="D31" s="75" t="s">
        <v>96</v>
      </c>
      <c r="E31" s="76"/>
      <c r="F31" s="117">
        <v>0</v>
      </c>
      <c r="G31" s="77"/>
    </row>
    <row r="32" spans="1:7" ht="12.75">
      <c r="A32" s="73" t="s">
        <v>97</v>
      </c>
      <c r="B32" s="75"/>
      <c r="C32" s="116">
        <f>SazbaDPH2</f>
        <v>10</v>
      </c>
      <c r="D32" s="75" t="s">
        <v>96</v>
      </c>
      <c r="E32" s="76"/>
      <c r="F32" s="118">
        <f>ROUND(PRODUCT(F31,C32/100),1)</f>
        <v>0</v>
      </c>
      <c r="G32" s="86"/>
    </row>
    <row r="33" spans="1:7" s="124" customFormat="1" ht="19.5" customHeight="1" thickBot="1">
      <c r="A33" s="119" t="s">
        <v>98</v>
      </c>
      <c r="B33" s="120"/>
      <c r="C33" s="120"/>
      <c r="D33" s="120"/>
      <c r="E33" s="121"/>
      <c r="F33" s="122">
        <f>CEILING(SUM(F29:F32),1)</f>
        <v>0</v>
      </c>
      <c r="G33" s="123"/>
    </row>
    <row r="35" spans="1:8" ht="12.75">
      <c r="A35" s="125"/>
      <c r="B35" s="125"/>
      <c r="C35" s="125"/>
      <c r="D35" s="125"/>
      <c r="E35" s="125"/>
      <c r="F35" s="125"/>
      <c r="G35" s="125"/>
      <c r="H35" s="32" t="s">
        <v>99</v>
      </c>
    </row>
    <row r="36" spans="1:8" ht="14.25" customHeight="1">
      <c r="A36" s="125"/>
      <c r="B36" s="187"/>
      <c r="C36" s="187"/>
      <c r="D36" s="187"/>
      <c r="E36" s="187"/>
      <c r="F36" s="187"/>
      <c r="G36" s="187"/>
      <c r="H36" s="32" t="s">
        <v>99</v>
      </c>
    </row>
    <row r="37" spans="1:8" ht="12.75" customHeight="1">
      <c r="A37" s="126"/>
      <c r="B37" s="187"/>
      <c r="C37" s="187"/>
      <c r="D37" s="187"/>
      <c r="E37" s="187"/>
      <c r="F37" s="187"/>
      <c r="G37" s="187"/>
      <c r="H37" s="32" t="s">
        <v>99</v>
      </c>
    </row>
    <row r="38" spans="1:8" ht="12.75">
      <c r="A38" s="126"/>
      <c r="B38" s="187"/>
      <c r="C38" s="187"/>
      <c r="D38" s="187"/>
      <c r="E38" s="187"/>
      <c r="F38" s="187"/>
      <c r="G38" s="187"/>
      <c r="H38" s="32" t="s">
        <v>99</v>
      </c>
    </row>
    <row r="39" spans="1:8" ht="12.75">
      <c r="A39" s="126"/>
      <c r="B39" s="187"/>
      <c r="C39" s="187"/>
      <c r="D39" s="187"/>
      <c r="E39" s="187"/>
      <c r="F39" s="187"/>
      <c r="G39" s="187"/>
      <c r="H39" s="32" t="s">
        <v>99</v>
      </c>
    </row>
    <row r="40" spans="1:8" ht="12.75">
      <c r="A40" s="126"/>
      <c r="B40" s="187"/>
      <c r="C40" s="187"/>
      <c r="D40" s="187"/>
      <c r="E40" s="187"/>
      <c r="F40" s="187"/>
      <c r="G40" s="187"/>
      <c r="H40" s="32" t="s">
        <v>99</v>
      </c>
    </row>
    <row r="41" spans="1:8" ht="12.75">
      <c r="A41" s="126"/>
      <c r="B41" s="187"/>
      <c r="C41" s="187"/>
      <c r="D41" s="187"/>
      <c r="E41" s="187"/>
      <c r="F41" s="187"/>
      <c r="G41" s="187"/>
      <c r="H41" s="32" t="s">
        <v>99</v>
      </c>
    </row>
    <row r="42" spans="1:8" ht="12.75">
      <c r="A42" s="126"/>
      <c r="B42" s="187"/>
      <c r="C42" s="187"/>
      <c r="D42" s="187"/>
      <c r="E42" s="187"/>
      <c r="F42" s="187"/>
      <c r="G42" s="187"/>
      <c r="H42" s="32" t="s">
        <v>99</v>
      </c>
    </row>
    <row r="43" spans="1:8" ht="12.75">
      <c r="A43" s="126"/>
      <c r="B43" s="187"/>
      <c r="C43" s="187"/>
      <c r="D43" s="187"/>
      <c r="E43" s="187"/>
      <c r="F43" s="187"/>
      <c r="G43" s="187"/>
      <c r="H43" s="32" t="s">
        <v>99</v>
      </c>
    </row>
    <row r="44" spans="1:8" ht="12.75">
      <c r="A44" s="126"/>
      <c r="B44" s="187"/>
      <c r="C44" s="187"/>
      <c r="D44" s="187"/>
      <c r="E44" s="187"/>
      <c r="F44" s="187"/>
      <c r="G44" s="187"/>
      <c r="H44" s="32" t="s">
        <v>99</v>
      </c>
    </row>
    <row r="45" spans="2:7" ht="12.75">
      <c r="B45" s="188"/>
      <c r="C45" s="188"/>
      <c r="D45" s="188"/>
      <c r="E45" s="188"/>
      <c r="F45" s="188"/>
      <c r="G45" s="188"/>
    </row>
    <row r="46" spans="2:7" ht="12.75">
      <c r="B46" s="188"/>
      <c r="C46" s="188"/>
      <c r="D46" s="188"/>
      <c r="E46" s="188"/>
      <c r="F46" s="188"/>
      <c r="G46" s="188"/>
    </row>
    <row r="47" spans="2:7" ht="12.75">
      <c r="B47" s="188"/>
      <c r="C47" s="188"/>
      <c r="D47" s="188"/>
      <c r="E47" s="188"/>
      <c r="F47" s="188"/>
      <c r="G47" s="188"/>
    </row>
    <row r="48" spans="2:7" ht="12.75">
      <c r="B48" s="188"/>
      <c r="C48" s="188"/>
      <c r="D48" s="188"/>
      <c r="E48" s="188"/>
      <c r="F48" s="188"/>
      <c r="G48" s="188"/>
    </row>
    <row r="49" spans="2:7" ht="12.75">
      <c r="B49" s="188"/>
      <c r="C49" s="188"/>
      <c r="D49" s="188"/>
      <c r="E49" s="188"/>
      <c r="F49" s="188"/>
      <c r="G49" s="188"/>
    </row>
    <row r="50" spans="2:7" ht="12.75">
      <c r="B50" s="188"/>
      <c r="C50" s="188"/>
      <c r="D50" s="188"/>
      <c r="E50" s="188"/>
      <c r="F50" s="188"/>
      <c r="G50" s="188"/>
    </row>
    <row r="51" spans="2:7" ht="12.75">
      <c r="B51" s="188"/>
      <c r="C51" s="188"/>
      <c r="D51" s="188"/>
      <c r="E51" s="188"/>
      <c r="F51" s="188"/>
      <c r="G51" s="188"/>
    </row>
    <row r="52" spans="2:7" ht="12.75">
      <c r="B52" s="188"/>
      <c r="C52" s="188"/>
      <c r="D52" s="188"/>
      <c r="E52" s="188"/>
      <c r="F52" s="188"/>
      <c r="G52" s="188"/>
    </row>
    <row r="53" spans="2:7" ht="12.75">
      <c r="B53" s="188"/>
      <c r="C53" s="188"/>
      <c r="D53" s="188"/>
      <c r="E53" s="188"/>
      <c r="F53" s="188"/>
      <c r="G53" s="188"/>
    </row>
    <row r="54" spans="2:7" ht="12.75">
      <c r="B54" s="188"/>
      <c r="C54" s="188"/>
      <c r="D54" s="188"/>
      <c r="E54" s="188"/>
      <c r="F54" s="188"/>
      <c r="G54" s="188"/>
    </row>
  </sheetData>
  <sheetProtection/>
  <mergeCells count="14">
    <mergeCell ref="C7:D7"/>
    <mergeCell ref="C8:D8"/>
    <mergeCell ref="E11:G11"/>
    <mergeCell ref="B36:G44"/>
    <mergeCell ref="B45:G45"/>
    <mergeCell ref="B46:G46"/>
    <mergeCell ref="B53:G53"/>
    <mergeCell ref="B54:G54"/>
    <mergeCell ref="B47:G47"/>
    <mergeCell ref="B48:G48"/>
    <mergeCell ref="B49:G49"/>
    <mergeCell ref="B50:G50"/>
    <mergeCell ref="B51:G51"/>
    <mergeCell ref="B52:G52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61"/>
  <sheetViews>
    <sheetView zoomScalePageLayoutView="0" workbookViewId="0" topLeftCell="A1">
      <selection activeCell="F17" sqref="F17"/>
    </sheetView>
  </sheetViews>
  <sheetFormatPr defaultColWidth="10.66015625" defaultRowHeight="10.5"/>
  <cols>
    <col min="1" max="1" width="6.83203125" style="32" customWidth="1"/>
    <col min="2" max="2" width="7.16015625" style="32" customWidth="1"/>
    <col min="3" max="3" width="13.33203125" style="32" customWidth="1"/>
    <col min="4" max="4" width="18.5" style="32" customWidth="1"/>
    <col min="5" max="5" width="13.16015625" style="32" customWidth="1"/>
    <col min="6" max="6" width="12.66015625" style="32" customWidth="1"/>
    <col min="7" max="7" width="12.83203125" style="32" customWidth="1"/>
    <col min="8" max="8" width="13" style="32" customWidth="1"/>
    <col min="9" max="9" width="12.5" style="32" customWidth="1"/>
    <col min="10" max="16384" width="10.66015625" style="32" customWidth="1"/>
  </cols>
  <sheetData>
    <row r="1" spans="1:9" ht="33.75" customHeight="1" thickTop="1">
      <c r="A1" s="190" t="s">
        <v>50</v>
      </c>
      <c r="B1" s="191"/>
      <c r="C1" s="197" t="str">
        <f>'Krycí list SO 01'!nazevstavby</f>
        <v>Rekonstrukce polních cest C1 a C2 v k.ú. Milenov –II.Etapa</v>
      </c>
      <c r="D1" s="198"/>
      <c r="E1" s="198"/>
      <c r="F1" s="199"/>
      <c r="G1" s="29" t="s">
        <v>51</v>
      </c>
      <c r="H1" s="30">
        <v>1</v>
      </c>
      <c r="I1" s="31"/>
    </row>
    <row r="2" spans="1:9" ht="13.5" thickBot="1">
      <c r="A2" s="192" t="s">
        <v>52</v>
      </c>
      <c r="B2" s="193"/>
      <c r="C2" s="33" t="str">
        <f>'Krycí list SO 02'!nazevobjektu</f>
        <v>SO 02 - POLNÍ CESTA C2 </v>
      </c>
      <c r="D2" s="34"/>
      <c r="E2" s="35"/>
      <c r="F2" s="34"/>
      <c r="G2" s="194"/>
      <c r="H2" s="195"/>
      <c r="I2" s="196"/>
    </row>
    <row r="3" ht="13.5" thickTop="1">
      <c r="F3" s="36"/>
    </row>
    <row r="4" spans="1:9" ht="19.5" customHeight="1">
      <c r="A4" s="37" t="s">
        <v>53</v>
      </c>
      <c r="B4" s="38"/>
      <c r="C4" s="38"/>
      <c r="D4" s="38"/>
      <c r="E4" s="39"/>
      <c r="F4" s="38"/>
      <c r="G4" s="38"/>
      <c r="H4" s="38"/>
      <c r="I4" s="38"/>
    </row>
    <row r="5" ht="13.5" thickBot="1"/>
    <row r="6" spans="1:9" s="36" customFormat="1" ht="13.5" thickBot="1">
      <c r="A6" s="40"/>
      <c r="B6" s="41" t="s">
        <v>54</v>
      </c>
      <c r="C6" s="41"/>
      <c r="D6" s="42"/>
      <c r="E6" s="43" t="s">
        <v>55</v>
      </c>
      <c r="F6" s="44" t="s">
        <v>56</v>
      </c>
      <c r="G6" s="44" t="s">
        <v>57</v>
      </c>
      <c r="H6" s="44" t="s">
        <v>58</v>
      </c>
      <c r="I6" s="45" t="s">
        <v>59</v>
      </c>
    </row>
    <row r="7" spans="1:9" s="36" customFormat="1" ht="12.75">
      <c r="A7" s="46" t="s">
        <v>13</v>
      </c>
      <c r="B7" s="47" t="s">
        <v>14</v>
      </c>
      <c r="D7" s="48"/>
      <c r="E7" s="49">
        <f>'Rozpočet SO 02'!G10</f>
        <v>0</v>
      </c>
      <c r="F7" s="50"/>
      <c r="G7" s="50"/>
      <c r="H7" s="50"/>
      <c r="I7" s="51"/>
    </row>
    <row r="8" spans="1:9" s="36" customFormat="1" ht="12.75">
      <c r="A8" s="46" t="s">
        <v>31</v>
      </c>
      <c r="B8" s="47" t="s">
        <v>32</v>
      </c>
      <c r="D8" s="48"/>
      <c r="E8" s="49">
        <f>'Rozpočet SO 02'!G41</f>
        <v>0</v>
      </c>
      <c r="F8" s="50"/>
      <c r="G8" s="50"/>
      <c r="H8" s="50"/>
      <c r="I8" s="51"/>
    </row>
    <row r="9" spans="1:9" s="36" customFormat="1" ht="12.75">
      <c r="A9" s="46" t="s">
        <v>36</v>
      </c>
      <c r="B9" s="47" t="s">
        <v>37</v>
      </c>
      <c r="D9" s="48"/>
      <c r="E9" s="49">
        <f>'Rozpočet SO 02'!G57</f>
        <v>0</v>
      </c>
      <c r="F9" s="50"/>
      <c r="G9" s="50"/>
      <c r="H9" s="50"/>
      <c r="I9" s="51"/>
    </row>
    <row r="10" spans="1:9" s="36" customFormat="1" ht="13.5" thickBot="1">
      <c r="A10" s="46" t="s">
        <v>40</v>
      </c>
      <c r="B10" s="47" t="s">
        <v>41</v>
      </c>
      <c r="D10" s="48"/>
      <c r="E10" s="49">
        <f>'Rozpočet SO 02'!G65</f>
        <v>0</v>
      </c>
      <c r="F10" s="50"/>
      <c r="G10" s="50"/>
      <c r="H10" s="50"/>
      <c r="I10" s="51"/>
    </row>
    <row r="11" spans="1:9" s="58" customFormat="1" ht="13.5" thickBot="1">
      <c r="A11" s="52"/>
      <c r="B11" s="53" t="s">
        <v>60</v>
      </c>
      <c r="C11" s="53"/>
      <c r="D11" s="54"/>
      <c r="E11" s="55">
        <f>SUM(E7:E10)</f>
        <v>0</v>
      </c>
      <c r="F11" s="56">
        <f>SUM(F7:F10)</f>
        <v>0</v>
      </c>
      <c r="G11" s="56">
        <f>SUM(G7:G10)</f>
        <v>0</v>
      </c>
      <c r="H11" s="56">
        <f>SUM(H7:H10)</f>
        <v>0</v>
      </c>
      <c r="I11" s="57">
        <f>SUM(I7:I10)</f>
        <v>0</v>
      </c>
    </row>
    <row r="12" spans="1:9" ht="12.75">
      <c r="A12" s="36"/>
      <c r="B12" s="36"/>
      <c r="C12" s="36"/>
      <c r="D12" s="36"/>
      <c r="E12" s="36"/>
      <c r="F12" s="36"/>
      <c r="G12" s="36"/>
      <c r="H12" s="36"/>
      <c r="I12" s="36"/>
    </row>
    <row r="13" spans="6:9" ht="12.75">
      <c r="F13" s="60"/>
      <c r="G13" s="61"/>
      <c r="H13" s="61"/>
      <c r="I13" s="62"/>
    </row>
    <row r="14" spans="6:9" ht="12.75">
      <c r="F14" s="60"/>
      <c r="G14" s="61"/>
      <c r="H14" s="61"/>
      <c r="I14" s="62"/>
    </row>
    <row r="15" spans="6:9" ht="12.75">
      <c r="F15" s="60"/>
      <c r="G15" s="61"/>
      <c r="H15" s="61"/>
      <c r="I15" s="62"/>
    </row>
    <row r="16" spans="6:9" ht="12.75">
      <c r="F16" s="60"/>
      <c r="G16" s="61"/>
      <c r="H16" s="61"/>
      <c r="I16" s="62"/>
    </row>
    <row r="17" spans="6:9" ht="12.75">
      <c r="F17" s="60"/>
      <c r="G17" s="61"/>
      <c r="H17" s="61"/>
      <c r="I17" s="62"/>
    </row>
    <row r="18" spans="6:9" ht="12.75">
      <c r="F18" s="60"/>
      <c r="G18" s="61"/>
      <c r="H18" s="61"/>
      <c r="I18" s="62"/>
    </row>
    <row r="19" spans="6:9" ht="12.75">
      <c r="F19" s="60"/>
      <c r="G19" s="61"/>
      <c r="H19" s="61"/>
      <c r="I19" s="62"/>
    </row>
    <row r="20" spans="6:9" ht="12.75">
      <c r="F20" s="60"/>
      <c r="G20" s="61"/>
      <c r="H20" s="61"/>
      <c r="I20" s="62"/>
    </row>
    <row r="21" spans="6:9" ht="12.75">
      <c r="F21" s="60"/>
      <c r="G21" s="61"/>
      <c r="H21" s="61"/>
      <c r="I21" s="62"/>
    </row>
    <row r="22" spans="6:9" ht="12.75">
      <c r="F22" s="60"/>
      <c r="G22" s="61"/>
      <c r="H22" s="61"/>
      <c r="I22" s="62"/>
    </row>
    <row r="23" spans="6:9" ht="12.75">
      <c r="F23" s="60"/>
      <c r="G23" s="61"/>
      <c r="H23" s="61"/>
      <c r="I23" s="62"/>
    </row>
    <row r="24" spans="6:9" ht="12.75">
      <c r="F24" s="60"/>
      <c r="G24" s="61"/>
      <c r="H24" s="61"/>
      <c r="I24" s="62"/>
    </row>
    <row r="25" spans="6:9" ht="12.75">
      <c r="F25" s="60"/>
      <c r="G25" s="61"/>
      <c r="H25" s="61"/>
      <c r="I25" s="62"/>
    </row>
    <row r="26" spans="6:9" ht="12.75">
      <c r="F26" s="60"/>
      <c r="G26" s="61"/>
      <c r="H26" s="61"/>
      <c r="I26" s="62"/>
    </row>
    <row r="27" spans="6:9" ht="12.75">
      <c r="F27" s="60"/>
      <c r="G27" s="61"/>
      <c r="H27" s="61"/>
      <c r="I27" s="62"/>
    </row>
    <row r="28" spans="6:9" ht="12.75">
      <c r="F28" s="60"/>
      <c r="G28" s="61"/>
      <c r="H28" s="61"/>
      <c r="I28" s="62"/>
    </row>
    <row r="29" spans="6:9" ht="12.75">
      <c r="F29" s="60"/>
      <c r="G29" s="61"/>
      <c r="H29" s="61"/>
      <c r="I29" s="62"/>
    </row>
    <row r="30" spans="6:9" ht="12.75">
      <c r="F30" s="60"/>
      <c r="G30" s="61"/>
      <c r="H30" s="61"/>
      <c r="I30" s="62"/>
    </row>
    <row r="31" spans="6:9" ht="12.75">
      <c r="F31" s="60"/>
      <c r="G31" s="61"/>
      <c r="H31" s="61"/>
      <c r="I31" s="62"/>
    </row>
    <row r="32" spans="6:9" ht="12.75">
      <c r="F32" s="60"/>
      <c r="G32" s="61"/>
      <c r="H32" s="61"/>
      <c r="I32" s="62"/>
    </row>
    <row r="33" spans="6:9" ht="12.75">
      <c r="F33" s="60"/>
      <c r="G33" s="61"/>
      <c r="H33" s="61"/>
      <c r="I33" s="62"/>
    </row>
    <row r="34" spans="6:9" ht="12.75">
      <c r="F34" s="60"/>
      <c r="G34" s="61"/>
      <c r="H34" s="61"/>
      <c r="I34" s="62"/>
    </row>
    <row r="35" spans="6:9" ht="12.75">
      <c r="F35" s="60"/>
      <c r="G35" s="61"/>
      <c r="H35" s="61"/>
      <c r="I35" s="62"/>
    </row>
    <row r="36" spans="6:9" ht="12.75">
      <c r="F36" s="60"/>
      <c r="G36" s="61"/>
      <c r="H36" s="61"/>
      <c r="I36" s="62"/>
    </row>
    <row r="37" spans="6:9" ht="12.75">
      <c r="F37" s="60"/>
      <c r="G37" s="61"/>
      <c r="H37" s="61"/>
      <c r="I37" s="62"/>
    </row>
    <row r="38" spans="6:9" ht="12.75">
      <c r="F38" s="60"/>
      <c r="G38" s="61"/>
      <c r="H38" s="61"/>
      <c r="I38" s="62"/>
    </row>
    <row r="39" spans="6:9" ht="12.75">
      <c r="F39" s="60"/>
      <c r="G39" s="61"/>
      <c r="H39" s="61"/>
      <c r="I39" s="62"/>
    </row>
    <row r="40" spans="6:9" ht="12.75">
      <c r="F40" s="60"/>
      <c r="G40" s="61"/>
      <c r="H40" s="61"/>
      <c r="I40" s="62"/>
    </row>
    <row r="41" spans="6:9" ht="12.75">
      <c r="F41" s="60"/>
      <c r="G41" s="61"/>
      <c r="H41" s="61"/>
      <c r="I41" s="62"/>
    </row>
    <row r="42" spans="6:9" ht="12.75">
      <c r="F42" s="60"/>
      <c r="G42" s="61"/>
      <c r="H42" s="61"/>
      <c r="I42" s="62"/>
    </row>
    <row r="43" spans="6:9" ht="12.75">
      <c r="F43" s="60"/>
      <c r="G43" s="61"/>
      <c r="H43" s="61"/>
      <c r="I43" s="62"/>
    </row>
    <row r="44" spans="6:9" ht="12.75">
      <c r="F44" s="60"/>
      <c r="G44" s="61"/>
      <c r="H44" s="61"/>
      <c r="I44" s="62"/>
    </row>
    <row r="45" spans="6:9" ht="12.75">
      <c r="F45" s="60"/>
      <c r="G45" s="61"/>
      <c r="H45" s="61"/>
      <c r="I45" s="62"/>
    </row>
    <row r="46" spans="6:9" ht="12.75">
      <c r="F46" s="60"/>
      <c r="G46" s="61"/>
      <c r="H46" s="61"/>
      <c r="I46" s="62"/>
    </row>
    <row r="47" spans="6:9" ht="12.75">
      <c r="F47" s="60"/>
      <c r="G47" s="61"/>
      <c r="H47" s="61"/>
      <c r="I47" s="62"/>
    </row>
    <row r="48" spans="6:9" ht="12.75">
      <c r="F48" s="60"/>
      <c r="G48" s="61"/>
      <c r="H48" s="61"/>
      <c r="I48" s="62"/>
    </row>
    <row r="49" spans="6:9" ht="12.75">
      <c r="F49" s="60"/>
      <c r="G49" s="61"/>
      <c r="H49" s="61"/>
      <c r="I49" s="62"/>
    </row>
    <row r="50" spans="6:9" ht="12.75">
      <c r="F50" s="60"/>
      <c r="G50" s="61"/>
      <c r="H50" s="61"/>
      <c r="I50" s="62"/>
    </row>
    <row r="51" spans="6:9" ht="12.75">
      <c r="F51" s="60"/>
      <c r="G51" s="61"/>
      <c r="H51" s="61"/>
      <c r="I51" s="62"/>
    </row>
    <row r="52" spans="6:9" ht="12.75">
      <c r="F52" s="60"/>
      <c r="G52" s="61"/>
      <c r="H52" s="61"/>
      <c r="I52" s="62"/>
    </row>
    <row r="53" spans="6:9" ht="12.75">
      <c r="F53" s="60"/>
      <c r="G53" s="61"/>
      <c r="H53" s="61"/>
      <c r="I53" s="62"/>
    </row>
    <row r="54" spans="6:9" ht="12.75">
      <c r="F54" s="60"/>
      <c r="G54" s="61"/>
      <c r="H54" s="61"/>
      <c r="I54" s="62"/>
    </row>
    <row r="55" spans="6:9" ht="12.75">
      <c r="F55" s="60"/>
      <c r="G55" s="61"/>
      <c r="H55" s="61"/>
      <c r="I55" s="62"/>
    </row>
    <row r="56" spans="6:9" ht="12.75">
      <c r="F56" s="60"/>
      <c r="G56" s="61"/>
      <c r="H56" s="61"/>
      <c r="I56" s="62"/>
    </row>
    <row r="57" spans="6:9" ht="12.75">
      <c r="F57" s="60"/>
      <c r="G57" s="61"/>
      <c r="H57" s="61"/>
      <c r="I57" s="62"/>
    </row>
    <row r="58" spans="6:9" ht="12.75">
      <c r="F58" s="60"/>
      <c r="G58" s="61"/>
      <c r="H58" s="61"/>
      <c r="I58" s="62"/>
    </row>
    <row r="59" spans="6:9" ht="12.75">
      <c r="F59" s="60"/>
      <c r="G59" s="61"/>
      <c r="H59" s="61"/>
      <c r="I59" s="62"/>
    </row>
    <row r="60" spans="6:9" ht="12.75">
      <c r="F60" s="60"/>
      <c r="G60" s="61"/>
      <c r="H60" s="61"/>
      <c r="I60" s="62"/>
    </row>
    <row r="61" spans="6:9" ht="12.75">
      <c r="F61" s="60"/>
      <c r="G61" s="61"/>
      <c r="H61" s="61"/>
      <c r="I61" s="62"/>
    </row>
  </sheetData>
  <sheetProtection/>
  <mergeCells count="4">
    <mergeCell ref="A1:B1"/>
    <mergeCell ref="C1:F1"/>
    <mergeCell ref="A2:B2"/>
    <mergeCell ref="G2:I2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6"/>
  <sheetViews>
    <sheetView showGridLines="0" zoomScalePageLayoutView="0" workbookViewId="0" topLeftCell="A1">
      <pane ySplit="7" topLeftCell="A8" activePane="bottomLeft" state="frozen"/>
      <selection pane="topLeft" activeCell="A1" sqref="A1"/>
      <selection pane="bottomLeft" activeCell="E43" sqref="E43"/>
    </sheetView>
  </sheetViews>
  <sheetFormatPr defaultColWidth="10.5" defaultRowHeight="12" customHeight="1"/>
  <cols>
    <col min="1" max="1" width="8.5" style="2" customWidth="1"/>
    <col min="2" max="2" width="10.83203125" style="2" customWidth="1"/>
    <col min="3" max="3" width="49.83203125" style="2" customWidth="1"/>
    <col min="4" max="4" width="5.5" style="2" customWidth="1"/>
    <col min="5" max="5" width="9.83203125" style="2" customWidth="1"/>
    <col min="6" max="6" width="11.5" style="26" customWidth="1"/>
    <col min="7" max="7" width="14.66015625" style="26" customWidth="1"/>
    <col min="8" max="16384" width="10.5" style="1" customWidth="1"/>
  </cols>
  <sheetData>
    <row r="1" spans="1:7" s="2" customFormat="1" ht="20.25" customHeight="1">
      <c r="A1" s="200" t="s">
        <v>111</v>
      </c>
      <c r="B1" s="201"/>
      <c r="C1" s="201"/>
      <c r="D1" s="201"/>
      <c r="E1" s="201"/>
      <c r="F1" s="201"/>
      <c r="G1" s="201"/>
    </row>
    <row r="2" spans="1:7" s="2" customFormat="1" ht="12.75" customHeight="1">
      <c r="A2" s="4" t="s">
        <v>0</v>
      </c>
      <c r="B2" s="4" t="str">
        <f>'Krycí list SO 01'!nazevstavby</f>
        <v>Rekonstrukce polních cest C1 a C2 v k.ú. Milenov –II.Etapa</v>
      </c>
      <c r="C2" s="5"/>
      <c r="D2" s="5"/>
      <c r="E2" s="5"/>
      <c r="F2" s="16"/>
      <c r="G2" s="15"/>
    </row>
    <row r="3" spans="1:7" s="2" customFormat="1" ht="12.75" customHeight="1">
      <c r="A3" s="4" t="s">
        <v>1</v>
      </c>
      <c r="B3" s="4" t="str">
        <f>'Krycí list SO 02'!nazevobjektu</f>
        <v>SO 02 - POLNÍ CESTA C2 </v>
      </c>
      <c r="C3" s="5"/>
      <c r="D3" s="5"/>
      <c r="E3" s="6" t="s">
        <v>2</v>
      </c>
      <c r="F3" s="17"/>
      <c r="G3" s="15"/>
    </row>
    <row r="4" spans="1:7" s="2" customFormat="1" ht="12.75" customHeight="1">
      <c r="A4" s="4" t="s">
        <v>3</v>
      </c>
      <c r="B4" s="4"/>
      <c r="C4" s="5"/>
      <c r="D4" s="5"/>
      <c r="E4" s="6" t="s">
        <v>4</v>
      </c>
      <c r="F4" s="28">
        <v>41422</v>
      </c>
      <c r="G4" s="15"/>
    </row>
    <row r="5" spans="1:7" s="2" customFormat="1" ht="6.75" customHeight="1" thickBot="1">
      <c r="A5" s="3"/>
      <c r="B5" s="3"/>
      <c r="C5" s="3"/>
      <c r="D5" s="3"/>
      <c r="E5" s="3"/>
      <c r="F5" s="15"/>
      <c r="G5" s="15"/>
    </row>
    <row r="6" spans="1:7" s="2" customFormat="1" ht="24" customHeight="1" thickBot="1">
      <c r="A6" s="7" t="s">
        <v>5</v>
      </c>
      <c r="B6" s="7" t="s">
        <v>6</v>
      </c>
      <c r="C6" s="7" t="s">
        <v>7</v>
      </c>
      <c r="D6" s="7" t="s">
        <v>8</v>
      </c>
      <c r="E6" s="7" t="s">
        <v>9</v>
      </c>
      <c r="F6" s="18" t="s">
        <v>10</v>
      </c>
      <c r="G6" s="19" t="s">
        <v>11</v>
      </c>
    </row>
    <row r="7" spans="1:7" s="2" customFormat="1" ht="7.5" customHeight="1">
      <c r="A7" s="5"/>
      <c r="B7" s="5"/>
      <c r="C7" s="5"/>
      <c r="D7" s="5"/>
      <c r="E7" s="5"/>
      <c r="F7" s="16"/>
      <c r="G7" s="16"/>
    </row>
    <row r="8" spans="1:7" s="2" customFormat="1" ht="6.75" customHeight="1">
      <c r="A8" s="8"/>
      <c r="B8" s="3"/>
      <c r="C8" s="3"/>
      <c r="D8" s="3"/>
      <c r="E8" s="3"/>
      <c r="F8" s="15"/>
      <c r="G8" s="15"/>
    </row>
    <row r="9" spans="1:7" s="2" customFormat="1" ht="21.75" customHeight="1">
      <c r="A9" s="9"/>
      <c r="B9" s="9"/>
      <c r="C9" s="176" t="s">
        <v>12</v>
      </c>
      <c r="D9" s="9"/>
      <c r="E9" s="9"/>
      <c r="F9" s="20"/>
      <c r="G9" s="21">
        <f>G10+G41+G57+G65</f>
        <v>0</v>
      </c>
    </row>
    <row r="10" spans="1:7" s="2" customFormat="1" ht="21.75" customHeight="1">
      <c r="A10" s="11"/>
      <c r="B10" s="167" t="s">
        <v>13</v>
      </c>
      <c r="C10" s="167" t="s">
        <v>14</v>
      </c>
      <c r="D10" s="11"/>
      <c r="E10" s="11"/>
      <c r="F10" s="22"/>
      <c r="G10" s="23">
        <f>SUM(G11:G40)</f>
        <v>0</v>
      </c>
    </row>
    <row r="11" spans="1:7" s="2" customFormat="1" ht="21.75" customHeight="1">
      <c r="A11" s="158">
        <v>1</v>
      </c>
      <c r="B11" s="159">
        <v>111201102</v>
      </c>
      <c r="C11" s="159" t="s">
        <v>174</v>
      </c>
      <c r="D11" s="159" t="s">
        <v>15</v>
      </c>
      <c r="E11" s="160">
        <v>650</v>
      </c>
      <c r="F11" s="24"/>
      <c r="G11" s="25">
        <f>E11*F11</f>
        <v>0</v>
      </c>
    </row>
    <row r="12" spans="1:7" ht="24.75" customHeight="1">
      <c r="A12" s="168"/>
      <c r="B12" s="169"/>
      <c r="C12" s="161" t="s">
        <v>223</v>
      </c>
      <c r="D12" s="5"/>
      <c r="E12" s="162"/>
      <c r="F12" s="170"/>
      <c r="G12" s="170"/>
    </row>
    <row r="13" spans="1:7" s="2" customFormat="1" ht="21.75" customHeight="1">
      <c r="A13" s="158">
        <v>2</v>
      </c>
      <c r="B13" s="159">
        <v>111201401</v>
      </c>
      <c r="C13" s="159" t="s">
        <v>175</v>
      </c>
      <c r="D13" s="159" t="s">
        <v>15</v>
      </c>
      <c r="E13" s="160">
        <v>650</v>
      </c>
      <c r="F13" s="24"/>
      <c r="G13" s="25">
        <f aca="true" t="shared" si="0" ref="G13:G28">E13*F13</f>
        <v>0</v>
      </c>
    </row>
    <row r="14" spans="1:10" s="2" customFormat="1" ht="21.75" customHeight="1">
      <c r="A14" s="158">
        <v>3</v>
      </c>
      <c r="B14" s="159">
        <v>112101101</v>
      </c>
      <c r="C14" s="159" t="s">
        <v>166</v>
      </c>
      <c r="D14" s="159" t="s">
        <v>121</v>
      </c>
      <c r="E14" s="160">
        <v>13</v>
      </c>
      <c r="F14" s="24"/>
      <c r="G14" s="25">
        <f t="shared" si="0"/>
        <v>0</v>
      </c>
      <c r="J14" s="130"/>
    </row>
    <row r="15" spans="1:7" ht="21.75" customHeight="1">
      <c r="A15" s="158">
        <v>4</v>
      </c>
      <c r="B15" s="159">
        <v>112201101</v>
      </c>
      <c r="C15" s="159" t="s">
        <v>167</v>
      </c>
      <c r="D15" s="159" t="s">
        <v>121</v>
      </c>
      <c r="E15" s="160">
        <v>13</v>
      </c>
      <c r="F15" s="24"/>
      <c r="G15" s="25">
        <f t="shared" si="0"/>
        <v>0</v>
      </c>
    </row>
    <row r="16" spans="1:7" ht="21.75" customHeight="1">
      <c r="A16" s="158">
        <v>5</v>
      </c>
      <c r="B16" s="159" t="s">
        <v>168</v>
      </c>
      <c r="C16" s="159" t="s">
        <v>169</v>
      </c>
      <c r="D16" s="159" t="s">
        <v>121</v>
      </c>
      <c r="E16" s="160">
        <v>13</v>
      </c>
      <c r="F16" s="24"/>
      <c r="G16" s="25">
        <f t="shared" si="0"/>
        <v>0</v>
      </c>
    </row>
    <row r="17" spans="1:7" ht="21.75" customHeight="1">
      <c r="A17" s="158">
        <v>6</v>
      </c>
      <c r="B17" s="159" t="s">
        <v>170</v>
      </c>
      <c r="C17" s="159" t="s">
        <v>171</v>
      </c>
      <c r="D17" s="159" t="s">
        <v>121</v>
      </c>
      <c r="E17" s="160">
        <v>13</v>
      </c>
      <c r="F17" s="24"/>
      <c r="G17" s="25">
        <f t="shared" si="0"/>
        <v>0</v>
      </c>
    </row>
    <row r="18" spans="1:7" ht="21.75" customHeight="1">
      <c r="A18" s="158">
        <v>7</v>
      </c>
      <c r="B18" s="159" t="s">
        <v>172</v>
      </c>
      <c r="C18" s="159" t="s">
        <v>173</v>
      </c>
      <c r="D18" s="159" t="s">
        <v>121</v>
      </c>
      <c r="E18" s="160">
        <v>13</v>
      </c>
      <c r="F18" s="24"/>
      <c r="G18" s="25">
        <f t="shared" si="0"/>
        <v>0</v>
      </c>
    </row>
    <row r="19" spans="1:7" ht="21.75" customHeight="1">
      <c r="A19" s="158">
        <v>8</v>
      </c>
      <c r="B19" s="159">
        <v>122301102</v>
      </c>
      <c r="C19" s="159" t="s">
        <v>106</v>
      </c>
      <c r="D19" s="159" t="s">
        <v>17</v>
      </c>
      <c r="E19" s="160">
        <f>E28*0.5+E44*0.4</f>
        <v>1705.8</v>
      </c>
      <c r="F19" s="24"/>
      <c r="G19" s="25">
        <f t="shared" si="0"/>
        <v>0</v>
      </c>
    </row>
    <row r="20" spans="1:7" ht="24.75" customHeight="1">
      <c r="A20" s="168"/>
      <c r="B20" s="169"/>
      <c r="C20" s="161" t="s">
        <v>224</v>
      </c>
      <c r="D20" s="5"/>
      <c r="E20" s="162"/>
      <c r="F20" s="170"/>
      <c r="G20" s="170"/>
    </row>
    <row r="21" spans="1:7" ht="21.75" customHeight="1">
      <c r="A21" s="158">
        <v>9</v>
      </c>
      <c r="B21" s="159">
        <v>132201102</v>
      </c>
      <c r="C21" s="159" t="s">
        <v>211</v>
      </c>
      <c r="D21" s="159" t="s">
        <v>17</v>
      </c>
      <c r="E21" s="160">
        <f>E46*0.6*1.5</f>
        <v>232.2</v>
      </c>
      <c r="F21" s="24"/>
      <c r="G21" s="25">
        <f t="shared" si="0"/>
        <v>0</v>
      </c>
    </row>
    <row r="22" spans="1:7" ht="24.75" customHeight="1">
      <c r="A22" s="168"/>
      <c r="B22" s="169"/>
      <c r="C22" s="161" t="s">
        <v>225</v>
      </c>
      <c r="D22" s="5"/>
      <c r="E22" s="162"/>
      <c r="F22" s="170"/>
      <c r="G22" s="170"/>
    </row>
    <row r="23" spans="1:7" ht="21.75" customHeight="1">
      <c r="A23" s="158">
        <v>10</v>
      </c>
      <c r="B23" s="159">
        <v>132201201</v>
      </c>
      <c r="C23" s="159" t="s">
        <v>191</v>
      </c>
      <c r="D23" s="159" t="s">
        <v>17</v>
      </c>
      <c r="E23" s="160">
        <v>13.6</v>
      </c>
      <c r="F23" s="24"/>
      <c r="G23" s="25">
        <f t="shared" si="0"/>
        <v>0</v>
      </c>
    </row>
    <row r="24" spans="1:7" ht="24.75" customHeight="1">
      <c r="A24" s="168"/>
      <c r="B24" s="169"/>
      <c r="C24" s="161" t="s">
        <v>226</v>
      </c>
      <c r="D24" s="5"/>
      <c r="E24" s="162"/>
      <c r="F24" s="170"/>
      <c r="G24" s="170"/>
    </row>
    <row r="25" spans="1:7" ht="21.75" customHeight="1">
      <c r="A25" s="158">
        <v>11</v>
      </c>
      <c r="B25" s="159" t="s">
        <v>18</v>
      </c>
      <c r="C25" s="159" t="s">
        <v>19</v>
      </c>
      <c r="D25" s="159" t="s">
        <v>17</v>
      </c>
      <c r="E25" s="160">
        <f>E19+E21+E23+1.2*E69</f>
        <v>2335.6</v>
      </c>
      <c r="F25" s="24"/>
      <c r="G25" s="25">
        <f t="shared" si="0"/>
        <v>0</v>
      </c>
    </row>
    <row r="26" spans="1:7" ht="24.75" customHeight="1">
      <c r="A26" s="168"/>
      <c r="B26" s="169"/>
      <c r="C26" s="161" t="s">
        <v>227</v>
      </c>
      <c r="D26" s="5"/>
      <c r="E26" s="162"/>
      <c r="F26" s="170"/>
      <c r="G26" s="170"/>
    </row>
    <row r="27" spans="1:7" ht="21.75" customHeight="1">
      <c r="A27" s="158">
        <v>12</v>
      </c>
      <c r="B27" s="159" t="s">
        <v>48</v>
      </c>
      <c r="C27" s="159" t="s">
        <v>155</v>
      </c>
      <c r="D27" s="159" t="s">
        <v>15</v>
      </c>
      <c r="E27" s="160">
        <f>E48-E44</f>
        <v>3276.6</v>
      </c>
      <c r="F27" s="24"/>
      <c r="G27" s="25">
        <f t="shared" si="0"/>
        <v>0</v>
      </c>
    </row>
    <row r="28" spans="1:7" ht="21.75" customHeight="1">
      <c r="A28" s="158">
        <v>13</v>
      </c>
      <c r="B28" s="159" t="s">
        <v>27</v>
      </c>
      <c r="C28" s="159" t="s">
        <v>100</v>
      </c>
      <c r="D28" s="159" t="s">
        <v>15</v>
      </c>
      <c r="E28" s="160">
        <f>E48</f>
        <v>3351.6</v>
      </c>
      <c r="F28" s="24"/>
      <c r="G28" s="25">
        <f t="shared" si="0"/>
        <v>0</v>
      </c>
    </row>
    <row r="29" spans="1:7" ht="21.75" customHeight="1">
      <c r="A29" s="158">
        <v>14</v>
      </c>
      <c r="B29" s="159" t="s">
        <v>20</v>
      </c>
      <c r="C29" s="159" t="s">
        <v>21</v>
      </c>
      <c r="D29" s="159" t="s">
        <v>17</v>
      </c>
      <c r="E29" s="160">
        <f>E25</f>
        <v>2335.6</v>
      </c>
      <c r="F29" s="24"/>
      <c r="G29" s="25">
        <f>E29*F29</f>
        <v>0</v>
      </c>
    </row>
    <row r="30" spans="1:7" ht="21.75" customHeight="1">
      <c r="A30" s="158">
        <v>15</v>
      </c>
      <c r="B30" s="159">
        <v>174101103</v>
      </c>
      <c r="C30" s="159" t="s">
        <v>157</v>
      </c>
      <c r="D30" s="159" t="s">
        <v>17</v>
      </c>
      <c r="E30" s="160">
        <f>E46*1.2*0.6+E23*0.5</f>
        <v>192.55999999999997</v>
      </c>
      <c r="F30" s="24"/>
      <c r="G30" s="25">
        <f aca="true" t="shared" si="1" ref="G30:G40">E30*F30</f>
        <v>0</v>
      </c>
    </row>
    <row r="31" spans="1:7" ht="21.75" customHeight="1">
      <c r="A31" s="158">
        <v>16</v>
      </c>
      <c r="B31" s="159" t="s">
        <v>48</v>
      </c>
      <c r="C31" s="159" t="s">
        <v>156</v>
      </c>
      <c r="D31" s="159" t="s">
        <v>107</v>
      </c>
      <c r="E31" s="160">
        <f>E46*1.2*0.6*2.2</f>
        <v>408.67199999999997</v>
      </c>
      <c r="F31" s="24"/>
      <c r="G31" s="25">
        <f t="shared" si="1"/>
        <v>0</v>
      </c>
    </row>
    <row r="32" spans="1:7" ht="21.75" customHeight="1">
      <c r="A32" s="158">
        <v>17</v>
      </c>
      <c r="B32" s="159" t="s">
        <v>48</v>
      </c>
      <c r="C32" s="159" t="s">
        <v>201</v>
      </c>
      <c r="D32" s="159" t="s">
        <v>107</v>
      </c>
      <c r="E32" s="160">
        <f>E23*0.5*2.2</f>
        <v>14.96</v>
      </c>
      <c r="F32" s="24"/>
      <c r="G32" s="25">
        <f t="shared" si="1"/>
        <v>0</v>
      </c>
    </row>
    <row r="33" spans="1:7" ht="21.75" customHeight="1">
      <c r="A33" s="158">
        <v>18</v>
      </c>
      <c r="B33" s="163" t="s">
        <v>48</v>
      </c>
      <c r="C33" s="164" t="s">
        <v>185</v>
      </c>
      <c r="D33" s="165" t="s">
        <v>17</v>
      </c>
      <c r="E33" s="166">
        <f>E34*0.1</f>
        <v>446.90000000000003</v>
      </c>
      <c r="F33" s="151"/>
      <c r="G33" s="25">
        <f t="shared" si="1"/>
        <v>0</v>
      </c>
    </row>
    <row r="34" spans="1:9" ht="21.75" customHeight="1">
      <c r="A34" s="158">
        <v>19</v>
      </c>
      <c r="B34" s="163" t="s">
        <v>28</v>
      </c>
      <c r="C34" s="153" t="s">
        <v>29</v>
      </c>
      <c r="D34" s="149" t="s">
        <v>15</v>
      </c>
      <c r="E34" s="150">
        <v>4469</v>
      </c>
      <c r="F34" s="151"/>
      <c r="G34" s="25">
        <f t="shared" si="1"/>
        <v>0</v>
      </c>
      <c r="I34" s="147"/>
    </row>
    <row r="35" spans="1:7" ht="24.75" customHeight="1">
      <c r="A35" s="168"/>
      <c r="B35" s="169"/>
      <c r="C35" s="161" t="s">
        <v>223</v>
      </c>
      <c r="D35" s="5"/>
      <c r="E35" s="162"/>
      <c r="F35" s="170"/>
      <c r="G35" s="170"/>
    </row>
    <row r="36" spans="1:7" ht="21.75" customHeight="1">
      <c r="A36" s="158">
        <v>20</v>
      </c>
      <c r="B36" s="163">
        <v>182301131</v>
      </c>
      <c r="C36" s="153" t="s">
        <v>176</v>
      </c>
      <c r="D36" s="149" t="s">
        <v>15</v>
      </c>
      <c r="E36" s="150">
        <f>E34</f>
        <v>4469</v>
      </c>
      <c r="F36" s="151"/>
      <c r="G36" s="25">
        <f t="shared" si="1"/>
        <v>0</v>
      </c>
    </row>
    <row r="37" spans="1:7" ht="21.75" customHeight="1">
      <c r="A37" s="158">
        <v>21</v>
      </c>
      <c r="B37" s="163" t="s">
        <v>177</v>
      </c>
      <c r="C37" s="153" t="s">
        <v>178</v>
      </c>
      <c r="D37" s="149" t="s">
        <v>15</v>
      </c>
      <c r="E37" s="150">
        <f>E34</f>
        <v>4469</v>
      </c>
      <c r="F37" s="151"/>
      <c r="G37" s="25">
        <f t="shared" si="1"/>
        <v>0</v>
      </c>
    </row>
    <row r="38" spans="1:7" ht="21.75" customHeight="1">
      <c r="A38" s="158">
        <v>22</v>
      </c>
      <c r="B38" s="163" t="s">
        <v>179</v>
      </c>
      <c r="C38" s="153" t="s">
        <v>180</v>
      </c>
      <c r="D38" s="149" t="s">
        <v>15</v>
      </c>
      <c r="E38" s="150">
        <f>E34</f>
        <v>4469</v>
      </c>
      <c r="F38" s="151"/>
      <c r="G38" s="25">
        <f t="shared" si="1"/>
        <v>0</v>
      </c>
    </row>
    <row r="39" spans="1:7" ht="21.75" customHeight="1">
      <c r="A39" s="158">
        <v>23</v>
      </c>
      <c r="B39" s="163" t="s">
        <v>181</v>
      </c>
      <c r="C39" s="153" t="s">
        <v>182</v>
      </c>
      <c r="D39" s="149" t="s">
        <v>15</v>
      </c>
      <c r="E39" s="150">
        <f>E34</f>
        <v>4469</v>
      </c>
      <c r="F39" s="151"/>
      <c r="G39" s="25">
        <f t="shared" si="1"/>
        <v>0</v>
      </c>
    </row>
    <row r="40" spans="1:7" ht="21.75" customHeight="1">
      <c r="A40" s="158">
        <v>24</v>
      </c>
      <c r="B40" s="163" t="s">
        <v>183</v>
      </c>
      <c r="C40" s="153" t="s">
        <v>184</v>
      </c>
      <c r="D40" s="149" t="s">
        <v>15</v>
      </c>
      <c r="E40" s="150">
        <f>E34</f>
        <v>4469</v>
      </c>
      <c r="F40" s="151"/>
      <c r="G40" s="25">
        <f t="shared" si="1"/>
        <v>0</v>
      </c>
    </row>
    <row r="41" spans="1:7" ht="21.75" customHeight="1">
      <c r="A41" s="11"/>
      <c r="B41" s="167" t="s">
        <v>31</v>
      </c>
      <c r="C41" s="167" t="s">
        <v>32</v>
      </c>
      <c r="D41" s="11"/>
      <c r="E41" s="11"/>
      <c r="F41" s="22"/>
      <c r="G41" s="23">
        <f>SUM(G42:G55)</f>
        <v>0</v>
      </c>
    </row>
    <row r="42" spans="1:7" ht="21.75" customHeight="1">
      <c r="A42" s="158">
        <v>25</v>
      </c>
      <c r="B42" s="159">
        <v>569931132</v>
      </c>
      <c r="C42" s="159" t="s">
        <v>154</v>
      </c>
      <c r="D42" s="159" t="s">
        <v>15</v>
      </c>
      <c r="E42" s="160">
        <v>620</v>
      </c>
      <c r="F42" s="24"/>
      <c r="G42" s="25">
        <f>E42*F42</f>
        <v>0</v>
      </c>
    </row>
    <row r="43" spans="1:7" ht="24.75" customHeight="1">
      <c r="A43" s="168"/>
      <c r="B43" s="169"/>
      <c r="C43" s="161" t="s">
        <v>223</v>
      </c>
      <c r="D43" s="5"/>
      <c r="E43" s="162"/>
      <c r="F43" s="170"/>
      <c r="G43" s="170"/>
    </row>
    <row r="44" spans="1:7" ht="21.75" customHeight="1">
      <c r="A44" s="158">
        <v>26</v>
      </c>
      <c r="B44" s="159" t="s">
        <v>48</v>
      </c>
      <c r="C44" s="159" t="s">
        <v>209</v>
      </c>
      <c r="D44" s="159" t="s">
        <v>15</v>
      </c>
      <c r="E44" s="160">
        <f>45+15*2</f>
        <v>75</v>
      </c>
      <c r="F44" s="24"/>
      <c r="G44" s="25">
        <f>E44*F44</f>
        <v>0</v>
      </c>
    </row>
    <row r="45" spans="1:7" ht="21.75" customHeight="1">
      <c r="A45" s="158">
        <v>27</v>
      </c>
      <c r="B45" s="159" t="s">
        <v>48</v>
      </c>
      <c r="C45" s="159" t="s">
        <v>210</v>
      </c>
      <c r="D45" s="159" t="s">
        <v>15</v>
      </c>
      <c r="E45" s="160">
        <f>E44*1.2</f>
        <v>90</v>
      </c>
      <c r="F45" s="24"/>
      <c r="G45" s="25">
        <f>E45*F45</f>
        <v>0</v>
      </c>
    </row>
    <row r="46" spans="1:7" ht="21.75" customHeight="1">
      <c r="A46" s="158">
        <v>28</v>
      </c>
      <c r="B46" s="159" t="s">
        <v>48</v>
      </c>
      <c r="C46" s="159" t="s">
        <v>108</v>
      </c>
      <c r="D46" s="159" t="s">
        <v>16</v>
      </c>
      <c r="E46" s="160">
        <v>258</v>
      </c>
      <c r="F46" s="24"/>
      <c r="G46" s="25">
        <f>E46*F46</f>
        <v>0</v>
      </c>
    </row>
    <row r="47" spans="1:7" ht="24.75" customHeight="1">
      <c r="A47" s="168"/>
      <c r="B47" s="169"/>
      <c r="C47" s="161" t="s">
        <v>228</v>
      </c>
      <c r="D47" s="5"/>
      <c r="E47" s="162"/>
      <c r="F47" s="170"/>
      <c r="G47" s="170"/>
    </row>
    <row r="48" spans="1:7" ht="21.75" customHeight="1">
      <c r="A48" s="158">
        <v>29</v>
      </c>
      <c r="B48" s="159">
        <v>564851115</v>
      </c>
      <c r="C48" s="159" t="s">
        <v>104</v>
      </c>
      <c r="D48" s="159" t="s">
        <v>15</v>
      </c>
      <c r="E48" s="160">
        <f>E53+2*588</f>
        <v>3351.6</v>
      </c>
      <c r="F48" s="24"/>
      <c r="G48" s="25">
        <f aca="true" t="shared" si="2" ref="G48:G55">E48*F48</f>
        <v>0</v>
      </c>
    </row>
    <row r="49" spans="1:7" ht="21.75" customHeight="1">
      <c r="A49" s="158">
        <v>30</v>
      </c>
      <c r="B49" s="159">
        <v>565211111</v>
      </c>
      <c r="C49" s="159" t="s">
        <v>105</v>
      </c>
      <c r="D49" s="159" t="s">
        <v>15</v>
      </c>
      <c r="E49" s="160">
        <f>E52+1.4*588</f>
        <v>2998.7999999999997</v>
      </c>
      <c r="F49" s="24"/>
      <c r="G49" s="25">
        <f t="shared" si="2"/>
        <v>0</v>
      </c>
    </row>
    <row r="50" spans="1:7" ht="21.75" customHeight="1">
      <c r="A50" s="158">
        <v>31</v>
      </c>
      <c r="B50" s="171">
        <v>573111113</v>
      </c>
      <c r="C50" s="171" t="s">
        <v>102</v>
      </c>
      <c r="D50" s="171" t="s">
        <v>15</v>
      </c>
      <c r="E50" s="172">
        <f>E51</f>
        <v>2293.2</v>
      </c>
      <c r="F50" s="173"/>
      <c r="G50" s="25">
        <f t="shared" si="2"/>
        <v>0</v>
      </c>
    </row>
    <row r="51" spans="1:7" ht="21.75" customHeight="1">
      <c r="A51" s="158">
        <v>32</v>
      </c>
      <c r="B51" s="171">
        <v>565166121</v>
      </c>
      <c r="C51" s="171" t="s">
        <v>190</v>
      </c>
      <c r="D51" s="171" t="s">
        <v>15</v>
      </c>
      <c r="E51" s="172">
        <f>E53+588*0.2</f>
        <v>2293.2</v>
      </c>
      <c r="F51" s="173"/>
      <c r="G51" s="25">
        <f t="shared" si="2"/>
        <v>0</v>
      </c>
    </row>
    <row r="52" spans="1:7" ht="21.75" customHeight="1">
      <c r="A52" s="158">
        <v>33</v>
      </c>
      <c r="B52" s="159" t="s">
        <v>33</v>
      </c>
      <c r="C52" s="159" t="s">
        <v>34</v>
      </c>
      <c r="D52" s="159" t="s">
        <v>15</v>
      </c>
      <c r="E52" s="160">
        <f>E53</f>
        <v>2175.6</v>
      </c>
      <c r="F52" s="24"/>
      <c r="G52" s="25">
        <f t="shared" si="2"/>
        <v>0</v>
      </c>
    </row>
    <row r="53" spans="1:7" ht="21.75" customHeight="1">
      <c r="A53" s="158">
        <v>34</v>
      </c>
      <c r="B53" s="159">
        <v>577144121</v>
      </c>
      <c r="C53" s="159" t="s">
        <v>109</v>
      </c>
      <c r="D53" s="159" t="s">
        <v>15</v>
      </c>
      <c r="E53" s="160">
        <v>2175.6</v>
      </c>
      <c r="F53" s="24"/>
      <c r="G53" s="25">
        <f t="shared" si="2"/>
        <v>0</v>
      </c>
    </row>
    <row r="54" spans="1:7" ht="24.75" customHeight="1">
      <c r="A54" s="168"/>
      <c r="B54" s="169"/>
      <c r="C54" s="161" t="s">
        <v>223</v>
      </c>
      <c r="D54" s="5"/>
      <c r="E54" s="162"/>
      <c r="F54" s="170"/>
      <c r="G54" s="170"/>
    </row>
    <row r="55" spans="1:7" ht="21.75" customHeight="1">
      <c r="A55" s="158">
        <v>35</v>
      </c>
      <c r="B55" s="159" t="s">
        <v>35</v>
      </c>
      <c r="C55" s="159" t="s">
        <v>47</v>
      </c>
      <c r="D55" s="159" t="s">
        <v>16</v>
      </c>
      <c r="E55" s="160">
        <v>49</v>
      </c>
      <c r="F55" s="24"/>
      <c r="G55" s="25">
        <f t="shared" si="2"/>
        <v>0</v>
      </c>
    </row>
    <row r="56" spans="1:7" ht="24.75" customHeight="1">
      <c r="A56" s="168"/>
      <c r="B56" s="169"/>
      <c r="C56" s="161" t="s">
        <v>228</v>
      </c>
      <c r="D56" s="5"/>
      <c r="E56" s="162"/>
      <c r="F56" s="170"/>
      <c r="G56" s="170"/>
    </row>
    <row r="57" spans="1:7" ht="21.75" customHeight="1">
      <c r="A57" s="11"/>
      <c r="B57" s="167" t="s">
        <v>36</v>
      </c>
      <c r="C57" s="167" t="s">
        <v>37</v>
      </c>
      <c r="D57" s="11"/>
      <c r="E57" s="11"/>
      <c r="F57" s="22"/>
      <c r="G57" s="23">
        <f>SUM(G58:G64)</f>
        <v>0</v>
      </c>
    </row>
    <row r="58" spans="1:7" ht="21.75" customHeight="1">
      <c r="A58" s="158">
        <v>36</v>
      </c>
      <c r="B58" s="159" t="s">
        <v>38</v>
      </c>
      <c r="C58" s="159" t="s">
        <v>39</v>
      </c>
      <c r="D58" s="159" t="s">
        <v>30</v>
      </c>
      <c r="E58" s="160">
        <v>5</v>
      </c>
      <c r="F58" s="24"/>
      <c r="G58" s="25">
        <f aca="true" t="shared" si="3" ref="G58:G64">E58*F58</f>
        <v>0</v>
      </c>
    </row>
    <row r="59" spans="1:7" ht="24.75" customHeight="1">
      <c r="A59" s="168"/>
      <c r="B59" s="169"/>
      <c r="C59" s="161" t="s">
        <v>229</v>
      </c>
      <c r="D59" s="5"/>
      <c r="E59" s="162"/>
      <c r="F59" s="170"/>
      <c r="G59" s="170"/>
    </row>
    <row r="60" spans="1:7" ht="21.75" customHeight="1">
      <c r="A60" s="158">
        <v>37</v>
      </c>
      <c r="B60" s="171" t="s">
        <v>48</v>
      </c>
      <c r="C60" s="171" t="s">
        <v>194</v>
      </c>
      <c r="D60" s="171" t="s">
        <v>15</v>
      </c>
      <c r="E60" s="172">
        <v>26</v>
      </c>
      <c r="F60" s="173"/>
      <c r="G60" s="25">
        <f t="shared" si="3"/>
        <v>0</v>
      </c>
    </row>
    <row r="61" spans="1:7" ht="21.75" customHeight="1">
      <c r="A61" s="158">
        <v>38</v>
      </c>
      <c r="B61" s="171" t="s">
        <v>48</v>
      </c>
      <c r="C61" s="171" t="s">
        <v>195</v>
      </c>
      <c r="D61" s="171" t="s">
        <v>15</v>
      </c>
      <c r="E61" s="172">
        <v>26</v>
      </c>
      <c r="F61" s="173"/>
      <c r="G61" s="25">
        <f t="shared" si="3"/>
        <v>0</v>
      </c>
    </row>
    <row r="62" spans="1:7" ht="21.75" customHeight="1">
      <c r="A62" s="158">
        <v>39</v>
      </c>
      <c r="B62" s="171" t="s">
        <v>48</v>
      </c>
      <c r="C62" s="171" t="s">
        <v>208</v>
      </c>
      <c r="D62" s="171" t="s">
        <v>17</v>
      </c>
      <c r="E62" s="172">
        <v>3.98</v>
      </c>
      <c r="F62" s="173"/>
      <c r="G62" s="25">
        <f t="shared" si="3"/>
        <v>0</v>
      </c>
    </row>
    <row r="63" spans="1:7" ht="21.75" customHeight="1">
      <c r="A63" s="158">
        <v>40</v>
      </c>
      <c r="B63" s="171" t="s">
        <v>48</v>
      </c>
      <c r="C63" s="171" t="s">
        <v>199</v>
      </c>
      <c r="D63" s="171" t="s">
        <v>17</v>
      </c>
      <c r="E63" s="172">
        <v>0.61</v>
      </c>
      <c r="F63" s="173"/>
      <c r="G63" s="25">
        <f t="shared" si="3"/>
        <v>0</v>
      </c>
    </row>
    <row r="64" spans="1:7" ht="21.75" customHeight="1">
      <c r="A64" s="158">
        <v>41</v>
      </c>
      <c r="B64" s="171" t="s">
        <v>48</v>
      </c>
      <c r="C64" s="171" t="s">
        <v>206</v>
      </c>
      <c r="D64" s="171" t="s">
        <v>15</v>
      </c>
      <c r="E64" s="172">
        <v>28.067</v>
      </c>
      <c r="F64" s="173"/>
      <c r="G64" s="25">
        <f t="shared" si="3"/>
        <v>0</v>
      </c>
    </row>
    <row r="65" spans="1:7" ht="21.75" customHeight="1">
      <c r="A65" s="11"/>
      <c r="B65" s="167" t="s">
        <v>40</v>
      </c>
      <c r="C65" s="167" t="s">
        <v>41</v>
      </c>
      <c r="D65" s="11"/>
      <c r="E65" s="11"/>
      <c r="F65" s="22"/>
      <c r="G65" s="23">
        <f>SUM(G66:G71)</f>
        <v>0</v>
      </c>
    </row>
    <row r="66" spans="1:7" ht="21.75" customHeight="1">
      <c r="A66" s="158">
        <v>42</v>
      </c>
      <c r="B66" s="159" t="s">
        <v>42</v>
      </c>
      <c r="C66" s="159" t="s">
        <v>43</v>
      </c>
      <c r="D66" s="159" t="s">
        <v>16</v>
      </c>
      <c r="E66" s="160">
        <v>49</v>
      </c>
      <c r="F66" s="24"/>
      <c r="G66" s="25">
        <f>E66*F66</f>
        <v>0</v>
      </c>
    </row>
    <row r="67" spans="1:7" ht="24.75" customHeight="1">
      <c r="A67" s="168"/>
      <c r="B67" s="169"/>
      <c r="C67" s="161" t="s">
        <v>228</v>
      </c>
      <c r="D67" s="5"/>
      <c r="E67" s="162"/>
      <c r="F67" s="170"/>
      <c r="G67" s="170"/>
    </row>
    <row r="68" spans="1:7" ht="132" customHeight="1">
      <c r="A68" s="158">
        <v>43</v>
      </c>
      <c r="B68" s="159" t="s">
        <v>48</v>
      </c>
      <c r="C68" s="159" t="s">
        <v>295</v>
      </c>
      <c r="D68" s="159" t="s">
        <v>16</v>
      </c>
      <c r="E68" s="160">
        <v>7</v>
      </c>
      <c r="F68" s="24"/>
      <c r="G68" s="25">
        <f>E68*F68</f>
        <v>0</v>
      </c>
    </row>
    <row r="69" spans="1:7" ht="21.75" customHeight="1">
      <c r="A69" s="158">
        <v>44</v>
      </c>
      <c r="B69" s="171" t="s">
        <v>48</v>
      </c>
      <c r="C69" s="171" t="s">
        <v>200</v>
      </c>
      <c r="D69" s="171" t="s">
        <v>16</v>
      </c>
      <c r="E69" s="172">
        <v>320</v>
      </c>
      <c r="F69" s="173"/>
      <c r="G69" s="175">
        <f>E69*F69</f>
        <v>0</v>
      </c>
    </row>
    <row r="70" spans="1:7" ht="24.75" customHeight="1">
      <c r="A70" s="168"/>
      <c r="B70" s="169"/>
      <c r="C70" s="161" t="s">
        <v>228</v>
      </c>
      <c r="D70" s="5"/>
      <c r="E70" s="162"/>
      <c r="F70" s="170"/>
      <c r="G70" s="170"/>
    </row>
    <row r="71" spans="1:7" ht="21.75" customHeight="1">
      <c r="A71" s="158">
        <v>45</v>
      </c>
      <c r="B71" s="159" t="s">
        <v>44</v>
      </c>
      <c r="C71" s="159" t="s">
        <v>45</v>
      </c>
      <c r="D71" s="159" t="s">
        <v>17</v>
      </c>
      <c r="E71" s="160">
        <f>E25</f>
        <v>2335.6</v>
      </c>
      <c r="F71" s="24"/>
      <c r="G71" s="25">
        <f>E71*F71</f>
        <v>0</v>
      </c>
    </row>
    <row r="72" spans="1:7" ht="21.75" customHeight="1" thickBot="1">
      <c r="A72" s="8"/>
      <c r="B72" s="3"/>
      <c r="C72" s="3"/>
      <c r="D72" s="3"/>
      <c r="E72" s="3"/>
      <c r="F72" s="15"/>
      <c r="G72" s="15"/>
    </row>
    <row r="73" spans="1:10" s="2" customFormat="1" ht="21.75" customHeight="1" thickBot="1">
      <c r="A73" s="11"/>
      <c r="B73" s="13"/>
      <c r="C73" s="10" t="s">
        <v>46</v>
      </c>
      <c r="D73" s="11"/>
      <c r="E73" s="11"/>
      <c r="F73" s="22"/>
      <c r="G73" s="27">
        <f>ROUND((G9),0)</f>
        <v>0</v>
      </c>
      <c r="H73" s="1"/>
      <c r="I73" s="1"/>
      <c r="J73" s="1"/>
    </row>
    <row r="74" spans="3:7" ht="21.75" customHeight="1" thickBot="1">
      <c r="C74" s="10" t="s">
        <v>110</v>
      </c>
      <c r="G74" s="27">
        <f>ROUND((G73*0.21),0)</f>
        <v>0</v>
      </c>
    </row>
    <row r="75" spans="3:7" ht="21.75" customHeight="1" thickBot="1">
      <c r="C75" s="14" t="s">
        <v>49</v>
      </c>
      <c r="G75" s="27">
        <f>G73+G74</f>
        <v>0</v>
      </c>
    </row>
    <row r="76" ht="21.75" customHeight="1">
      <c r="G76" s="128"/>
    </row>
  </sheetData>
  <sheetProtection/>
  <mergeCells count="1">
    <mergeCell ref="A1:G1"/>
  </mergeCells>
  <printOptions/>
  <pageMargins left="0.39375001192092896" right="0.39375001192092896" top="0.7875000238418579" bottom="0.7875000238418579" header="0" footer="0"/>
  <pageSetup fitToHeight="100" fitToWidth="1"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E54"/>
  <sheetViews>
    <sheetView zoomScalePageLayoutView="0" workbookViewId="0" topLeftCell="A1">
      <selection activeCell="C25" sqref="C25"/>
    </sheetView>
  </sheetViews>
  <sheetFormatPr defaultColWidth="10.66015625" defaultRowHeight="10.5"/>
  <cols>
    <col min="1" max="1" width="2.33203125" style="32" customWidth="1"/>
    <col min="2" max="2" width="17.5" style="32" customWidth="1"/>
    <col min="3" max="3" width="18.5" style="32" customWidth="1"/>
    <col min="4" max="5" width="17" style="32" customWidth="1"/>
    <col min="6" max="6" width="19.33203125" style="32" customWidth="1"/>
    <col min="7" max="7" width="17.83203125" style="32" customWidth="1"/>
    <col min="8" max="16384" width="10.66015625" style="32" customWidth="1"/>
  </cols>
  <sheetData>
    <row r="1" spans="1:7" ht="21.75" customHeight="1">
      <c r="A1" s="38" t="s">
        <v>61</v>
      </c>
      <c r="B1" s="63"/>
      <c r="C1" s="63"/>
      <c r="D1" s="63"/>
      <c r="E1" s="63"/>
      <c r="F1" s="63"/>
      <c r="G1" s="63"/>
    </row>
    <row r="2" ht="15" customHeight="1" thickBot="1"/>
    <row r="3" spans="1:7" ht="12.75" customHeight="1">
      <c r="A3" s="64" t="s">
        <v>52</v>
      </c>
      <c r="B3" s="65"/>
      <c r="C3" s="66" t="s">
        <v>62</v>
      </c>
      <c r="D3" s="66"/>
      <c r="E3" s="66"/>
      <c r="F3" s="66" t="s">
        <v>63</v>
      </c>
      <c r="G3" s="67"/>
    </row>
    <row r="4" spans="1:7" ht="12.75" customHeight="1">
      <c r="A4" s="68"/>
      <c r="B4" s="69"/>
      <c r="C4" s="70" t="s">
        <v>231</v>
      </c>
      <c r="D4" s="71"/>
      <c r="E4" s="71"/>
      <c r="F4" s="36"/>
      <c r="G4" s="72"/>
    </row>
    <row r="5" spans="1:7" ht="12.75" customHeight="1">
      <c r="A5" s="73" t="s">
        <v>50</v>
      </c>
      <c r="B5" s="74"/>
      <c r="C5" s="75" t="s">
        <v>64</v>
      </c>
      <c r="D5" s="75"/>
      <c r="E5" s="75"/>
      <c r="F5" s="76" t="s">
        <v>65</v>
      </c>
      <c r="G5" s="77"/>
    </row>
    <row r="6" spans="1:7" ht="12.75" customHeight="1">
      <c r="A6" s="68"/>
      <c r="B6" s="69"/>
      <c r="C6" s="70" t="str">
        <f>'Krycí list celkový'!nazevstavby</f>
        <v>Rekonstrukce polních cest C1 a C2 v k.ú. Milenov –II.Etapa</v>
      </c>
      <c r="D6" s="71"/>
      <c r="E6" s="71"/>
      <c r="F6" s="71"/>
      <c r="G6" s="72"/>
    </row>
    <row r="7" spans="1:9" ht="12.75">
      <c r="A7" s="73" t="s">
        <v>66</v>
      </c>
      <c r="B7" s="75"/>
      <c r="C7" s="180" t="s">
        <v>101</v>
      </c>
      <c r="D7" s="181"/>
      <c r="E7" s="78" t="s">
        <v>67</v>
      </c>
      <c r="F7" s="79"/>
      <c r="G7" s="80"/>
      <c r="H7" s="81"/>
      <c r="I7" s="81"/>
    </row>
    <row r="8" spans="1:7" ht="39" customHeight="1">
      <c r="A8" s="73" t="s">
        <v>68</v>
      </c>
      <c r="B8" s="75"/>
      <c r="C8" s="189" t="s">
        <v>160</v>
      </c>
      <c r="D8" s="181"/>
      <c r="E8" s="76" t="s">
        <v>69</v>
      </c>
      <c r="F8" s="75"/>
      <c r="G8" s="82"/>
    </row>
    <row r="9" spans="1:7" ht="12.75">
      <c r="A9" s="83" t="s">
        <v>70</v>
      </c>
      <c r="B9" s="84"/>
      <c r="C9" s="84"/>
      <c r="D9" s="84"/>
      <c r="E9" s="85" t="s">
        <v>71</v>
      </c>
      <c r="F9" s="84"/>
      <c r="G9" s="157" t="s">
        <v>159</v>
      </c>
    </row>
    <row r="10" spans="1:57" ht="12.75">
      <c r="A10" s="87" t="s">
        <v>72</v>
      </c>
      <c r="B10" s="36"/>
      <c r="C10" s="36"/>
      <c r="D10" s="36"/>
      <c r="E10" s="88" t="s">
        <v>73</v>
      </c>
      <c r="F10" s="36"/>
      <c r="G10" s="72"/>
      <c r="BA10" s="59"/>
      <c r="BB10" s="59"/>
      <c r="BC10" s="59"/>
      <c r="BD10" s="59"/>
      <c r="BE10" s="59"/>
    </row>
    <row r="11" spans="1:7" ht="12.75">
      <c r="A11" s="87"/>
      <c r="B11" s="36" t="s">
        <v>103</v>
      </c>
      <c r="C11" s="36"/>
      <c r="D11" s="36"/>
      <c r="E11" s="184"/>
      <c r="F11" s="185"/>
      <c r="G11" s="186"/>
    </row>
    <row r="12" spans="1:7" ht="28.5" customHeight="1" thickBot="1">
      <c r="A12" s="89" t="s">
        <v>74</v>
      </c>
      <c r="B12" s="90"/>
      <c r="C12" s="90"/>
      <c r="D12" s="90"/>
      <c r="E12" s="91"/>
      <c r="F12" s="91"/>
      <c r="G12" s="92"/>
    </row>
    <row r="13" spans="1:7" ht="17.25" customHeight="1" thickBot="1">
      <c r="A13" s="93" t="s">
        <v>75</v>
      </c>
      <c r="B13" s="94"/>
      <c r="C13" s="95"/>
      <c r="D13" s="96" t="s">
        <v>76</v>
      </c>
      <c r="E13" s="97"/>
      <c r="F13" s="97"/>
      <c r="G13" s="95"/>
    </row>
    <row r="14" spans="1:7" ht="15.75" customHeight="1">
      <c r="A14" s="98"/>
      <c r="B14" s="99" t="s">
        <v>77</v>
      </c>
      <c r="C14" s="100">
        <f>Dodavka</f>
        <v>0</v>
      </c>
      <c r="D14" s="101"/>
      <c r="E14" s="102"/>
      <c r="F14" s="103"/>
      <c r="G14" s="100"/>
    </row>
    <row r="15" spans="1:7" ht="15.75" customHeight="1">
      <c r="A15" s="98" t="s">
        <v>78</v>
      </c>
      <c r="B15" s="99" t="s">
        <v>79</v>
      </c>
      <c r="C15" s="100">
        <f>Mont</f>
        <v>0</v>
      </c>
      <c r="D15" s="83"/>
      <c r="E15" s="104"/>
      <c r="F15" s="105"/>
      <c r="G15" s="100"/>
    </row>
    <row r="16" spans="1:7" ht="15.75" customHeight="1">
      <c r="A16" s="98" t="s">
        <v>80</v>
      </c>
      <c r="B16" s="99" t="s">
        <v>81</v>
      </c>
      <c r="C16" s="100">
        <f>'Rozpočet SO 03 IP'!G9</f>
        <v>0</v>
      </c>
      <c r="D16" s="83"/>
      <c r="E16" s="104"/>
      <c r="F16" s="105"/>
      <c r="G16" s="100"/>
    </row>
    <row r="17" spans="1:7" ht="15.75" customHeight="1">
      <c r="A17" s="106" t="s">
        <v>82</v>
      </c>
      <c r="B17" s="99" t="s">
        <v>83</v>
      </c>
      <c r="C17" s="100"/>
      <c r="D17" s="83"/>
      <c r="E17" s="104"/>
      <c r="F17" s="105"/>
      <c r="G17" s="100"/>
    </row>
    <row r="18" spans="1:7" ht="15.75" customHeight="1">
      <c r="A18" s="107" t="s">
        <v>84</v>
      </c>
      <c r="B18" s="99"/>
      <c r="C18" s="100">
        <f>SUM(C14:C17)</f>
        <v>0</v>
      </c>
      <c r="D18" s="108"/>
      <c r="E18" s="104"/>
      <c r="F18" s="105"/>
      <c r="G18" s="100"/>
    </row>
    <row r="19" spans="1:7" ht="15.75" customHeight="1">
      <c r="A19" s="107"/>
      <c r="B19" s="99"/>
      <c r="C19" s="100"/>
      <c r="D19" s="83"/>
      <c r="E19" s="104"/>
      <c r="F19" s="105"/>
      <c r="G19" s="100"/>
    </row>
    <row r="20" spans="1:7" ht="15.75" customHeight="1">
      <c r="A20" s="107" t="s">
        <v>59</v>
      </c>
      <c r="B20" s="99"/>
      <c r="C20" s="100">
        <f>HZS</f>
        <v>0</v>
      </c>
      <c r="D20" s="83"/>
      <c r="E20" s="104"/>
      <c r="F20" s="105"/>
      <c r="G20" s="100"/>
    </row>
    <row r="21" spans="1:7" ht="15.75" customHeight="1">
      <c r="A21" s="87" t="s">
        <v>85</v>
      </c>
      <c r="B21" s="36"/>
      <c r="C21" s="100">
        <f>C18+C20</f>
        <v>0</v>
      </c>
      <c r="D21" s="83"/>
      <c r="E21" s="104"/>
      <c r="F21" s="105"/>
      <c r="G21" s="100"/>
    </row>
    <row r="22" spans="1:7" ht="15.75" customHeight="1" thickBot="1">
      <c r="A22" s="83" t="s">
        <v>86</v>
      </c>
      <c r="B22" s="84"/>
      <c r="C22" s="109">
        <f>C21+G22</f>
        <v>0</v>
      </c>
      <c r="D22" s="110"/>
      <c r="E22" s="111"/>
      <c r="F22" s="112"/>
      <c r="G22" s="100"/>
    </row>
    <row r="23" spans="1:7" ht="12.75">
      <c r="A23" s="64" t="s">
        <v>88</v>
      </c>
      <c r="B23" s="66"/>
      <c r="C23" s="113" t="s">
        <v>89</v>
      </c>
      <c r="D23" s="66"/>
      <c r="E23" s="113" t="s">
        <v>90</v>
      </c>
      <c r="F23" s="66"/>
      <c r="G23" s="67"/>
    </row>
    <row r="24" spans="1:7" ht="12.75">
      <c r="A24" s="73"/>
      <c r="B24" s="75"/>
      <c r="C24" s="76" t="s">
        <v>91</v>
      </c>
      <c r="D24" s="75"/>
      <c r="E24" s="76" t="s">
        <v>91</v>
      </c>
      <c r="F24" s="75"/>
      <c r="G24" s="77"/>
    </row>
    <row r="25" spans="1:7" ht="12.75">
      <c r="A25" s="87" t="s">
        <v>92</v>
      </c>
      <c r="B25" s="114"/>
      <c r="C25" s="88" t="s">
        <v>92</v>
      </c>
      <c r="D25" s="36"/>
      <c r="E25" s="88" t="s">
        <v>92</v>
      </c>
      <c r="F25" s="36"/>
      <c r="G25" s="72"/>
    </row>
    <row r="26" spans="1:7" ht="12.75">
      <c r="A26" s="87"/>
      <c r="B26" s="115"/>
      <c r="C26" s="88" t="s">
        <v>93</v>
      </c>
      <c r="D26" s="36"/>
      <c r="E26" s="88" t="s">
        <v>94</v>
      </c>
      <c r="F26" s="36"/>
      <c r="G26" s="72"/>
    </row>
    <row r="27" spans="1:7" ht="12.75">
      <c r="A27" s="87"/>
      <c r="B27" s="36"/>
      <c r="C27" s="88"/>
      <c r="D27" s="36"/>
      <c r="E27" s="88"/>
      <c r="F27" s="36"/>
      <c r="G27" s="72"/>
    </row>
    <row r="28" spans="1:7" ht="97.5" customHeight="1">
      <c r="A28" s="87"/>
      <c r="B28" s="36"/>
      <c r="C28" s="88"/>
      <c r="D28" s="36"/>
      <c r="E28" s="88"/>
      <c r="F28" s="36"/>
      <c r="G28" s="72"/>
    </row>
    <row r="29" spans="1:7" ht="12.75">
      <c r="A29" s="73" t="s">
        <v>95</v>
      </c>
      <c r="B29" s="75"/>
      <c r="C29" s="116">
        <v>21</v>
      </c>
      <c r="D29" s="75" t="s">
        <v>96</v>
      </c>
      <c r="E29" s="76"/>
      <c r="F29" s="117">
        <f>ROUND(C22-F31,0)</f>
        <v>0</v>
      </c>
      <c r="G29" s="77"/>
    </row>
    <row r="30" spans="1:7" ht="12.75">
      <c r="A30" s="73" t="s">
        <v>97</v>
      </c>
      <c r="B30" s="75"/>
      <c r="C30" s="116">
        <f>SazbaDPH1</f>
        <v>21</v>
      </c>
      <c r="D30" s="75" t="s">
        <v>96</v>
      </c>
      <c r="E30" s="76"/>
      <c r="F30" s="118">
        <f>ROUND(PRODUCT(F29,C30/100),1)</f>
        <v>0</v>
      </c>
      <c r="G30" s="86"/>
    </row>
    <row r="31" spans="1:7" ht="12.75">
      <c r="A31" s="73" t="s">
        <v>95</v>
      </c>
      <c r="B31" s="75"/>
      <c r="C31" s="116">
        <v>10</v>
      </c>
      <c r="D31" s="75" t="s">
        <v>96</v>
      </c>
      <c r="E31" s="76"/>
      <c r="F31" s="117">
        <v>0</v>
      </c>
      <c r="G31" s="77"/>
    </row>
    <row r="32" spans="1:7" ht="12.75">
      <c r="A32" s="73" t="s">
        <v>97</v>
      </c>
      <c r="B32" s="75"/>
      <c r="C32" s="116">
        <f>SazbaDPH2</f>
        <v>10</v>
      </c>
      <c r="D32" s="75" t="s">
        <v>96</v>
      </c>
      <c r="E32" s="76"/>
      <c r="F32" s="118">
        <f>ROUND(PRODUCT(F31,C32/100),1)</f>
        <v>0</v>
      </c>
      <c r="G32" s="86"/>
    </row>
    <row r="33" spans="1:7" s="124" customFormat="1" ht="19.5" customHeight="1" thickBot="1">
      <c r="A33" s="119" t="s">
        <v>98</v>
      </c>
      <c r="B33" s="120"/>
      <c r="C33" s="120"/>
      <c r="D33" s="120"/>
      <c r="E33" s="121"/>
      <c r="F33" s="122">
        <f>CEILING(SUM(F29:F32),1)</f>
        <v>0</v>
      </c>
      <c r="G33" s="123"/>
    </row>
    <row r="35" spans="1:8" ht="12.75">
      <c r="A35" s="125"/>
      <c r="B35" s="125"/>
      <c r="C35" s="125"/>
      <c r="D35" s="125"/>
      <c r="E35" s="125"/>
      <c r="F35" s="125"/>
      <c r="G35" s="125"/>
      <c r="H35" s="32" t="s">
        <v>99</v>
      </c>
    </row>
    <row r="36" spans="1:8" ht="14.25" customHeight="1">
      <c r="A36" s="125"/>
      <c r="B36" s="187"/>
      <c r="C36" s="187"/>
      <c r="D36" s="187"/>
      <c r="E36" s="187"/>
      <c r="F36" s="187"/>
      <c r="G36" s="187"/>
      <c r="H36" s="32" t="s">
        <v>99</v>
      </c>
    </row>
    <row r="37" spans="1:8" ht="12.75" customHeight="1">
      <c r="A37" s="126"/>
      <c r="B37" s="187"/>
      <c r="C37" s="187"/>
      <c r="D37" s="187"/>
      <c r="E37" s="187"/>
      <c r="F37" s="187"/>
      <c r="G37" s="187"/>
      <c r="H37" s="32" t="s">
        <v>99</v>
      </c>
    </row>
    <row r="38" spans="1:8" ht="12.75">
      <c r="A38" s="126"/>
      <c r="B38" s="187"/>
      <c r="C38" s="187"/>
      <c r="D38" s="187"/>
      <c r="E38" s="187"/>
      <c r="F38" s="187"/>
      <c r="G38" s="187"/>
      <c r="H38" s="32" t="s">
        <v>99</v>
      </c>
    </row>
    <row r="39" spans="1:8" ht="12.75">
      <c r="A39" s="126"/>
      <c r="B39" s="187"/>
      <c r="C39" s="187"/>
      <c r="D39" s="187"/>
      <c r="E39" s="187"/>
      <c r="F39" s="187"/>
      <c r="G39" s="187"/>
      <c r="H39" s="32" t="s">
        <v>99</v>
      </c>
    </row>
    <row r="40" spans="1:8" ht="12.75">
      <c r="A40" s="126"/>
      <c r="B40" s="187"/>
      <c r="C40" s="187"/>
      <c r="D40" s="187"/>
      <c r="E40" s="187"/>
      <c r="F40" s="187"/>
      <c r="G40" s="187"/>
      <c r="H40" s="32" t="s">
        <v>99</v>
      </c>
    </row>
    <row r="41" spans="1:8" ht="12.75">
      <c r="A41" s="126"/>
      <c r="B41" s="187"/>
      <c r="C41" s="187"/>
      <c r="D41" s="187"/>
      <c r="E41" s="187"/>
      <c r="F41" s="187"/>
      <c r="G41" s="187"/>
      <c r="H41" s="32" t="s">
        <v>99</v>
      </c>
    </row>
    <row r="42" spans="1:8" ht="12.75">
      <c r="A42" s="126"/>
      <c r="B42" s="187"/>
      <c r="C42" s="187"/>
      <c r="D42" s="187"/>
      <c r="E42" s="187"/>
      <c r="F42" s="187"/>
      <c r="G42" s="187"/>
      <c r="H42" s="32" t="s">
        <v>99</v>
      </c>
    </row>
    <row r="43" spans="1:8" ht="12.75">
      <c r="A43" s="126"/>
      <c r="B43" s="187"/>
      <c r="C43" s="187"/>
      <c r="D43" s="187"/>
      <c r="E43" s="187"/>
      <c r="F43" s="187"/>
      <c r="G43" s="187"/>
      <c r="H43" s="32" t="s">
        <v>99</v>
      </c>
    </row>
    <row r="44" spans="1:8" ht="12.75">
      <c r="A44" s="126"/>
      <c r="B44" s="187"/>
      <c r="C44" s="187"/>
      <c r="D44" s="187"/>
      <c r="E44" s="187"/>
      <c r="F44" s="187"/>
      <c r="G44" s="187"/>
      <c r="H44" s="32" t="s">
        <v>99</v>
      </c>
    </row>
    <row r="45" spans="2:7" ht="12.75">
      <c r="B45" s="188"/>
      <c r="C45" s="188"/>
      <c r="D45" s="188"/>
      <c r="E45" s="188"/>
      <c r="F45" s="188"/>
      <c r="G45" s="188"/>
    </row>
    <row r="46" spans="2:7" ht="12.75">
      <c r="B46" s="188"/>
      <c r="C46" s="188"/>
      <c r="D46" s="188"/>
      <c r="E46" s="188"/>
      <c r="F46" s="188"/>
      <c r="G46" s="188"/>
    </row>
    <row r="47" spans="2:7" ht="12.75">
      <c r="B47" s="188"/>
      <c r="C47" s="188"/>
      <c r="D47" s="188"/>
      <c r="E47" s="188"/>
      <c r="F47" s="188"/>
      <c r="G47" s="188"/>
    </row>
    <row r="48" spans="2:7" ht="12.75">
      <c r="B48" s="188"/>
      <c r="C48" s="188"/>
      <c r="D48" s="188"/>
      <c r="E48" s="188"/>
      <c r="F48" s="188"/>
      <c r="G48" s="188"/>
    </row>
    <row r="49" spans="2:7" ht="12.75">
      <c r="B49" s="188"/>
      <c r="C49" s="188"/>
      <c r="D49" s="188"/>
      <c r="E49" s="188"/>
      <c r="F49" s="188"/>
      <c r="G49" s="188"/>
    </row>
    <row r="50" spans="2:7" ht="12.75">
      <c r="B50" s="188"/>
      <c r="C50" s="188"/>
      <c r="D50" s="188"/>
      <c r="E50" s="188"/>
      <c r="F50" s="188"/>
      <c r="G50" s="188"/>
    </row>
    <row r="51" spans="2:7" ht="12.75">
      <c r="B51" s="188"/>
      <c r="C51" s="188"/>
      <c r="D51" s="188"/>
      <c r="E51" s="188"/>
      <c r="F51" s="188"/>
      <c r="G51" s="188"/>
    </row>
    <row r="52" spans="2:7" ht="12.75">
      <c r="B52" s="188"/>
      <c r="C52" s="188"/>
      <c r="D52" s="188"/>
      <c r="E52" s="188"/>
      <c r="F52" s="188"/>
      <c r="G52" s="188"/>
    </row>
    <row r="53" spans="2:7" ht="12.75">
      <c r="B53" s="188"/>
      <c r="C53" s="188"/>
      <c r="D53" s="188"/>
      <c r="E53" s="188"/>
      <c r="F53" s="188"/>
      <c r="G53" s="188"/>
    </row>
    <row r="54" spans="2:7" ht="12.75">
      <c r="B54" s="188"/>
      <c r="C54" s="188"/>
      <c r="D54" s="188"/>
      <c r="E54" s="188"/>
      <c r="F54" s="188"/>
      <c r="G54" s="188"/>
    </row>
  </sheetData>
  <sheetProtection/>
  <mergeCells count="14">
    <mergeCell ref="B53:G53"/>
    <mergeCell ref="B54:G54"/>
    <mergeCell ref="B47:G47"/>
    <mergeCell ref="B48:G48"/>
    <mergeCell ref="B49:G49"/>
    <mergeCell ref="B50:G50"/>
    <mergeCell ref="B51:G51"/>
    <mergeCell ref="B52:G52"/>
    <mergeCell ref="C7:D7"/>
    <mergeCell ref="C8:D8"/>
    <mergeCell ref="E11:G11"/>
    <mergeCell ref="B36:G44"/>
    <mergeCell ref="B45:G45"/>
    <mergeCell ref="B46:G46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6"/>
  <sheetViews>
    <sheetView showGridLines="0" zoomScalePageLayoutView="0" workbookViewId="0" topLeftCell="A1">
      <pane ySplit="12" topLeftCell="A13" activePane="bottomLeft" state="frozen"/>
      <selection pane="topLeft" activeCell="A1" sqref="A1"/>
      <selection pane="bottomLeft" activeCell="A86" sqref="A86:G86"/>
    </sheetView>
  </sheetViews>
  <sheetFormatPr defaultColWidth="10.5" defaultRowHeight="12" customHeight="1"/>
  <cols>
    <col min="1" max="1" width="8.5" style="2" customWidth="1"/>
    <col min="2" max="2" width="10.83203125" style="2" customWidth="1"/>
    <col min="3" max="3" width="49.83203125" style="2" customWidth="1"/>
    <col min="4" max="4" width="5.5" style="2" customWidth="1"/>
    <col min="5" max="5" width="9.83203125" style="2" customWidth="1"/>
    <col min="6" max="6" width="11.5" style="26" customWidth="1"/>
    <col min="7" max="7" width="14.66015625" style="26" customWidth="1"/>
    <col min="8" max="16384" width="10.5" style="1" customWidth="1"/>
  </cols>
  <sheetData>
    <row r="1" spans="1:7" s="2" customFormat="1" ht="20.25" customHeight="1">
      <c r="A1" s="200" t="s">
        <v>111</v>
      </c>
      <c r="B1" s="201"/>
      <c r="C1" s="201"/>
      <c r="D1" s="201"/>
      <c r="E1" s="201"/>
      <c r="F1" s="201"/>
      <c r="G1" s="201"/>
    </row>
    <row r="2" spans="1:7" s="2" customFormat="1" ht="12.75" customHeight="1">
      <c r="A2" s="4" t="s">
        <v>0</v>
      </c>
      <c r="B2" s="4" t="s">
        <v>230</v>
      </c>
      <c r="C2" s="5"/>
      <c r="D2" s="5"/>
      <c r="E2" s="5"/>
      <c r="F2" s="16"/>
      <c r="G2" s="15"/>
    </row>
    <row r="3" spans="1:7" s="2" customFormat="1" ht="12.75" customHeight="1">
      <c r="A3" s="4" t="s">
        <v>1</v>
      </c>
      <c r="B3" s="4" t="s">
        <v>231</v>
      </c>
      <c r="C3" s="5"/>
      <c r="D3" s="5"/>
      <c r="E3" s="177" t="s">
        <v>2</v>
      </c>
      <c r="F3" s="178"/>
      <c r="G3" s="15"/>
    </row>
    <row r="4" spans="1:7" s="2" customFormat="1" ht="12.75" customHeight="1">
      <c r="A4" s="4" t="s">
        <v>3</v>
      </c>
      <c r="B4" s="4"/>
      <c r="C4" s="5"/>
      <c r="D4" s="5"/>
      <c r="E4" s="177" t="s">
        <v>4</v>
      </c>
      <c r="F4" s="179">
        <v>41422</v>
      </c>
      <c r="G4" s="15"/>
    </row>
    <row r="5" spans="1:7" s="2" customFormat="1" ht="6.75" customHeight="1" thickBot="1">
      <c r="A5" s="3"/>
      <c r="B5" s="3"/>
      <c r="C5" s="3"/>
      <c r="D5" s="3"/>
      <c r="E5" s="3"/>
      <c r="F5" s="15"/>
      <c r="G5" s="15"/>
    </row>
    <row r="6" spans="1:7" s="2" customFormat="1" ht="33" customHeight="1" thickBot="1">
      <c r="A6" s="7" t="s">
        <v>5</v>
      </c>
      <c r="B6" s="7" t="s">
        <v>6</v>
      </c>
      <c r="C6" s="7" t="s">
        <v>7</v>
      </c>
      <c r="D6" s="7" t="s">
        <v>8</v>
      </c>
      <c r="E6" s="7" t="s">
        <v>9</v>
      </c>
      <c r="F6" s="18" t="s">
        <v>10</v>
      </c>
      <c r="G6" s="19" t="s">
        <v>11</v>
      </c>
    </row>
    <row r="7" spans="1:7" s="2" customFormat="1" ht="6.75" customHeight="1">
      <c r="A7" s="5"/>
      <c r="B7" s="5"/>
      <c r="C7" s="5"/>
      <c r="D7" s="5"/>
      <c r="E7" s="5"/>
      <c r="F7" s="16"/>
      <c r="G7" s="16"/>
    </row>
    <row r="8" spans="1:7" s="2" customFormat="1" ht="21.75" customHeight="1">
      <c r="A8" s="8"/>
      <c r="B8" s="3"/>
      <c r="C8" s="3"/>
      <c r="D8" s="3"/>
      <c r="E8" s="3"/>
      <c r="F8" s="15"/>
      <c r="G8" s="15"/>
    </row>
    <row r="9" spans="1:7" s="2" customFormat="1" ht="21.75" customHeight="1">
      <c r="A9" s="9"/>
      <c r="B9" s="9"/>
      <c r="C9" s="176"/>
      <c r="D9" s="9"/>
      <c r="E9" s="9"/>
      <c r="F9" s="20"/>
      <c r="G9" s="21">
        <f>G10+G22+G33+G41+G51+G55+G65+G75</f>
        <v>0</v>
      </c>
    </row>
    <row r="10" spans="1:7" s="2" customFormat="1" ht="21.75" customHeight="1">
      <c r="A10" s="11"/>
      <c r="B10" s="167"/>
      <c r="C10" s="167" t="s">
        <v>232</v>
      </c>
      <c r="D10" s="11"/>
      <c r="E10" s="11"/>
      <c r="F10" s="22"/>
      <c r="G10" s="23">
        <f>SUM(G11:G21)</f>
        <v>0</v>
      </c>
    </row>
    <row r="11" spans="1:7" s="2" customFormat="1" ht="21.75" customHeight="1">
      <c r="A11" s="174">
        <v>1</v>
      </c>
      <c r="B11" s="171"/>
      <c r="C11" s="171" t="s">
        <v>233</v>
      </c>
      <c r="D11" s="171" t="s">
        <v>121</v>
      </c>
      <c r="E11" s="172">
        <v>22</v>
      </c>
      <c r="F11" s="173"/>
      <c r="G11" s="175">
        <f>E11*F11</f>
        <v>0</v>
      </c>
    </row>
    <row r="12" spans="1:7" s="2" customFormat="1" ht="21.75" customHeight="1">
      <c r="A12" s="174">
        <v>2</v>
      </c>
      <c r="B12" s="171"/>
      <c r="C12" s="171" t="s">
        <v>234</v>
      </c>
      <c r="D12" s="171" t="s">
        <v>121</v>
      </c>
      <c r="E12" s="172">
        <v>12</v>
      </c>
      <c r="F12" s="173"/>
      <c r="G12" s="175">
        <f aca="true" t="shared" si="0" ref="G12:G21">E12*F12</f>
        <v>0</v>
      </c>
    </row>
    <row r="13" spans="1:7" s="2" customFormat="1" ht="21.75" customHeight="1">
      <c r="A13" s="158">
        <v>3</v>
      </c>
      <c r="B13" s="159"/>
      <c r="C13" s="159" t="s">
        <v>235</v>
      </c>
      <c r="D13" s="171" t="s">
        <v>121</v>
      </c>
      <c r="E13" s="160">
        <v>8</v>
      </c>
      <c r="F13" s="24"/>
      <c r="G13" s="175">
        <f t="shared" si="0"/>
        <v>0</v>
      </c>
    </row>
    <row r="14" spans="1:7" s="2" customFormat="1" ht="21.75" customHeight="1">
      <c r="A14" s="158">
        <v>4</v>
      </c>
      <c r="B14" s="159"/>
      <c r="C14" s="159" t="s">
        <v>236</v>
      </c>
      <c r="D14" s="171" t="s">
        <v>121</v>
      </c>
      <c r="E14" s="160">
        <v>15</v>
      </c>
      <c r="F14" s="24"/>
      <c r="G14" s="175">
        <f t="shared" si="0"/>
        <v>0</v>
      </c>
    </row>
    <row r="15" spans="1:7" s="2" customFormat="1" ht="21.75" customHeight="1">
      <c r="A15" s="158">
        <v>5</v>
      </c>
      <c r="B15" s="159"/>
      <c r="C15" s="171" t="s">
        <v>237</v>
      </c>
      <c r="D15" s="171" t="s">
        <v>121</v>
      </c>
      <c r="E15" s="160">
        <v>33</v>
      </c>
      <c r="F15" s="24"/>
      <c r="G15" s="175">
        <f t="shared" si="0"/>
        <v>0</v>
      </c>
    </row>
    <row r="16" spans="1:7" s="2" customFormat="1" ht="21.75" customHeight="1">
      <c r="A16" s="174">
        <v>6</v>
      </c>
      <c r="B16" s="171"/>
      <c r="C16" s="159" t="s">
        <v>238</v>
      </c>
      <c r="D16" s="171" t="s">
        <v>121</v>
      </c>
      <c r="E16" s="172">
        <v>11</v>
      </c>
      <c r="F16" s="173"/>
      <c r="G16" s="175">
        <f t="shared" si="0"/>
        <v>0</v>
      </c>
    </row>
    <row r="17" spans="1:7" s="2" customFormat="1" ht="21.75" customHeight="1">
      <c r="A17" s="174">
        <v>7</v>
      </c>
      <c r="B17" s="159"/>
      <c r="C17" s="159" t="s">
        <v>239</v>
      </c>
      <c r="D17" s="171" t="s">
        <v>121</v>
      </c>
      <c r="E17" s="160">
        <v>30</v>
      </c>
      <c r="F17" s="24"/>
      <c r="G17" s="175">
        <f t="shared" si="0"/>
        <v>0</v>
      </c>
    </row>
    <row r="18" spans="1:7" s="2" customFormat="1" ht="21.75" customHeight="1">
      <c r="A18" s="174">
        <v>8</v>
      </c>
      <c r="B18" s="159"/>
      <c r="C18" s="159" t="s">
        <v>240</v>
      </c>
      <c r="D18" s="171" t="s">
        <v>121</v>
      </c>
      <c r="E18" s="160">
        <v>7</v>
      </c>
      <c r="F18" s="24"/>
      <c r="G18" s="175">
        <f t="shared" si="0"/>
        <v>0</v>
      </c>
    </row>
    <row r="19" spans="1:7" s="2" customFormat="1" ht="21.75" customHeight="1">
      <c r="A19" s="174">
        <v>9</v>
      </c>
      <c r="B19" s="159"/>
      <c r="C19" s="159" t="s">
        <v>241</v>
      </c>
      <c r="D19" s="171" t="s">
        <v>121</v>
      </c>
      <c r="E19" s="160">
        <v>10</v>
      </c>
      <c r="F19" s="24"/>
      <c r="G19" s="175">
        <f t="shared" si="0"/>
        <v>0</v>
      </c>
    </row>
    <row r="20" spans="1:7" s="2" customFormat="1" ht="21.75" customHeight="1">
      <c r="A20" s="174">
        <v>10</v>
      </c>
      <c r="B20" s="159"/>
      <c r="C20" s="159" t="s">
        <v>242</v>
      </c>
      <c r="D20" s="171" t="s">
        <v>121</v>
      </c>
      <c r="E20" s="160">
        <v>5</v>
      </c>
      <c r="F20" s="24"/>
      <c r="G20" s="175">
        <f t="shared" si="0"/>
        <v>0</v>
      </c>
    </row>
    <row r="21" spans="1:7" ht="21.75" customHeight="1">
      <c r="A21" s="174">
        <v>11</v>
      </c>
      <c r="B21" s="159"/>
      <c r="C21" s="159" t="s">
        <v>243</v>
      </c>
      <c r="D21" s="171" t="s">
        <v>121</v>
      </c>
      <c r="E21" s="160">
        <v>8</v>
      </c>
      <c r="F21" s="24"/>
      <c r="G21" s="175">
        <f t="shared" si="0"/>
        <v>0</v>
      </c>
    </row>
    <row r="22" spans="1:7" ht="21.75" customHeight="1">
      <c r="A22" s="11"/>
      <c r="B22" s="167"/>
      <c r="C22" s="167" t="s">
        <v>244</v>
      </c>
      <c r="D22" s="11"/>
      <c r="E22" s="11"/>
      <c r="F22" s="22"/>
      <c r="G22" s="23">
        <f>SUM(G23:G32)</f>
        <v>0</v>
      </c>
    </row>
    <row r="23" spans="1:7" ht="21.75" customHeight="1">
      <c r="A23" s="158">
        <v>12</v>
      </c>
      <c r="B23" s="159"/>
      <c r="C23" s="159" t="s">
        <v>245</v>
      </c>
      <c r="D23" s="159" t="s">
        <v>121</v>
      </c>
      <c r="E23" s="160">
        <v>112</v>
      </c>
      <c r="F23" s="24"/>
      <c r="G23" s="25">
        <f>E23*F23</f>
        <v>0</v>
      </c>
    </row>
    <row r="24" spans="1:7" ht="21.75" customHeight="1">
      <c r="A24" s="158">
        <v>13</v>
      </c>
      <c r="B24" s="159"/>
      <c r="C24" s="159" t="s">
        <v>246</v>
      </c>
      <c r="D24" s="159" t="s">
        <v>121</v>
      </c>
      <c r="E24" s="160">
        <v>182</v>
      </c>
      <c r="F24" s="24"/>
      <c r="G24" s="25">
        <f aca="true" t="shared" si="1" ref="G24:G32">E24*F24</f>
        <v>0</v>
      </c>
    </row>
    <row r="25" spans="1:7" ht="21.75" customHeight="1">
      <c r="A25" s="158">
        <v>14</v>
      </c>
      <c r="B25" s="159"/>
      <c r="C25" s="159" t="s">
        <v>247</v>
      </c>
      <c r="D25" s="159" t="s">
        <v>121</v>
      </c>
      <c r="E25" s="160">
        <v>149</v>
      </c>
      <c r="F25" s="24"/>
      <c r="G25" s="25">
        <f t="shared" si="1"/>
        <v>0</v>
      </c>
    </row>
    <row r="26" spans="1:7" ht="21.75" customHeight="1">
      <c r="A26" s="158">
        <v>15</v>
      </c>
      <c r="B26" s="171"/>
      <c r="C26" s="171" t="s">
        <v>248</v>
      </c>
      <c r="D26" s="171" t="s">
        <v>121</v>
      </c>
      <c r="E26" s="172">
        <v>25</v>
      </c>
      <c r="F26" s="173"/>
      <c r="G26" s="25">
        <f t="shared" si="1"/>
        <v>0</v>
      </c>
    </row>
    <row r="27" spans="1:7" ht="21.75" customHeight="1">
      <c r="A27" s="158">
        <v>16</v>
      </c>
      <c r="B27" s="171"/>
      <c r="C27" s="159" t="s">
        <v>249</v>
      </c>
      <c r="D27" s="171" t="s">
        <v>121</v>
      </c>
      <c r="E27" s="172">
        <v>84</v>
      </c>
      <c r="F27" s="173"/>
      <c r="G27" s="25">
        <f t="shared" si="1"/>
        <v>0</v>
      </c>
    </row>
    <row r="28" spans="1:7" ht="21.75" customHeight="1">
      <c r="A28" s="158">
        <v>17</v>
      </c>
      <c r="B28" s="159"/>
      <c r="C28" s="159" t="s">
        <v>284</v>
      </c>
      <c r="D28" s="159" t="s">
        <v>121</v>
      </c>
      <c r="E28" s="160">
        <v>70</v>
      </c>
      <c r="F28" s="24"/>
      <c r="G28" s="25">
        <f>E28*F28</f>
        <v>0</v>
      </c>
    </row>
    <row r="29" spans="1:7" ht="21" customHeight="1">
      <c r="A29" s="158">
        <v>18</v>
      </c>
      <c r="B29" s="159"/>
      <c r="C29" s="159" t="s">
        <v>250</v>
      </c>
      <c r="D29" s="159" t="s">
        <v>121</v>
      </c>
      <c r="E29" s="160">
        <v>101</v>
      </c>
      <c r="F29" s="24"/>
      <c r="G29" s="25">
        <f>E29*F29</f>
        <v>0</v>
      </c>
    </row>
    <row r="30" spans="1:7" ht="21.75" customHeight="1">
      <c r="A30" s="158">
        <v>19</v>
      </c>
      <c r="B30" s="159"/>
      <c r="C30" s="159" t="s">
        <v>251</v>
      </c>
      <c r="D30" s="159" t="s">
        <v>121</v>
      </c>
      <c r="E30" s="160">
        <v>25</v>
      </c>
      <c r="F30" s="24"/>
      <c r="G30" s="25">
        <f>E30*F30</f>
        <v>0</v>
      </c>
    </row>
    <row r="31" spans="1:7" ht="21.75" customHeight="1">
      <c r="A31" s="158">
        <v>20</v>
      </c>
      <c r="B31" s="159"/>
      <c r="C31" s="159" t="s">
        <v>252</v>
      </c>
      <c r="D31" s="159" t="s">
        <v>121</v>
      </c>
      <c r="E31" s="160">
        <v>68</v>
      </c>
      <c r="F31" s="24"/>
      <c r="G31" s="25">
        <f>E31*F31</f>
        <v>0</v>
      </c>
    </row>
    <row r="32" spans="1:7" ht="21.75" customHeight="1">
      <c r="A32" s="158">
        <v>21</v>
      </c>
      <c r="B32" s="159"/>
      <c r="C32" s="159" t="s">
        <v>253</v>
      </c>
      <c r="D32" s="159" t="s">
        <v>121</v>
      </c>
      <c r="E32" s="160">
        <v>184</v>
      </c>
      <c r="F32" s="24"/>
      <c r="G32" s="25">
        <f t="shared" si="1"/>
        <v>0</v>
      </c>
    </row>
    <row r="33" spans="1:7" ht="21.75" customHeight="1">
      <c r="A33" s="11"/>
      <c r="B33" s="167"/>
      <c r="C33" s="167" t="s">
        <v>254</v>
      </c>
      <c r="D33" s="11"/>
      <c r="E33" s="11"/>
      <c r="F33" s="22"/>
      <c r="G33" s="23">
        <f>SUM(G34:G40)</f>
        <v>0</v>
      </c>
    </row>
    <row r="34" spans="1:7" ht="33" customHeight="1">
      <c r="A34" s="158">
        <v>22</v>
      </c>
      <c r="B34" s="159"/>
      <c r="C34" s="159" t="s">
        <v>255</v>
      </c>
      <c r="D34" s="159" t="s">
        <v>121</v>
      </c>
      <c r="E34" s="160">
        <v>161</v>
      </c>
      <c r="F34" s="24"/>
      <c r="G34" s="25">
        <f>E34*F34</f>
        <v>0</v>
      </c>
    </row>
    <row r="35" spans="1:7" ht="37.5" customHeight="1">
      <c r="A35" s="158">
        <v>23</v>
      </c>
      <c r="B35" s="159"/>
      <c r="C35" s="159" t="s">
        <v>256</v>
      </c>
      <c r="D35" s="159" t="s">
        <v>121</v>
      </c>
      <c r="E35" s="160">
        <v>97</v>
      </c>
      <c r="F35" s="24"/>
      <c r="G35" s="25">
        <f aca="true" t="shared" si="2" ref="G35:G40">E35*F35</f>
        <v>0</v>
      </c>
    </row>
    <row r="36" spans="1:7" ht="48" customHeight="1">
      <c r="A36" s="158">
        <v>24</v>
      </c>
      <c r="B36" s="159"/>
      <c r="C36" s="159" t="s">
        <v>257</v>
      </c>
      <c r="D36" s="159" t="s">
        <v>16</v>
      </c>
      <c r="E36" s="160">
        <v>146</v>
      </c>
      <c r="F36" s="24"/>
      <c r="G36" s="25">
        <f t="shared" si="2"/>
        <v>0</v>
      </c>
    </row>
    <row r="37" spans="1:7" ht="21.75" customHeight="1">
      <c r="A37" s="158">
        <v>25</v>
      </c>
      <c r="B37" s="159"/>
      <c r="C37" s="159" t="s">
        <v>258</v>
      </c>
      <c r="D37" s="159" t="s">
        <v>121</v>
      </c>
      <c r="E37" s="160">
        <v>121</v>
      </c>
      <c r="F37" s="24"/>
      <c r="G37" s="25">
        <f t="shared" si="2"/>
        <v>0</v>
      </c>
    </row>
    <row r="38" spans="1:7" ht="21.75" customHeight="1">
      <c r="A38" s="158">
        <v>26</v>
      </c>
      <c r="B38" s="159"/>
      <c r="C38" s="159" t="s">
        <v>259</v>
      </c>
      <c r="D38" s="159" t="s">
        <v>121</v>
      </c>
      <c r="E38" s="160">
        <v>322</v>
      </c>
      <c r="F38" s="24"/>
      <c r="G38" s="25">
        <f t="shared" si="2"/>
        <v>0</v>
      </c>
    </row>
    <row r="39" spans="1:7" ht="21.75" customHeight="1">
      <c r="A39" s="158">
        <v>27</v>
      </c>
      <c r="B39" s="159"/>
      <c r="C39" s="159" t="s">
        <v>260</v>
      </c>
      <c r="D39" s="159" t="s">
        <v>121</v>
      </c>
      <c r="E39" s="160">
        <v>1644</v>
      </c>
      <c r="F39" s="24"/>
      <c r="G39" s="25">
        <f t="shared" si="2"/>
        <v>0</v>
      </c>
    </row>
    <row r="40" spans="1:7" ht="35.25" customHeight="1">
      <c r="A40" s="158">
        <v>28</v>
      </c>
      <c r="B40" s="159"/>
      <c r="C40" s="159" t="s">
        <v>261</v>
      </c>
      <c r="D40" s="159" t="s">
        <v>15</v>
      </c>
      <c r="E40" s="160">
        <v>900</v>
      </c>
      <c r="F40" s="24"/>
      <c r="G40" s="25">
        <f t="shared" si="2"/>
        <v>0</v>
      </c>
    </row>
    <row r="41" spans="1:7" ht="24.75" customHeight="1">
      <c r="A41" s="11"/>
      <c r="B41" s="167"/>
      <c r="C41" s="167" t="s">
        <v>262</v>
      </c>
      <c r="D41" s="11"/>
      <c r="E41" s="11"/>
      <c r="F41" s="22"/>
      <c r="G41" s="23">
        <f>SUM(G42:G50)</f>
        <v>0</v>
      </c>
    </row>
    <row r="42" spans="1:7" ht="21.75" customHeight="1">
      <c r="A42" s="158">
        <v>29</v>
      </c>
      <c r="B42" s="159"/>
      <c r="C42" s="159" t="s">
        <v>263</v>
      </c>
      <c r="D42" s="159" t="s">
        <v>121</v>
      </c>
      <c r="E42" s="160">
        <v>161</v>
      </c>
      <c r="F42" s="24"/>
      <c r="G42" s="25">
        <f aca="true" t="shared" si="3" ref="G42:G50">E42*F42</f>
        <v>0</v>
      </c>
    </row>
    <row r="43" spans="1:7" ht="21.75" customHeight="1">
      <c r="A43" s="158">
        <v>30</v>
      </c>
      <c r="B43" s="159"/>
      <c r="C43" s="159" t="s">
        <v>264</v>
      </c>
      <c r="D43" s="159" t="s">
        <v>121</v>
      </c>
      <c r="E43" s="160">
        <v>1000</v>
      </c>
      <c r="F43" s="24"/>
      <c r="G43" s="25">
        <f t="shared" si="3"/>
        <v>0</v>
      </c>
    </row>
    <row r="44" spans="1:7" ht="21.75" customHeight="1">
      <c r="A44" s="158">
        <v>31</v>
      </c>
      <c r="B44" s="159"/>
      <c r="C44" s="159" t="s">
        <v>265</v>
      </c>
      <c r="D44" s="159" t="s">
        <v>121</v>
      </c>
      <c r="E44" s="160">
        <v>161</v>
      </c>
      <c r="F44" s="24"/>
      <c r="G44" s="25">
        <f t="shared" si="3"/>
        <v>0</v>
      </c>
    </row>
    <row r="45" spans="1:7" ht="21.75" customHeight="1">
      <c r="A45" s="158">
        <v>32</v>
      </c>
      <c r="B45" s="159"/>
      <c r="C45" s="159" t="s">
        <v>266</v>
      </c>
      <c r="D45" s="159" t="s">
        <v>121</v>
      </c>
      <c r="E45" s="160">
        <v>1000</v>
      </c>
      <c r="F45" s="24"/>
      <c r="G45" s="25">
        <f t="shared" si="3"/>
        <v>0</v>
      </c>
    </row>
    <row r="46" spans="1:7" ht="21.75" customHeight="1">
      <c r="A46" s="158">
        <v>33</v>
      </c>
      <c r="B46" s="159"/>
      <c r="C46" s="159" t="s">
        <v>267</v>
      </c>
      <c r="D46" s="159" t="s">
        <v>268</v>
      </c>
      <c r="E46" s="160">
        <v>16440</v>
      </c>
      <c r="F46" s="24"/>
      <c r="G46" s="25">
        <f t="shared" si="3"/>
        <v>0</v>
      </c>
    </row>
    <row r="47" spans="1:7" ht="24.75" customHeight="1">
      <c r="A47" s="158">
        <v>34</v>
      </c>
      <c r="B47" s="159"/>
      <c r="C47" s="159" t="s">
        <v>269</v>
      </c>
      <c r="D47" s="159" t="s">
        <v>121</v>
      </c>
      <c r="E47" s="160">
        <v>161</v>
      </c>
      <c r="F47" s="24"/>
      <c r="G47" s="25">
        <f t="shared" si="3"/>
        <v>0</v>
      </c>
    </row>
    <row r="48" spans="1:7" ht="47.25" customHeight="1">
      <c r="A48" s="158">
        <v>35</v>
      </c>
      <c r="B48" s="159"/>
      <c r="C48" s="159" t="s">
        <v>270</v>
      </c>
      <c r="D48" s="159" t="s">
        <v>121</v>
      </c>
      <c r="E48" s="160">
        <v>97</v>
      </c>
      <c r="F48" s="24"/>
      <c r="G48" s="25">
        <f t="shared" si="3"/>
        <v>0</v>
      </c>
    </row>
    <row r="49" spans="1:7" ht="21.75" customHeight="1">
      <c r="A49" s="158">
        <v>36</v>
      </c>
      <c r="B49" s="159"/>
      <c r="C49" s="159" t="s">
        <v>271</v>
      </c>
      <c r="D49" s="159" t="s">
        <v>15</v>
      </c>
      <c r="E49" s="160">
        <v>900</v>
      </c>
      <c r="F49" s="24"/>
      <c r="G49" s="25">
        <f t="shared" si="3"/>
        <v>0</v>
      </c>
    </row>
    <row r="50" spans="1:7" ht="24" customHeight="1">
      <c r="A50" s="158">
        <v>37</v>
      </c>
      <c r="B50" s="159"/>
      <c r="C50" s="159" t="s">
        <v>272</v>
      </c>
      <c r="D50" s="159" t="s">
        <v>15</v>
      </c>
      <c r="E50" s="160">
        <v>11.83</v>
      </c>
      <c r="F50" s="24"/>
      <c r="G50" s="25">
        <f t="shared" si="3"/>
        <v>0</v>
      </c>
    </row>
    <row r="51" spans="1:7" s="2" customFormat="1" ht="21.75" customHeight="1">
      <c r="A51" s="11"/>
      <c r="B51" s="167"/>
      <c r="C51" s="167" t="s">
        <v>273</v>
      </c>
      <c r="D51" s="11"/>
      <c r="E51" s="11"/>
      <c r="F51" s="22"/>
      <c r="G51" s="23">
        <f>SUM(G52:G54)</f>
        <v>0</v>
      </c>
    </row>
    <row r="52" spans="1:7" s="2" customFormat="1" ht="44.25" customHeight="1">
      <c r="A52" s="158">
        <v>38</v>
      </c>
      <c r="B52" s="159"/>
      <c r="C52" s="159" t="s">
        <v>274</v>
      </c>
      <c r="D52" s="159" t="s">
        <v>15</v>
      </c>
      <c r="E52" s="160">
        <v>13555</v>
      </c>
      <c r="F52" s="24"/>
      <c r="G52" s="25">
        <f>E52*F52</f>
        <v>0</v>
      </c>
    </row>
    <row r="53" spans="1:7" s="2" customFormat="1" ht="57.75" customHeight="1">
      <c r="A53" s="158">
        <v>39</v>
      </c>
      <c r="B53" s="159"/>
      <c r="C53" s="159" t="s">
        <v>275</v>
      </c>
      <c r="D53" s="159" t="s">
        <v>276</v>
      </c>
      <c r="E53" s="160">
        <v>1216</v>
      </c>
      <c r="F53" s="24"/>
      <c r="G53" s="25">
        <f>E53*F53</f>
        <v>0</v>
      </c>
    </row>
    <row r="54" spans="1:7" ht="24.75" customHeight="1">
      <c r="A54" s="158">
        <v>40</v>
      </c>
      <c r="B54" s="159"/>
      <c r="C54" s="159" t="s">
        <v>277</v>
      </c>
      <c r="D54" s="159" t="s">
        <v>121</v>
      </c>
      <c r="E54" s="160">
        <v>1161</v>
      </c>
      <c r="F54" s="24"/>
      <c r="G54" s="25">
        <f>E54*F54</f>
        <v>0</v>
      </c>
    </row>
    <row r="55" spans="1:7" s="2" customFormat="1" ht="28.5" customHeight="1">
      <c r="A55" s="11"/>
      <c r="B55" s="167"/>
      <c r="C55" s="167" t="s">
        <v>287</v>
      </c>
      <c r="D55" s="11"/>
      <c r="E55" s="11"/>
      <c r="F55" s="22"/>
      <c r="G55" s="23">
        <f>SUM(G56:G64)</f>
        <v>0</v>
      </c>
    </row>
    <row r="56" spans="1:7" s="2" customFormat="1" ht="33.75" customHeight="1">
      <c r="A56" s="158">
        <v>41</v>
      </c>
      <c r="B56" s="159"/>
      <c r="C56" s="159" t="s">
        <v>289</v>
      </c>
      <c r="D56" s="159" t="s">
        <v>17</v>
      </c>
      <c r="E56" s="160">
        <v>26</v>
      </c>
      <c r="F56" s="24"/>
      <c r="G56" s="25">
        <f>E56*F56</f>
        <v>0</v>
      </c>
    </row>
    <row r="57" spans="1:7" s="2" customFormat="1" ht="30.75" customHeight="1">
      <c r="A57" s="158">
        <v>42</v>
      </c>
      <c r="B57" s="159"/>
      <c r="C57" s="159" t="s">
        <v>288</v>
      </c>
      <c r="D57" s="159" t="s">
        <v>17</v>
      </c>
      <c r="E57" s="160">
        <v>26</v>
      </c>
      <c r="F57" s="24"/>
      <c r="G57" s="25">
        <f aca="true" t="shared" si="4" ref="G57:G63">E57*F57</f>
        <v>0</v>
      </c>
    </row>
    <row r="58" spans="1:7" s="2" customFormat="1" ht="30.75" customHeight="1">
      <c r="A58" s="158">
        <v>43</v>
      </c>
      <c r="B58" s="159"/>
      <c r="C58" s="159" t="s">
        <v>278</v>
      </c>
      <c r="D58" s="159" t="s">
        <v>121</v>
      </c>
      <c r="E58" s="160">
        <v>81</v>
      </c>
      <c r="F58" s="24"/>
      <c r="G58" s="25">
        <f t="shared" si="4"/>
        <v>0</v>
      </c>
    </row>
    <row r="59" spans="1:7" ht="57" customHeight="1">
      <c r="A59" s="158">
        <v>44</v>
      </c>
      <c r="B59" s="159"/>
      <c r="C59" s="159" t="s">
        <v>279</v>
      </c>
      <c r="D59" s="159" t="s">
        <v>121</v>
      </c>
      <c r="E59" s="160">
        <v>41</v>
      </c>
      <c r="F59" s="24"/>
      <c r="G59" s="25">
        <f t="shared" si="4"/>
        <v>0</v>
      </c>
    </row>
    <row r="60" spans="1:7" ht="21.75" customHeight="1">
      <c r="A60" s="158">
        <v>45</v>
      </c>
      <c r="B60" s="159"/>
      <c r="C60" s="159" t="s">
        <v>290</v>
      </c>
      <c r="D60" s="159" t="s">
        <v>15</v>
      </c>
      <c r="E60" s="160">
        <f>13555*2</f>
        <v>27110</v>
      </c>
      <c r="F60" s="24"/>
      <c r="G60" s="25">
        <f t="shared" si="4"/>
        <v>0</v>
      </c>
    </row>
    <row r="61" spans="1:7" ht="21.75" customHeight="1">
      <c r="A61" s="158">
        <v>46</v>
      </c>
      <c r="B61" s="159"/>
      <c r="C61" s="159" t="s">
        <v>280</v>
      </c>
      <c r="D61" s="159" t="s">
        <v>15</v>
      </c>
      <c r="E61" s="160">
        <v>226</v>
      </c>
      <c r="F61" s="24"/>
      <c r="G61" s="25">
        <f t="shared" si="4"/>
        <v>0</v>
      </c>
    </row>
    <row r="62" spans="1:7" ht="21.75" customHeight="1">
      <c r="A62" s="158">
        <v>47</v>
      </c>
      <c r="B62" s="159"/>
      <c r="C62" s="159" t="s">
        <v>281</v>
      </c>
      <c r="D62" s="159" t="s">
        <v>17</v>
      </c>
      <c r="E62" s="160">
        <f>11.3*2</f>
        <v>22.6</v>
      </c>
      <c r="F62" s="24"/>
      <c r="G62" s="25">
        <f t="shared" si="4"/>
        <v>0</v>
      </c>
    </row>
    <row r="63" spans="1:7" ht="37.5" customHeight="1">
      <c r="A63" s="158">
        <v>48</v>
      </c>
      <c r="B63" s="159"/>
      <c r="C63" s="159" t="s">
        <v>282</v>
      </c>
      <c r="D63" s="159" t="s">
        <v>121</v>
      </c>
      <c r="E63" s="160">
        <v>12</v>
      </c>
      <c r="F63" s="24"/>
      <c r="G63" s="25">
        <f t="shared" si="4"/>
        <v>0</v>
      </c>
    </row>
    <row r="64" spans="1:7" ht="38.25" customHeight="1">
      <c r="A64" s="158">
        <v>49</v>
      </c>
      <c r="B64" s="159"/>
      <c r="C64" s="159" t="s">
        <v>283</v>
      </c>
      <c r="D64" s="159" t="s">
        <v>121</v>
      </c>
      <c r="E64" s="160">
        <v>50</v>
      </c>
      <c r="F64" s="24"/>
      <c r="G64" s="25">
        <f>E64*F64</f>
        <v>0</v>
      </c>
    </row>
    <row r="65" spans="1:7" ht="32.25" customHeight="1">
      <c r="A65" s="11"/>
      <c r="B65" s="167"/>
      <c r="C65" s="167" t="s">
        <v>291</v>
      </c>
      <c r="D65" s="11"/>
      <c r="E65" s="11"/>
      <c r="F65" s="22"/>
      <c r="G65" s="23">
        <f>SUM(G66:G74)</f>
        <v>0</v>
      </c>
    </row>
    <row r="66" spans="1:7" ht="29.25" customHeight="1">
      <c r="A66" s="158">
        <v>50</v>
      </c>
      <c r="B66" s="159"/>
      <c r="C66" s="159" t="s">
        <v>289</v>
      </c>
      <c r="D66" s="159" t="s">
        <v>17</v>
      </c>
      <c r="E66" s="160">
        <v>26</v>
      </c>
      <c r="F66" s="24"/>
      <c r="G66" s="25">
        <f>E66*F66</f>
        <v>0</v>
      </c>
    </row>
    <row r="67" spans="1:7" ht="31.5" customHeight="1">
      <c r="A67" s="158">
        <v>51</v>
      </c>
      <c r="B67" s="159"/>
      <c r="C67" s="159" t="s">
        <v>288</v>
      </c>
      <c r="D67" s="159" t="s">
        <v>17</v>
      </c>
      <c r="E67" s="160">
        <v>26</v>
      </c>
      <c r="F67" s="24"/>
      <c r="G67" s="25">
        <f aca="true" t="shared" si="5" ref="G67:G73">E67*F67</f>
        <v>0</v>
      </c>
    </row>
    <row r="68" spans="1:7" ht="15" customHeight="1">
      <c r="A68" s="158">
        <v>52</v>
      </c>
      <c r="B68" s="159"/>
      <c r="C68" s="159" t="s">
        <v>278</v>
      </c>
      <c r="D68" s="159" t="s">
        <v>121</v>
      </c>
      <c r="E68" s="160">
        <v>81</v>
      </c>
      <c r="F68" s="24"/>
      <c r="G68" s="25">
        <f t="shared" si="5"/>
        <v>0</v>
      </c>
    </row>
    <row r="69" spans="1:7" ht="65.25" customHeight="1">
      <c r="A69" s="158">
        <v>53</v>
      </c>
      <c r="B69" s="159"/>
      <c r="C69" s="159" t="s">
        <v>279</v>
      </c>
      <c r="D69" s="159" t="s">
        <v>121</v>
      </c>
      <c r="E69" s="160">
        <v>41</v>
      </c>
      <c r="F69" s="24"/>
      <c r="G69" s="25">
        <f t="shared" si="5"/>
        <v>0</v>
      </c>
    </row>
    <row r="70" spans="1:7" ht="31.5" customHeight="1">
      <c r="A70" s="158">
        <v>54</v>
      </c>
      <c r="B70" s="159"/>
      <c r="C70" s="159" t="s">
        <v>290</v>
      </c>
      <c r="D70" s="159" t="s">
        <v>15</v>
      </c>
      <c r="E70" s="160">
        <f>13555*2</f>
        <v>27110</v>
      </c>
      <c r="F70" s="24"/>
      <c r="G70" s="25">
        <f t="shared" si="5"/>
        <v>0</v>
      </c>
    </row>
    <row r="71" spans="1:7" ht="30.75" customHeight="1">
      <c r="A71" s="158">
        <v>55</v>
      </c>
      <c r="B71" s="159"/>
      <c r="C71" s="159" t="s">
        <v>280</v>
      </c>
      <c r="D71" s="159" t="s">
        <v>15</v>
      </c>
      <c r="E71" s="160">
        <v>226</v>
      </c>
      <c r="F71" s="24"/>
      <c r="G71" s="25">
        <f t="shared" si="5"/>
        <v>0</v>
      </c>
    </row>
    <row r="72" spans="1:7" ht="33" customHeight="1">
      <c r="A72" s="158">
        <v>56</v>
      </c>
      <c r="B72" s="159"/>
      <c r="C72" s="159" t="s">
        <v>281</v>
      </c>
      <c r="D72" s="159" t="s">
        <v>17</v>
      </c>
      <c r="E72" s="160">
        <f>11.3*2</f>
        <v>22.6</v>
      </c>
      <c r="F72" s="24"/>
      <c r="G72" s="25">
        <f t="shared" si="5"/>
        <v>0</v>
      </c>
    </row>
    <row r="73" spans="1:7" ht="34.5" customHeight="1">
      <c r="A73" s="158">
        <v>57</v>
      </c>
      <c r="B73" s="159"/>
      <c r="C73" s="159" t="s">
        <v>282</v>
      </c>
      <c r="D73" s="159" t="s">
        <v>121</v>
      </c>
      <c r="E73" s="160">
        <v>12</v>
      </c>
      <c r="F73" s="24"/>
      <c r="G73" s="25">
        <f t="shared" si="5"/>
        <v>0</v>
      </c>
    </row>
    <row r="74" spans="1:7" ht="34.5" customHeight="1">
      <c r="A74" s="158">
        <v>58</v>
      </c>
      <c r="B74" s="159"/>
      <c r="C74" s="159" t="s">
        <v>283</v>
      </c>
      <c r="D74" s="159" t="s">
        <v>121</v>
      </c>
      <c r="E74" s="160">
        <v>50</v>
      </c>
      <c r="F74" s="24"/>
      <c r="G74" s="25">
        <f>E74*F74</f>
        <v>0</v>
      </c>
    </row>
    <row r="75" spans="1:7" ht="29.25" customHeight="1">
      <c r="A75" s="11"/>
      <c r="B75" s="167"/>
      <c r="C75" s="167" t="s">
        <v>292</v>
      </c>
      <c r="D75" s="11"/>
      <c r="E75" s="11"/>
      <c r="F75" s="22"/>
      <c r="G75" s="23">
        <f>SUM(G76:G84)</f>
        <v>0</v>
      </c>
    </row>
    <row r="76" spans="1:7" ht="24.75" customHeight="1">
      <c r="A76" s="158">
        <v>59</v>
      </c>
      <c r="B76" s="159"/>
      <c r="C76" s="159" t="s">
        <v>289</v>
      </c>
      <c r="D76" s="159" t="s">
        <v>17</v>
      </c>
      <c r="E76" s="160">
        <v>26</v>
      </c>
      <c r="F76" s="24"/>
      <c r="G76" s="25">
        <f>E76*F76</f>
        <v>0</v>
      </c>
    </row>
    <row r="77" spans="1:7" ht="28.5" customHeight="1">
      <c r="A77" s="158">
        <v>60</v>
      </c>
      <c r="B77" s="159"/>
      <c r="C77" s="159" t="s">
        <v>288</v>
      </c>
      <c r="D77" s="159" t="s">
        <v>17</v>
      </c>
      <c r="E77" s="160">
        <v>26</v>
      </c>
      <c r="F77" s="24"/>
      <c r="G77" s="25">
        <f aca="true" t="shared" si="6" ref="G77:G83">E77*F77</f>
        <v>0</v>
      </c>
    </row>
    <row r="78" spans="1:7" ht="24.75" customHeight="1">
      <c r="A78" s="158">
        <v>61</v>
      </c>
      <c r="B78" s="159"/>
      <c r="C78" s="159" t="s">
        <v>278</v>
      </c>
      <c r="D78" s="159" t="s">
        <v>121</v>
      </c>
      <c r="E78" s="160">
        <v>81</v>
      </c>
      <c r="F78" s="24"/>
      <c r="G78" s="25">
        <f t="shared" si="6"/>
        <v>0</v>
      </c>
    </row>
    <row r="79" spans="1:7" ht="57.75" customHeight="1">
      <c r="A79" s="158">
        <v>62</v>
      </c>
      <c r="B79" s="159"/>
      <c r="C79" s="159" t="s">
        <v>279</v>
      </c>
      <c r="D79" s="159" t="s">
        <v>121</v>
      </c>
      <c r="E79" s="160">
        <v>41</v>
      </c>
      <c r="F79" s="24"/>
      <c r="G79" s="25">
        <f t="shared" si="6"/>
        <v>0</v>
      </c>
    </row>
    <row r="80" spans="1:7" ht="24.75" customHeight="1">
      <c r="A80" s="158">
        <v>63</v>
      </c>
      <c r="B80" s="159"/>
      <c r="C80" s="159" t="s">
        <v>290</v>
      </c>
      <c r="D80" s="159" t="s">
        <v>15</v>
      </c>
      <c r="E80" s="160">
        <f>13555*2</f>
        <v>27110</v>
      </c>
      <c r="F80" s="24"/>
      <c r="G80" s="25">
        <f t="shared" si="6"/>
        <v>0</v>
      </c>
    </row>
    <row r="81" spans="1:7" ht="24" customHeight="1">
      <c r="A81" s="158">
        <v>64</v>
      </c>
      <c r="B81" s="159"/>
      <c r="C81" s="159" t="s">
        <v>280</v>
      </c>
      <c r="D81" s="159" t="s">
        <v>15</v>
      </c>
      <c r="E81" s="160">
        <v>226</v>
      </c>
      <c r="F81" s="24"/>
      <c r="G81" s="25">
        <f t="shared" si="6"/>
        <v>0</v>
      </c>
    </row>
    <row r="82" spans="1:7" ht="27.75" customHeight="1">
      <c r="A82" s="158">
        <v>65</v>
      </c>
      <c r="B82" s="159"/>
      <c r="C82" s="159" t="s">
        <v>281</v>
      </c>
      <c r="D82" s="159" t="s">
        <v>17</v>
      </c>
      <c r="E82" s="160">
        <f>11.3*2</f>
        <v>22.6</v>
      </c>
      <c r="F82" s="24"/>
      <c r="G82" s="25">
        <f t="shared" si="6"/>
        <v>0</v>
      </c>
    </row>
    <row r="83" spans="1:7" ht="43.5" customHeight="1">
      <c r="A83" s="158">
        <v>66</v>
      </c>
      <c r="B83" s="159"/>
      <c r="C83" s="159" t="s">
        <v>282</v>
      </c>
      <c r="D83" s="159" t="s">
        <v>121</v>
      </c>
      <c r="E83" s="160">
        <v>12</v>
      </c>
      <c r="F83" s="24"/>
      <c r="G83" s="25">
        <f t="shared" si="6"/>
        <v>0</v>
      </c>
    </row>
    <row r="84" spans="1:7" ht="42.75" customHeight="1">
      <c r="A84" s="158">
        <v>67</v>
      </c>
      <c r="B84" s="159"/>
      <c r="C84" s="159" t="s">
        <v>283</v>
      </c>
      <c r="D84" s="159" t="s">
        <v>121</v>
      </c>
      <c r="E84" s="160">
        <v>50</v>
      </c>
      <c r="F84" s="24"/>
      <c r="G84" s="25">
        <f>E84*F84</f>
        <v>0</v>
      </c>
    </row>
    <row r="85" spans="1:7" ht="12" customHeight="1">
      <c r="A85" s="202"/>
      <c r="B85" s="202"/>
      <c r="C85" s="202"/>
      <c r="D85" s="202"/>
      <c r="E85" s="202"/>
      <c r="F85" s="202"/>
      <c r="G85" s="202"/>
    </row>
    <row r="86" spans="1:7" ht="12" customHeight="1">
      <c r="A86" s="202"/>
      <c r="B86" s="202"/>
      <c r="C86" s="202"/>
      <c r="D86" s="202"/>
      <c r="E86" s="202"/>
      <c r="F86" s="202"/>
      <c r="G86" s="202"/>
    </row>
  </sheetData>
  <sheetProtection/>
  <mergeCells count="3">
    <mergeCell ref="A1:G1"/>
    <mergeCell ref="A85:G85"/>
    <mergeCell ref="A86:G86"/>
  </mergeCells>
  <printOptions/>
  <pageMargins left="0.39375001192092896" right="0.39375001192092896" top="0.7875000238418579" bottom="0.7875000238418579" header="0" footer="0"/>
  <pageSetup fitToHeight="100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</dc:creator>
  <cp:keywords/>
  <dc:description/>
  <cp:lastModifiedBy>Lubinová Silvie Bc.</cp:lastModifiedBy>
  <cp:lastPrinted>2016-01-07T08:04:29Z</cp:lastPrinted>
  <dcterms:created xsi:type="dcterms:W3CDTF">2009-12-08T06:37:14Z</dcterms:created>
  <dcterms:modified xsi:type="dcterms:W3CDTF">2016-01-18T13:37:50Z</dcterms:modified>
  <cp:category/>
  <cp:version/>
  <cp:contentType/>
  <cp:contentStatus/>
</cp:coreProperties>
</file>