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235" tabRatio="921" activeTab="0"/>
  </bookViews>
  <sheets>
    <sheet name="Krycí list celkový" sheetId="1" r:id="rId1"/>
    <sheet name="Krycí list SO 01" sheetId="2" r:id="rId2"/>
    <sheet name="Rekapitulace SO 01" sheetId="3" r:id="rId3"/>
    <sheet name="Rozpočet SO 01" sheetId="4" r:id="rId4"/>
    <sheet name="Krycí list SO 02" sheetId="5" r:id="rId5"/>
    <sheet name="Rekapitulace SO 02" sheetId="6" r:id="rId6"/>
    <sheet name="Rozpočet SO 02" sheetId="7" r:id="rId7"/>
    <sheet name="Krycí list SO 03" sheetId="8" r:id="rId8"/>
    <sheet name="Rekapitulace SO 03" sheetId="9" r:id="rId9"/>
    <sheet name="Rozpočet SO 03" sheetId="10" r:id="rId10"/>
    <sheet name="Krycí list SO 04" sheetId="11" r:id="rId11"/>
    <sheet name="Rekapitulace SO 04" sheetId="12" r:id="rId12"/>
    <sheet name="Rozpočet SO 04" sheetId="13" r:id="rId13"/>
    <sheet name="Krycí list SO 05" sheetId="14" r:id="rId14"/>
    <sheet name="Rozpočet SO 05" sheetId="15" r:id="rId15"/>
    <sheet name="VRN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Int">1</definedName>
    <definedName name="BPK1" localSheetId="0">'[1]1'!#REF!</definedName>
    <definedName name="BPK1" localSheetId="4">'[1]1'!#REF!</definedName>
    <definedName name="BPK1" localSheetId="7">'[1]1'!#REF!</definedName>
    <definedName name="BPK1" localSheetId="10">'[1]1'!#REF!</definedName>
    <definedName name="BPK1" localSheetId="13">'[1]1'!#REF!</definedName>
    <definedName name="BPK1" localSheetId="5">'[1]1'!#REF!</definedName>
    <definedName name="BPK1" localSheetId="8">'[1]1'!#REF!</definedName>
    <definedName name="BPK1" localSheetId="11">'[1]1'!#REF!</definedName>
    <definedName name="BPK1" localSheetId="6">'[1]1'!#REF!</definedName>
    <definedName name="BPK1" localSheetId="9">'[1]1'!#REF!</definedName>
    <definedName name="BPK1" localSheetId="12">'[1]1'!#REF!</definedName>
    <definedName name="BPK1" localSheetId="14">'[1]1'!#REF!</definedName>
    <definedName name="BPK1" localSheetId="15">'[1]1'!#REF!</definedName>
    <definedName name="BPK1">'[1]1'!#REF!</definedName>
    <definedName name="BPK2" localSheetId="0">'[1]1'!#REF!</definedName>
    <definedName name="BPK2" localSheetId="4">'[1]1'!#REF!</definedName>
    <definedName name="BPK2" localSheetId="7">'[1]1'!#REF!</definedName>
    <definedName name="BPK2" localSheetId="10">'[1]1'!#REF!</definedName>
    <definedName name="BPK2" localSheetId="13">'[1]1'!#REF!</definedName>
    <definedName name="BPK2" localSheetId="5">'[1]1'!#REF!</definedName>
    <definedName name="BPK2" localSheetId="8">'[1]1'!#REF!</definedName>
    <definedName name="BPK2" localSheetId="11">'[1]1'!#REF!</definedName>
    <definedName name="BPK2" localSheetId="6">'[1]1'!#REF!</definedName>
    <definedName name="BPK2" localSheetId="9">'[1]1'!#REF!</definedName>
    <definedName name="BPK2" localSheetId="12">'[1]1'!#REF!</definedName>
    <definedName name="BPK2" localSheetId="14">'[1]1'!#REF!</definedName>
    <definedName name="BPK2" localSheetId="15">'[1]1'!#REF!</definedName>
    <definedName name="BPK2">'[1]1'!#REF!</definedName>
    <definedName name="BPK3" localSheetId="0">'[1]1'!#REF!</definedName>
    <definedName name="BPK3" localSheetId="4">'[1]1'!#REF!</definedName>
    <definedName name="BPK3" localSheetId="7">'[1]1'!#REF!</definedName>
    <definedName name="BPK3" localSheetId="10">'[1]1'!#REF!</definedName>
    <definedName name="BPK3" localSheetId="13">'[1]1'!#REF!</definedName>
    <definedName name="BPK3" localSheetId="5">'[1]1'!#REF!</definedName>
    <definedName name="BPK3" localSheetId="8">'[1]1'!#REF!</definedName>
    <definedName name="BPK3" localSheetId="11">'[1]1'!#REF!</definedName>
    <definedName name="BPK3" localSheetId="6">'[1]1'!#REF!</definedName>
    <definedName name="BPK3" localSheetId="9">'[1]1'!#REF!</definedName>
    <definedName name="BPK3" localSheetId="12">'[1]1'!#REF!</definedName>
    <definedName name="BPK3" localSheetId="14">'[1]1'!#REF!</definedName>
    <definedName name="BPK3" localSheetId="15">'[1]1'!#REF!</definedName>
    <definedName name="BPK3">'[1]1'!#REF!</definedName>
    <definedName name="cisloobjektu" localSheetId="0">'Krycí list celkový'!$A$4</definedName>
    <definedName name="cisloobjektu" localSheetId="1">'Krycí list SO 01'!$A$4</definedName>
    <definedName name="cisloobjektu" localSheetId="4">'Krycí list SO 02'!$A$4</definedName>
    <definedName name="cisloobjektu" localSheetId="7">'Krycí list SO 03'!$A$4</definedName>
    <definedName name="cisloobjektu" localSheetId="10">'Krycí list SO 04'!$A$4</definedName>
    <definedName name="cisloobjektu" localSheetId="13">'Krycí list SO 05'!$A$4</definedName>
    <definedName name="cisloobjektu" localSheetId="15">'[1]Krycí list'!$A$4</definedName>
    <definedName name="cisloobjektu">'[1]Krycí list'!$A$4</definedName>
    <definedName name="cislostavby" localSheetId="0">'Krycí list celkový'!$A$6</definedName>
    <definedName name="cislostavby" localSheetId="1">'Krycí list SO 01'!$A$6</definedName>
    <definedName name="cislostavby" localSheetId="4">'Krycí list SO 02'!$A$6</definedName>
    <definedName name="cislostavby" localSheetId="7">'Krycí list SO 03'!$A$6</definedName>
    <definedName name="cislostavby" localSheetId="10">'Krycí list SO 04'!$A$6</definedName>
    <definedName name="cislostavby" localSheetId="13">'Krycí list SO 05'!$A$6</definedName>
    <definedName name="cislostavby" localSheetId="15">'[1]Krycí list'!$A$6</definedName>
    <definedName name="cislostavby">'[1]Krycí list'!$A$6</definedName>
    <definedName name="Datum" localSheetId="0">'Krycí list celkový'!$B$26</definedName>
    <definedName name="Datum" localSheetId="4">'Krycí list SO 02'!$B$26</definedName>
    <definedName name="Datum" localSheetId="7">'Krycí list SO 03'!$B$26</definedName>
    <definedName name="Datum" localSheetId="10">'Krycí list SO 04'!$B$26</definedName>
    <definedName name="Datum" localSheetId="13">'Krycí list SO 05'!$B$26</definedName>
    <definedName name="Datum">'Krycí list SO 01'!$B$26</definedName>
    <definedName name="Dil" localSheetId="5">'Rekapitulace SO 02'!$A$6</definedName>
    <definedName name="Dil" localSheetId="8">'Rekapitulace SO 03'!$A$6</definedName>
    <definedName name="Dil" localSheetId="11">'Rekapitulace SO 04'!$A$6</definedName>
    <definedName name="Dil">'Rekapitulace SO 01'!$A$6</definedName>
    <definedName name="Dodavka" localSheetId="0">'[1]Rekapitulace'!$G$22</definedName>
    <definedName name="Dodavka" localSheetId="1">'[1]Rekapitulace'!$G$22</definedName>
    <definedName name="Dodavka" localSheetId="4">'[1]Rekapitulace'!$G$22</definedName>
    <definedName name="Dodavka" localSheetId="7">'[1]Rekapitulace'!$G$22</definedName>
    <definedName name="Dodavka" localSheetId="10">'[1]Rekapitulace'!$G$22</definedName>
    <definedName name="Dodavka" localSheetId="13">'[1]Rekapitulace'!$G$22</definedName>
    <definedName name="Dodavka" localSheetId="5">'Rekapitulace SO 02'!$G$11</definedName>
    <definedName name="Dodavka" localSheetId="8">'Rekapitulace SO 03'!$G$11</definedName>
    <definedName name="Dodavka" localSheetId="11">'Rekapitulace SO 04'!$G$11</definedName>
    <definedName name="Dodavka">'Rekapitulace SO 01'!$G$11</definedName>
    <definedName name="Dodavka0" localSheetId="0">'[1]1'!#REF!</definedName>
    <definedName name="Dodavka0" localSheetId="4">'[1]1'!#REF!</definedName>
    <definedName name="Dodavka0" localSheetId="7">'[1]1'!#REF!</definedName>
    <definedName name="Dodavka0" localSheetId="10">'[1]1'!#REF!</definedName>
    <definedName name="Dodavka0" localSheetId="13">'[1]1'!#REF!</definedName>
    <definedName name="Dodavka0" localSheetId="5">'[1]1'!#REF!</definedName>
    <definedName name="Dodavka0" localSheetId="8">'[1]1'!#REF!</definedName>
    <definedName name="Dodavka0" localSheetId="11">'[1]1'!#REF!</definedName>
    <definedName name="Dodavka0" localSheetId="6">'[1]1'!#REF!</definedName>
    <definedName name="Dodavka0" localSheetId="9">'[1]1'!#REF!</definedName>
    <definedName name="Dodavka0" localSheetId="12">'[1]1'!#REF!</definedName>
    <definedName name="Dodavka0" localSheetId="14">'[1]1'!#REF!</definedName>
    <definedName name="Dodavka0" localSheetId="15">'[1]1'!#REF!</definedName>
    <definedName name="Dodavka0">'[1]1'!#REF!</definedName>
    <definedName name="HSV" localSheetId="0">'[1]Rekapitulace'!$E$22</definedName>
    <definedName name="HSV" localSheetId="1">'[1]Rekapitulace'!$E$22</definedName>
    <definedName name="HSV" localSheetId="4">'[1]Rekapitulace'!$E$22</definedName>
    <definedName name="HSV" localSheetId="7">'[1]Rekapitulace'!$E$22</definedName>
    <definedName name="HSV" localSheetId="10">'[1]Rekapitulace'!$E$22</definedName>
    <definedName name="HSV" localSheetId="13">'[1]Rekapitulace'!$E$22</definedName>
    <definedName name="HSV" localSheetId="5">'Rekapitulace SO 02'!$E$11</definedName>
    <definedName name="HSV" localSheetId="8">'Rekapitulace SO 03'!$E$11</definedName>
    <definedName name="HSV" localSheetId="11">'Rekapitulace SO 04'!$E$11</definedName>
    <definedName name="HSV">'Rekapitulace SO 01'!$E$11</definedName>
    <definedName name="HSV0" localSheetId="0">'[1]1'!#REF!</definedName>
    <definedName name="HSV0" localSheetId="4">'[1]1'!#REF!</definedName>
    <definedName name="HSV0" localSheetId="7">'[1]1'!#REF!</definedName>
    <definedName name="HSV0" localSheetId="10">'[1]1'!#REF!</definedName>
    <definedName name="HSV0" localSheetId="13">'[1]1'!#REF!</definedName>
    <definedName name="HSV0" localSheetId="5">'[1]1'!#REF!</definedName>
    <definedName name="HSV0" localSheetId="8">'[1]1'!#REF!</definedName>
    <definedName name="HSV0" localSheetId="11">'[1]1'!#REF!</definedName>
    <definedName name="HSV0" localSheetId="6">'[1]1'!#REF!</definedName>
    <definedName name="HSV0" localSheetId="9">'[1]1'!#REF!</definedName>
    <definedName name="HSV0" localSheetId="12">'[1]1'!#REF!</definedName>
    <definedName name="HSV0" localSheetId="14">'[1]1'!#REF!</definedName>
    <definedName name="HSV0" localSheetId="15">'[1]1'!#REF!</definedName>
    <definedName name="HSV0">'[1]1'!#REF!</definedName>
    <definedName name="HZS" localSheetId="0">'[1]Rekapitulace'!$I$22</definedName>
    <definedName name="HZS" localSheetId="1">'[1]Rekapitulace'!$I$22</definedName>
    <definedName name="HZS" localSheetId="4">'[1]Rekapitulace'!$I$22</definedName>
    <definedName name="HZS" localSheetId="7">'[1]Rekapitulace'!$I$22</definedName>
    <definedName name="HZS" localSheetId="10">'[1]Rekapitulace'!$I$22</definedName>
    <definedName name="HZS" localSheetId="13">'[1]Rekapitulace'!$I$22</definedName>
    <definedName name="HZS" localSheetId="5">'Rekapitulace SO 02'!$I$11</definedName>
    <definedName name="HZS" localSheetId="8">'Rekapitulace SO 03'!$I$11</definedName>
    <definedName name="HZS" localSheetId="11">'Rekapitulace SO 04'!$I$11</definedName>
    <definedName name="HZS">'Rekapitulace SO 01'!$I$11</definedName>
    <definedName name="HZS0" localSheetId="0">'[1]1'!#REF!</definedName>
    <definedName name="HZS0" localSheetId="4">'[1]1'!#REF!</definedName>
    <definedName name="HZS0" localSheetId="7">'[1]1'!#REF!</definedName>
    <definedName name="HZS0" localSheetId="10">'[1]1'!#REF!</definedName>
    <definedName name="HZS0" localSheetId="13">'[1]1'!#REF!</definedName>
    <definedName name="HZS0" localSheetId="5">'[1]1'!#REF!</definedName>
    <definedName name="HZS0" localSheetId="8">'[1]1'!#REF!</definedName>
    <definedName name="HZS0" localSheetId="11">'[1]1'!#REF!</definedName>
    <definedName name="HZS0" localSheetId="6">'[1]1'!#REF!</definedName>
    <definedName name="HZS0" localSheetId="9">'[1]1'!#REF!</definedName>
    <definedName name="HZS0" localSheetId="12">'[1]1'!#REF!</definedName>
    <definedName name="HZS0" localSheetId="14">'[1]1'!#REF!</definedName>
    <definedName name="HZS0" localSheetId="15">'[1]1'!#REF!</definedName>
    <definedName name="HZS0">'[1]1'!#REF!</definedName>
    <definedName name="JKSO" localSheetId="0">'Krycí list celkový'!$F$4</definedName>
    <definedName name="JKSO" localSheetId="4">'Krycí list SO 02'!$F$4</definedName>
    <definedName name="JKSO" localSheetId="7">'Krycí list SO 03'!$F$4</definedName>
    <definedName name="JKSO" localSheetId="10">'Krycí list SO 04'!$F$4</definedName>
    <definedName name="JKSO" localSheetId="13">'Krycí list SO 05'!$F$4</definedName>
    <definedName name="JKSO">'Krycí list SO 01'!$F$4</definedName>
    <definedName name="kurz" localSheetId="15">'[3]Výpočet netto cen'!$B$11</definedName>
    <definedName name="kurz">'[3]Výpočet netto cen'!$B$11</definedName>
    <definedName name="marže" localSheetId="15">'[3]Výpočet netto cen'!$B$12</definedName>
    <definedName name="marže">'[3]Výpočet netto cen'!$B$12</definedName>
    <definedName name="MJ" localSheetId="0">'Krycí list celkový'!$G$4</definedName>
    <definedName name="MJ" localSheetId="4">'Krycí list SO 02'!$G$4</definedName>
    <definedName name="MJ" localSheetId="7">'Krycí list SO 03'!$G$4</definedName>
    <definedName name="MJ" localSheetId="10">'Krycí list SO 04'!$G$4</definedName>
    <definedName name="MJ" localSheetId="13">'Krycí list SO 05'!$G$4</definedName>
    <definedName name="MJ">'Krycí list SO 01'!$G$4</definedName>
    <definedName name="Mont" localSheetId="0">'[1]Rekapitulace'!$H$22</definedName>
    <definedName name="Mont" localSheetId="1">'[1]Rekapitulace'!$H$22</definedName>
    <definedName name="Mont" localSheetId="4">'[1]Rekapitulace'!$H$22</definedName>
    <definedName name="Mont" localSheetId="7">'[1]Rekapitulace'!$H$22</definedName>
    <definedName name="Mont" localSheetId="10">'[1]Rekapitulace'!$H$22</definedName>
    <definedName name="Mont" localSheetId="13">'[1]Rekapitulace'!$H$22</definedName>
    <definedName name="Mont" localSheetId="5">'Rekapitulace SO 02'!$H$11</definedName>
    <definedName name="Mont" localSheetId="8">'Rekapitulace SO 03'!$H$11</definedName>
    <definedName name="Mont" localSheetId="11">'Rekapitulace SO 04'!$H$11</definedName>
    <definedName name="Mont">'Rekapitulace SO 01'!$H$11</definedName>
    <definedName name="Montaz0" localSheetId="0">'[1]1'!#REF!</definedName>
    <definedName name="Montaz0" localSheetId="4">'[1]1'!#REF!</definedName>
    <definedName name="Montaz0" localSheetId="7">'[1]1'!#REF!</definedName>
    <definedName name="Montaz0" localSheetId="10">'[1]1'!#REF!</definedName>
    <definedName name="Montaz0" localSheetId="13">'[1]1'!#REF!</definedName>
    <definedName name="Montaz0" localSheetId="5">'[1]1'!#REF!</definedName>
    <definedName name="Montaz0" localSheetId="8">'[1]1'!#REF!</definedName>
    <definedName name="Montaz0" localSheetId="11">'[1]1'!#REF!</definedName>
    <definedName name="Montaz0" localSheetId="6">'[1]1'!#REF!</definedName>
    <definedName name="Montaz0" localSheetId="9">'[1]1'!#REF!</definedName>
    <definedName name="Montaz0" localSheetId="12">'[1]1'!#REF!</definedName>
    <definedName name="Montaz0" localSheetId="14">'[1]1'!#REF!</definedName>
    <definedName name="Montaz0" localSheetId="15">'[1]1'!#REF!</definedName>
    <definedName name="Montaz0">'[1]1'!#REF!</definedName>
    <definedName name="NazevDilu" localSheetId="5">'Rekapitulace SO 02'!$B$6</definedName>
    <definedName name="NazevDilu" localSheetId="8">'Rekapitulace SO 03'!$B$6</definedName>
    <definedName name="NazevDilu" localSheetId="11">'Rekapitulace SO 04'!$B$6</definedName>
    <definedName name="NazevDilu">'Rekapitulace SO 01'!$B$6</definedName>
    <definedName name="nazevobjektu" localSheetId="0">'Krycí list celkový'!$C$4</definedName>
    <definedName name="nazevobjektu" localSheetId="1">'Krycí list SO 01'!$C$4</definedName>
    <definedName name="nazevobjektu" localSheetId="4">'Krycí list SO 02'!$C$4</definedName>
    <definedName name="nazevobjektu" localSheetId="7">'Krycí list SO 03'!$C$4</definedName>
    <definedName name="nazevobjektu" localSheetId="10">'Krycí list SO 04'!$C$4</definedName>
    <definedName name="nazevobjektu" localSheetId="13">'Krycí list SO 05'!$C$4</definedName>
    <definedName name="nazevobjektu" localSheetId="15">'[1]Krycí list'!$C$4</definedName>
    <definedName name="nazevobjektu">'[1]Krycí list'!$C$4</definedName>
    <definedName name="nazevstavby" localSheetId="0">'Krycí list celkový'!$C$6</definedName>
    <definedName name="nazevstavby" localSheetId="1">'Krycí list SO 01'!$C$6</definedName>
    <definedName name="nazevstavby" localSheetId="4">'Krycí list SO 02'!$C$6</definedName>
    <definedName name="nazevstavby" localSheetId="7">'Krycí list SO 03'!$C$6</definedName>
    <definedName name="nazevstavby" localSheetId="10">'Krycí list SO 04'!$C$6</definedName>
    <definedName name="nazevstavby" localSheetId="13">'Krycí list SO 05'!$C$6</definedName>
    <definedName name="nazevstavby" localSheetId="15">'[1]Krycí list'!$C$6</definedName>
    <definedName name="nazevstavby">'[1]Krycí list'!$C$6</definedName>
    <definedName name="_xlnm.Print_Titles" localSheetId="2">'Rekapitulace SO 01'!$1:$6</definedName>
    <definedName name="_xlnm.Print_Titles" localSheetId="5">'Rekapitulace SO 02'!$1:$6</definedName>
    <definedName name="_xlnm.Print_Titles" localSheetId="8">'Rekapitulace SO 03'!$1:$6</definedName>
    <definedName name="_xlnm.Print_Titles" localSheetId="11">'Rekapitulace SO 04'!$1:$6</definedName>
    <definedName name="Objednatel" localSheetId="0">'Krycí list celkový'!$C$8</definedName>
    <definedName name="Objednatel" localSheetId="4">'Krycí list SO 02'!$C$8</definedName>
    <definedName name="Objednatel" localSheetId="7">'Krycí list SO 03'!$C$8</definedName>
    <definedName name="Objednatel" localSheetId="10">'Krycí list SO 04'!$C$8</definedName>
    <definedName name="Objednatel" localSheetId="13">'Krycí list SO 05'!$C$8</definedName>
    <definedName name="Objednatel">'Krycí list SO 01'!$C$8</definedName>
    <definedName name="_xlnm.Print_Area" localSheetId="0">'Krycí list celkový'!$A$1:$G$44</definedName>
    <definedName name="_xlnm.Print_Area" localSheetId="1">'Krycí list SO 01'!$A$1:$G$44</definedName>
    <definedName name="_xlnm.Print_Area" localSheetId="4">'Krycí list SO 02'!$A$1:$G$44</definedName>
    <definedName name="_xlnm.Print_Area" localSheetId="7">'Krycí list SO 03'!$A$1:$G$44</definedName>
    <definedName name="_xlnm.Print_Area" localSheetId="10">'Krycí list SO 04'!$A$1:$G$44</definedName>
    <definedName name="_xlnm.Print_Area" localSheetId="13">'Krycí list SO 05'!$A$1:$G$44</definedName>
    <definedName name="_xlnm.Print_Area" localSheetId="2">'Rekapitulace SO 01'!$A$1:$I$12</definedName>
    <definedName name="_xlnm.Print_Area" localSheetId="5">'Rekapitulace SO 02'!$A$1:$I$12</definedName>
    <definedName name="_xlnm.Print_Area" localSheetId="8">'Rekapitulace SO 03'!$A$1:$I$12</definedName>
    <definedName name="_xlnm.Print_Area" localSheetId="11">'Rekapitulace SO 04'!$A$1:$I$12</definedName>
    <definedName name="PocetMJ" localSheetId="0">'Krycí list celkový'!$G$7</definedName>
    <definedName name="PocetMJ" localSheetId="4">'Krycí list SO 02'!$G$7</definedName>
    <definedName name="PocetMJ" localSheetId="7">'Krycí list SO 03'!$G$7</definedName>
    <definedName name="PocetMJ" localSheetId="10">'Krycí list SO 04'!$G$7</definedName>
    <definedName name="PocetMJ" localSheetId="13">'Krycí list SO 05'!$G$7</definedName>
    <definedName name="PocetMJ">'Krycí list SO 01'!$G$7</definedName>
    <definedName name="Poznamka" localSheetId="0">'Krycí list celkový'!$B$36</definedName>
    <definedName name="Poznamka" localSheetId="4">'Krycí list SO 02'!$B$36</definedName>
    <definedName name="Poznamka" localSheetId="7">'Krycí list SO 03'!$B$36</definedName>
    <definedName name="Poznamka" localSheetId="10">'Krycí list SO 04'!$B$36</definedName>
    <definedName name="Poznamka" localSheetId="13">'Krycí list SO 05'!$B$36</definedName>
    <definedName name="Poznamka">'Krycí list SO 01'!$B$36</definedName>
    <definedName name="Print_Area_MI">#REF!</definedName>
    <definedName name="Print_Titles_MI">#REF!</definedName>
    <definedName name="Projektant" localSheetId="0">'Krycí list celkový'!$C$7</definedName>
    <definedName name="Projektant" localSheetId="4">'Krycí list SO 02'!$C$7</definedName>
    <definedName name="Projektant" localSheetId="7">'Krycí list SO 03'!$C$7</definedName>
    <definedName name="Projektant" localSheetId="10">'Krycí list SO 04'!$C$7</definedName>
    <definedName name="Projektant" localSheetId="13">'Krycí list SO 05'!$C$7</definedName>
    <definedName name="Projektant">'Krycí list SO 01'!$C$7</definedName>
    <definedName name="PSV" localSheetId="0">'[1]Rekapitulace'!$F$22</definedName>
    <definedName name="PSV" localSheetId="1">'[1]Rekapitulace'!$F$22</definedName>
    <definedName name="PSV" localSheetId="4">'[1]Rekapitulace'!$F$22</definedName>
    <definedName name="PSV" localSheetId="7">'[1]Rekapitulace'!$F$22</definedName>
    <definedName name="PSV" localSheetId="10">'[1]Rekapitulace'!$F$22</definedName>
    <definedName name="PSV" localSheetId="13">'[1]Rekapitulace'!$F$22</definedName>
    <definedName name="PSV" localSheetId="5">'Rekapitulace SO 02'!$F$11</definedName>
    <definedName name="PSV" localSheetId="8">'Rekapitulace SO 03'!$F$11</definedName>
    <definedName name="PSV" localSheetId="11">'Rekapitulace SO 04'!$F$11</definedName>
    <definedName name="PSV">'Rekapitulace SO 01'!$F$11</definedName>
    <definedName name="PSV0" localSheetId="0">'[1]1'!#REF!</definedName>
    <definedName name="PSV0" localSheetId="4">'[1]1'!#REF!</definedName>
    <definedName name="PSV0" localSheetId="7">'[1]1'!#REF!</definedName>
    <definedName name="PSV0" localSheetId="10">'[1]1'!#REF!</definedName>
    <definedName name="PSV0" localSheetId="13">'[1]1'!#REF!</definedName>
    <definedName name="PSV0" localSheetId="5">'[1]1'!#REF!</definedName>
    <definedName name="PSV0" localSheetId="8">'[1]1'!#REF!</definedName>
    <definedName name="PSV0" localSheetId="11">'[1]1'!#REF!</definedName>
    <definedName name="PSV0" localSheetId="6">'[1]1'!#REF!</definedName>
    <definedName name="PSV0" localSheetId="9">'[1]1'!#REF!</definedName>
    <definedName name="PSV0" localSheetId="12">'[1]1'!#REF!</definedName>
    <definedName name="PSV0" localSheetId="14">'[1]1'!#REF!</definedName>
    <definedName name="PSV0" localSheetId="15">'[1]1'!#REF!</definedName>
    <definedName name="PSV0">'[1]1'!#REF!</definedName>
    <definedName name="rabat_1" localSheetId="15">'[2]Výpočet netto cen'!$B$7</definedName>
    <definedName name="rabat_1">'[2]Výpočet netto cen'!$B$7</definedName>
    <definedName name="SazbaDPH1" localSheetId="0">'Krycí list celkový'!$C$29</definedName>
    <definedName name="SazbaDPH1" localSheetId="4">'Krycí list SO 02'!$C$29</definedName>
    <definedName name="SazbaDPH1" localSheetId="7">'Krycí list SO 03'!$C$29</definedName>
    <definedName name="SazbaDPH1" localSheetId="10">'Krycí list SO 04'!$C$29</definedName>
    <definedName name="SazbaDPH1" localSheetId="13">'Krycí list SO 05'!$C$29</definedName>
    <definedName name="SazbaDPH1" localSheetId="14">'[6]Krycí list SO 01'!$C$29</definedName>
    <definedName name="SazbaDPH1" localSheetId="15">'[4]Krycí list'!$C$29</definedName>
    <definedName name="SazbaDPH1">'Krycí list SO 01'!$C$29</definedName>
    <definedName name="SazbaDPH2" localSheetId="0">'Krycí list celkový'!$C$31</definedName>
    <definedName name="SazbaDPH2" localSheetId="4">'Krycí list SO 02'!$C$31</definedName>
    <definedName name="SazbaDPH2" localSheetId="7">'Krycí list SO 03'!$C$31</definedName>
    <definedName name="SazbaDPH2" localSheetId="10">'Krycí list SO 04'!$C$31</definedName>
    <definedName name="SazbaDPH2" localSheetId="13">'Krycí list SO 05'!$C$31</definedName>
    <definedName name="SazbaDPH2" localSheetId="14">'[6]Krycí list SO 01'!$C$31</definedName>
    <definedName name="SazbaDPH2" localSheetId="15">'[4]Krycí list'!$C$31</definedName>
    <definedName name="SazbaDPH2">'Krycí list SO 01'!$C$31</definedName>
    <definedName name="skonto_1" localSheetId="15">'[2]Výpočet netto cen'!$B$10</definedName>
    <definedName name="skonto_1">'[2]Výpočet netto cen'!$B$10</definedName>
    <definedName name="skonto_2" localSheetId="15">'[2]Výpočet netto cen'!$B$11</definedName>
    <definedName name="skonto_2">'[2]Výpočet netto cen'!$B$11</definedName>
    <definedName name="skonto_3" localSheetId="15">'[2]Výpočet netto cen'!$B$12</definedName>
    <definedName name="skonto_3">'[2]Výpočet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'[1]1'!#REF!</definedName>
    <definedName name="Typ" localSheetId="4">'[1]1'!#REF!</definedName>
    <definedName name="Typ" localSheetId="7">'[1]1'!#REF!</definedName>
    <definedName name="Typ" localSheetId="10">'[1]1'!#REF!</definedName>
    <definedName name="Typ" localSheetId="13">'[1]1'!#REF!</definedName>
    <definedName name="Typ" localSheetId="5">'[1]1'!#REF!</definedName>
    <definedName name="Typ" localSheetId="8">'[1]1'!#REF!</definedName>
    <definedName name="Typ" localSheetId="11">'[1]1'!#REF!</definedName>
    <definedName name="Typ" localSheetId="6">'[1]1'!#REF!</definedName>
    <definedName name="Typ" localSheetId="9">'[1]1'!#REF!</definedName>
    <definedName name="Typ" localSheetId="12">'[1]1'!#REF!</definedName>
    <definedName name="Typ" localSheetId="14">'[1]1'!#REF!</definedName>
    <definedName name="Typ" localSheetId="15">'[1]1'!#REF!</definedName>
    <definedName name="Typ">'[1]1'!#REF!</definedName>
    <definedName name="VRN" localSheetId="0">'[1]Rekapitulace'!$H$29</definedName>
    <definedName name="VRN" localSheetId="1">'[1]Rekapitulace'!$H$29</definedName>
    <definedName name="VRN" localSheetId="4">'[1]Rekapitulace'!$H$29</definedName>
    <definedName name="VRN" localSheetId="7">'[1]Rekapitulace'!$H$29</definedName>
    <definedName name="VRN" localSheetId="10">'[1]Rekapitulace'!$H$29</definedName>
    <definedName name="VRN" localSheetId="13">'[1]Rekapitulace'!$H$29</definedName>
    <definedName name="VRN" localSheetId="5">'Rekapitulace SO 02'!#REF!</definedName>
    <definedName name="VRN" localSheetId="8">'Rekapitulace SO 03'!#REF!</definedName>
    <definedName name="VRN" localSheetId="11">'Rekapitulace SO 04'!#REF!</definedName>
    <definedName name="VRN" localSheetId="6">'Rekapitulace SO 01'!#REF!</definedName>
    <definedName name="VRN" localSheetId="9">'Rekapitulace SO 01'!#REF!</definedName>
    <definedName name="VRN" localSheetId="12">'Rekapitulace SO 01'!#REF!</definedName>
    <definedName name="VRN" localSheetId="14">'[6]Rekapitulace SO 01'!#REF!</definedName>
    <definedName name="VRN" localSheetId="15">'Rekapitulace SO 01'!#REF!</definedName>
    <definedName name="VRN">'Rekapitulace SO 01'!#REF!</definedName>
    <definedName name="VRNKc" localSheetId="0">'[1]Rekapitulace'!#REF!</definedName>
    <definedName name="VRNKc" localSheetId="1">'[1]Rekapitulace'!#REF!</definedName>
    <definedName name="VRNKc" localSheetId="4">'[1]Rekapitulace'!#REF!</definedName>
    <definedName name="VRNKc" localSheetId="7">'[1]Rekapitulace'!#REF!</definedName>
    <definedName name="VRNKc" localSheetId="10">'[1]Rekapitulace'!#REF!</definedName>
    <definedName name="VRNKc" localSheetId="13">'[1]Rekapitulace'!#REF!</definedName>
    <definedName name="VRNKc" localSheetId="5">'Rekapitulace SO 02'!#REF!</definedName>
    <definedName name="VRNKc" localSheetId="8">'Rekapitulace SO 03'!#REF!</definedName>
    <definedName name="VRNKc" localSheetId="11">'Rekapitulace SO 04'!#REF!</definedName>
    <definedName name="VRNKc" localSheetId="6">'Rekapitulace SO 01'!#REF!</definedName>
    <definedName name="VRNKc" localSheetId="9">'Rekapitulace SO 01'!#REF!</definedName>
    <definedName name="VRNKc" localSheetId="12">'Rekapitulace SO 01'!#REF!</definedName>
    <definedName name="VRNKc" localSheetId="14">'[6]Rekapitulace SO 01'!#REF!</definedName>
    <definedName name="VRNKc" localSheetId="15">'[5]Rekapitulace'!#REF!</definedName>
    <definedName name="VRNKc">'Rekapitulace SO 01'!#REF!</definedName>
    <definedName name="VRNnazev" localSheetId="0">'[1]Rekapitulace'!#REF!</definedName>
    <definedName name="VRNnazev" localSheetId="1">'[1]Rekapitulace'!#REF!</definedName>
    <definedName name="VRNnazev" localSheetId="4">'[1]Rekapitulace'!#REF!</definedName>
    <definedName name="VRNnazev" localSheetId="7">'[1]Rekapitulace'!#REF!</definedName>
    <definedName name="VRNnazev" localSheetId="10">'[1]Rekapitulace'!#REF!</definedName>
    <definedName name="VRNnazev" localSheetId="13">'[1]Rekapitulace'!#REF!</definedName>
    <definedName name="VRNnazev" localSheetId="5">'Rekapitulace SO 02'!#REF!</definedName>
    <definedName name="VRNnazev" localSheetId="8">'Rekapitulace SO 03'!#REF!</definedName>
    <definedName name="VRNnazev" localSheetId="11">'Rekapitulace SO 04'!#REF!</definedName>
    <definedName name="VRNnazev" localSheetId="6">'Rekapitulace SO 01'!#REF!</definedName>
    <definedName name="VRNnazev" localSheetId="9">'Rekapitulace SO 01'!#REF!</definedName>
    <definedName name="VRNnazev" localSheetId="12">'Rekapitulace SO 01'!#REF!</definedName>
    <definedName name="VRNnazev" localSheetId="14">'[6]Rekapitulace SO 01'!#REF!</definedName>
    <definedName name="VRNnazev" localSheetId="15">'[5]Rekapitulace'!#REF!</definedName>
    <definedName name="VRNnazev">'Rekapitulace SO 01'!#REF!</definedName>
    <definedName name="VRNproc" localSheetId="0">'[1]Rekapitulace'!#REF!</definedName>
    <definedName name="VRNproc" localSheetId="1">'[1]Rekapitulace'!#REF!</definedName>
    <definedName name="VRNproc" localSheetId="4">'[1]Rekapitulace'!#REF!</definedName>
    <definedName name="VRNproc" localSheetId="7">'[1]Rekapitulace'!#REF!</definedName>
    <definedName name="VRNproc" localSheetId="10">'[1]Rekapitulace'!#REF!</definedName>
    <definedName name="VRNproc" localSheetId="13">'[1]Rekapitulace'!#REF!</definedName>
    <definedName name="VRNproc" localSheetId="5">'Rekapitulace SO 02'!#REF!</definedName>
    <definedName name="VRNproc" localSheetId="8">'Rekapitulace SO 03'!#REF!</definedName>
    <definedName name="VRNproc" localSheetId="11">'Rekapitulace SO 04'!#REF!</definedName>
    <definedName name="VRNproc" localSheetId="6">'Rekapitulace SO 01'!#REF!</definedName>
    <definedName name="VRNproc" localSheetId="9">'Rekapitulace SO 01'!#REF!</definedName>
    <definedName name="VRNproc" localSheetId="12">'Rekapitulace SO 01'!#REF!</definedName>
    <definedName name="VRNproc" localSheetId="14">'[6]Rekapitulace SO 01'!#REF!</definedName>
    <definedName name="VRNproc" localSheetId="15">'[5]Rekapitulace'!#REF!</definedName>
    <definedName name="VRNproc">'Rekapitulace SO 01'!#REF!</definedName>
    <definedName name="VRNzakl" localSheetId="0">'[1]Rekapitulace'!#REF!</definedName>
    <definedName name="VRNzakl" localSheetId="1">'[1]Rekapitulace'!#REF!</definedName>
    <definedName name="VRNzakl" localSheetId="4">'[1]Rekapitulace'!#REF!</definedName>
    <definedName name="VRNzakl" localSheetId="7">'[1]Rekapitulace'!#REF!</definedName>
    <definedName name="VRNzakl" localSheetId="10">'[1]Rekapitulace'!#REF!</definedName>
    <definedName name="VRNzakl" localSheetId="13">'[1]Rekapitulace'!#REF!</definedName>
    <definedName name="VRNzakl" localSheetId="5">'Rekapitulace SO 02'!#REF!</definedName>
    <definedName name="VRNzakl" localSheetId="8">'Rekapitulace SO 03'!#REF!</definedName>
    <definedName name="VRNzakl" localSheetId="11">'Rekapitulace SO 04'!#REF!</definedName>
    <definedName name="VRNzakl" localSheetId="6">'Rekapitulace SO 01'!#REF!</definedName>
    <definedName name="VRNzakl" localSheetId="9">'Rekapitulace SO 01'!#REF!</definedName>
    <definedName name="VRNzakl" localSheetId="12">'Rekapitulace SO 01'!#REF!</definedName>
    <definedName name="VRNzakl" localSheetId="14">'[6]Rekapitulace SO 01'!#REF!</definedName>
    <definedName name="VRNzakl" localSheetId="15">'[5]Rekapitulace'!#REF!</definedName>
    <definedName name="VRNzakl">'Rekapitulace SO 01'!#REF!</definedName>
    <definedName name="Zakazka" localSheetId="0">'Krycí list celkový'!$G$9</definedName>
    <definedName name="Zakazka" localSheetId="4">'Krycí list SO 02'!$G$9</definedName>
    <definedName name="Zakazka" localSheetId="7">'Krycí list SO 03'!$G$9</definedName>
    <definedName name="Zakazka" localSheetId="10">'Krycí list SO 04'!$G$9</definedName>
    <definedName name="Zakazka" localSheetId="13">'Krycí list SO 05'!$G$9</definedName>
    <definedName name="Zakazka">'Krycí list SO 01'!$G$9</definedName>
    <definedName name="Zaklad22" localSheetId="0">'Krycí list celkový'!$F$31</definedName>
    <definedName name="Zaklad22" localSheetId="4">'Krycí list SO 02'!$F$31</definedName>
    <definedName name="Zaklad22" localSheetId="7">'Krycí list SO 03'!$F$31</definedName>
    <definedName name="Zaklad22" localSheetId="10">'Krycí list SO 04'!$F$31</definedName>
    <definedName name="Zaklad22" localSheetId="13">'Krycí list SO 05'!$F$31</definedName>
    <definedName name="Zaklad22">'Krycí list SO 01'!$F$31</definedName>
    <definedName name="Zaklad5" localSheetId="0">'Krycí list celkový'!$F$29</definedName>
    <definedName name="Zaklad5" localSheetId="4">'Krycí list SO 02'!$F$29</definedName>
    <definedName name="Zaklad5" localSheetId="7">'Krycí list SO 03'!$F$29</definedName>
    <definedName name="Zaklad5" localSheetId="10">'Krycí list SO 04'!$F$29</definedName>
    <definedName name="Zaklad5" localSheetId="13">'Krycí list SO 05'!$F$29</definedName>
    <definedName name="Zaklad5">'Krycí list SO 01'!$F$29</definedName>
    <definedName name="Zhotovitel" localSheetId="0">'Krycí list celkový'!$E$11</definedName>
    <definedName name="Zhotovitel" localSheetId="4">'Krycí list SO 02'!$E$11</definedName>
    <definedName name="Zhotovitel" localSheetId="7">'Krycí list SO 03'!$E$11</definedName>
    <definedName name="Zhotovitel" localSheetId="10">'Krycí list SO 04'!$E$11</definedName>
    <definedName name="Zhotovitel" localSheetId="13">'Krycí list SO 05'!$E$11</definedName>
    <definedName name="Zhotovitel">'Krycí list SO 01'!$E$11</definedName>
  </definedNames>
  <calcPr fullCalcOnLoad="1"/>
</workbook>
</file>

<file path=xl/sharedStrings.xml><?xml version="1.0" encoding="utf-8"?>
<sst xmlns="http://schemas.openxmlformats.org/spreadsheetml/2006/main" count="1263" uniqueCount="316">
  <si>
    <t xml:space="preserve">Stavba: </t>
  </si>
  <si>
    <t xml:space="preserve">Objekt: </t>
  </si>
  <si>
    <t xml:space="preserve">JKSO: </t>
  </si>
  <si>
    <t xml:space="preserve">Část: </t>
  </si>
  <si>
    <t xml:space="preserve">Datum: </t>
  </si>
  <si>
    <t>P.Č.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</si>
  <si>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</si>
  <si>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</si>
  <si>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</si>
  <si>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</si>
  <si>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</si>
  <si>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</si>
  <si>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</si>
  <si>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1</t>
  </si>
  <si>
    <t>Zemní práce</t>
  </si>
  <si>
    <t>m2</t>
  </si>
  <si>
    <t>m</t>
  </si>
  <si>
    <t>m3</t>
  </si>
  <si>
    <t>162701105</t>
  </si>
  <si>
    <t>Vodorovné přemístění do 10000 m výkopku z horniny tř. 1 až 4</t>
  </si>
  <si>
    <t>171201201</t>
  </si>
  <si>
    <t>Uložení sypaniny na skládky</t>
  </si>
  <si>
    <t>180402111</t>
  </si>
  <si>
    <t>Založení parkového trávníku výsevem v rovině a ve svahu do 1:5</t>
  </si>
  <si>
    <t>005724200</t>
  </si>
  <si>
    <t>osivo směs travní parková okrasná</t>
  </si>
  <si>
    <t>kg</t>
  </si>
  <si>
    <t>181101102</t>
  </si>
  <si>
    <t>182001131</t>
  </si>
  <si>
    <t>Plošná úprava terénu hornina tř 1 - 4 nerovnosti do +/-200 mm v rovinně a svahu do 1:5</t>
  </si>
  <si>
    <t>kus</t>
  </si>
  <si>
    <t>5</t>
  </si>
  <si>
    <t>Komunikace</t>
  </si>
  <si>
    <t>573211111</t>
  </si>
  <si>
    <t>Postřik živičný spojovací z asfaltu v množství do 0,70 kg/m2</t>
  </si>
  <si>
    <t>599141112</t>
  </si>
  <si>
    <t>8</t>
  </si>
  <si>
    <t>Trubní vedení</t>
  </si>
  <si>
    <t>899331111</t>
  </si>
  <si>
    <t>Výšková úprava uličního vstupu nebo vpusti do 200 mm zvýšením poklopu</t>
  </si>
  <si>
    <t>9</t>
  </si>
  <si>
    <t>Ostatní konstrukce a práce-bourání</t>
  </si>
  <si>
    <t>919735111</t>
  </si>
  <si>
    <t>Řezání stávajícího živičného krytu hl do 50 mm</t>
  </si>
  <si>
    <t>979097116</t>
  </si>
  <si>
    <t>Poplatek za skládku</t>
  </si>
  <si>
    <t>Celkem</t>
  </si>
  <si>
    <t xml:space="preserve">Výplň spáry pružnou asfaltovou zálivkou </t>
  </si>
  <si>
    <t>R-položka</t>
  </si>
  <si>
    <t>Celkem včetně DPH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</si>
  <si>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</si>
  <si>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</si>
  <si>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</si>
  <si>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</si>
  <si>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</si>
  <si>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</si>
  <si>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</si>
  <si>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</si>
  <si>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</si>
  <si>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</si>
  <si>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CELKEM  OBJEKT</t>
  </si>
  <si>
    <t>KRYCÍ LIST ROZPOČTU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</si>
  <si>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</si>
  <si>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</si>
  <si>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</si>
  <si>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</si>
  <si>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</si>
  <si>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</si>
  <si>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</si>
  <si>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</si>
  <si>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</si>
  <si>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</si>
  <si>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</si>
  <si>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</si>
  <si>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</si>
  <si>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</si>
  <si>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</si>
  <si>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</si>
  <si>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</si>
  <si>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</si>
  <si>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</si>
  <si>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</si>
  <si>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</si>
  <si>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</si>
  <si>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</si>
  <si>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</si>
  <si>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</si>
  <si>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</si>
  <si>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</si>
  <si>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</si>
  <si>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</si>
  <si>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</si>
  <si>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</si>
  <si>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</si>
  <si>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</si>
  <si>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</si>
  <si>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</si>
  <si>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</si>
  <si>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</si>
  <si>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 xml:space="preserve"> </t>
  </si>
  <si>
    <t>Úprava pláně zářez tř. 4 se zhutněním</t>
  </si>
  <si>
    <t>ing. Karel Kuchař</t>
  </si>
  <si>
    <t>Postř živ infil posyp asf 1 5kgm2</t>
  </si>
  <si>
    <t>NELL PROJEKT s.r.o., Plesníkova 5559, 760 05 Zlín</t>
  </si>
  <si>
    <t>Podklad ze štěrkodrtě ŠD tl 190 mm</t>
  </si>
  <si>
    <t>Podkl z vibrocemu tl 15cm (ŠCM - DK 32-63 + cement.mléko)</t>
  </si>
  <si>
    <t>Odkopávky a prokopávky nezapažené v hornině tř. 4 objem do 5000 m3</t>
  </si>
  <si>
    <t>t</t>
  </si>
  <si>
    <t>D+M DRENÁŽNÍ ROURA PE-HD DN 100, PERFORACE 220°</t>
  </si>
  <si>
    <t>Asfaltový beton vrstva obrusná ACO 11 (ABS) tř. I tl 50 mm š přes 3 m z nemodifikovaného asfaltu</t>
  </si>
  <si>
    <t>21% DPH</t>
  </si>
  <si>
    <t>Rozpočet stavby</t>
  </si>
  <si>
    <t>kompl.</t>
  </si>
  <si>
    <t>vypracování TZ (vč. Souřadnic) a situace - ověřeno kulatým razítkem a dodatkem dle právních předpisů, vše 4x graficky + digitálně</t>
  </si>
  <si>
    <t>Vytýčení hlavních a vedlejších bodů stavby před stavbou autorizovaným geodetem</t>
  </si>
  <si>
    <t>Výtýčení stávajících podzemních inženýrských sítí před zahájením zemních prací</t>
  </si>
  <si>
    <t>Vytýčení stavby v průběhu stavby</t>
  </si>
  <si>
    <t xml:space="preserve">vytýčení objektů stavby a pevných vytyčovacích bodů včetně fixace a obnovení zhotovitelem </t>
  </si>
  <si>
    <t>Geodetické zaměření skutečného stavu</t>
  </si>
  <si>
    <t>Projektová dokumentace skutečného provedení stavby</t>
  </si>
  <si>
    <t>Vypracování geometrických plánů pro výkup pozemků</t>
  </si>
  <si>
    <t>ks</t>
  </si>
  <si>
    <t>Kontrolní měření kvality prací</t>
  </si>
  <si>
    <t>v rozsahu dle platných ČSN a TP a dalších potřebných zkoušek prováděných prostřednictvím akreditovaných zkušeben</t>
  </si>
  <si>
    <t>Oprava poškozených komunikací využívaných stavbou (oprava případných výtluků a propadlých míst) a jejich čištění v průběhu stavby</t>
  </si>
  <si>
    <t>Zajištění povolení zvláštního užívání komunikací pro realizaci stavby</t>
  </si>
  <si>
    <t>Fotodokumentace stavby před zahájením stavby, v průběhu výstavby a po stavbě (musí být srovnatelné foto před stavbou  a po stavbě</t>
  </si>
  <si>
    <t>Fotodokumentace stavby před zahájením stavby, v průběhu výstavby a po stavbě - zařazení fotek do fotoalba v časové posloupnosti a popisem činnosti a číslem objektů, 3 x v listinné a digitální podobě</t>
  </si>
  <si>
    <t>Pasport komunikací využívaných v průběhu stavby</t>
  </si>
  <si>
    <t>Před zahájením stavebních prací bude proveden monitoring používaných silnic po dobu stavby (zmapování stavu pojížděných silnic videozáznamem a fotodokumentací)</t>
  </si>
  <si>
    <t>Náklady na zařízení staveniště (globální zařízení (globální zařízení staveniště - GZS) - kryjí náklady na zajištění pomocných provozů nutných k provedení stavebních a montážních prací. Kryjí náklady na nezbytně budované objekty stavby sloužící dočasně jak</t>
  </si>
  <si>
    <t xml:space="preserve">Předpokládaný resp. Odhadovaný rozsah </t>
  </si>
  <si>
    <t>2ks - kanceláře, kanceláře technického dozoru investora a projektanta</t>
  </si>
  <si>
    <t>1 ks - sociální objekty pro pracovníky stavby</t>
  </si>
  <si>
    <t>2 ks - sklady, přístřešky</t>
  </si>
  <si>
    <t>410 m2 - sklaedovací plochy, zařízení staveniště - stávající zpevněné plochy - (pronájem)</t>
  </si>
  <si>
    <t xml:space="preserve">200bm - vnější oplocení </t>
  </si>
  <si>
    <t>60bm - vnitrostaveništní rozvody</t>
  </si>
  <si>
    <t xml:space="preserve">330m2 - zábory, vyřízení povolení na zábory </t>
  </si>
  <si>
    <t xml:space="preserve">330 m2 - zemní práce nezbytné pro osazení objektů zařízení staveniště - dočasná skrývka drnu tl. 150mm, uložení na mezideponii, zpětné rozprostření </t>
  </si>
  <si>
    <t>320m2 - vnitrostaveništní komunikace ze štěrkodrti fr. 0-32 mm tl. cca 150mm</t>
  </si>
  <si>
    <t>4ks - příslušné přípojky do vzdálenosti 1 km pokud nejsou součástí stavby vč. Přípojek demontáže i montáže provozu a nájmu</t>
  </si>
  <si>
    <t xml:space="preserve">730 m2 - uvedení plochy se zařízením staveniště do původního stavu </t>
  </si>
  <si>
    <t>5ks - venkovní osvětlení staveniště, výkopů, manipulačních skladových ploch</t>
  </si>
  <si>
    <t xml:space="preserve">2ks - revizní zprávy zařízení staveniště </t>
  </si>
  <si>
    <t xml:space="preserve">50bm - zábrany, zábradlí </t>
  </si>
  <si>
    <t xml:space="preserve">15ks - provizorní vjezdy a přístupy k nemovitostem ze silničních panelů 2 x 3,0 x 0,215 (včetně rozvozu do 5 km, uložení, zpětného rozebrání a odvozu) + dopravní opatření </t>
  </si>
  <si>
    <t xml:space="preserve">250 m2 - čistící zona u výjezdů ze staveniště </t>
  </si>
  <si>
    <t>poplatky za energie a vodu po dobu výstavby</t>
  </si>
  <si>
    <t>BOZP</t>
  </si>
  <si>
    <t xml:space="preserve">Součástí je i projednání a povolení </t>
  </si>
  <si>
    <t>Vytýčení hranic pozemků před stavbou autorizovaným geodetem</t>
  </si>
  <si>
    <t>Opravy, údržba a průběžné čištění, kropení komunikací užívaných v průběhu stavby</t>
  </si>
  <si>
    <t>včetně dopravního značení a povolení MěU, Policie ČR-DI, včetně zajištění provedení dočasného dopravního značení</t>
  </si>
  <si>
    <t>Zpevnění krajnic z DK ŠD 0-32 tl 100 mm</t>
  </si>
  <si>
    <t>Zemina zlepšená hydraulickými pojivy cca 2,5%   tl. 500 mm, včetně pojiva</t>
  </si>
  <si>
    <t>Drcené kamenivo frakce 16-32, zásyp drenážního potrubí</t>
  </si>
  <si>
    <t>Zásyp jam, šachet rýh nebo kolem objektů sypaninou se zhutněním, zásyp drenážního potrubí a chrániček</t>
  </si>
  <si>
    <t>60/2012</t>
  </si>
  <si>
    <t xml:space="preserve">Krajský pozemkový úřad pro Olomoucký kraj, Pobočka Přerov
</t>
  </si>
  <si>
    <t xml:space="preserve">SO 01 - POLNÍ CESTA C1 </t>
  </si>
  <si>
    <t>Spálení odstraněných křovin a stromů na hromadách</t>
  </si>
  <si>
    <t>Rozpr ornice &gt;1:5 &gt;500m2 10cm</t>
  </si>
  <si>
    <t>183402111</t>
  </si>
  <si>
    <t xml:space="preserve">Rozrušení půdy na hloubku do 150 v rovině a svahu do 1:5   </t>
  </si>
  <si>
    <t>183403114</t>
  </si>
  <si>
    <t xml:space="preserve">Obdělání půdy kultivátorováním v rovině a svahu do 1:5   </t>
  </si>
  <si>
    <t>183403152</t>
  </si>
  <si>
    <t xml:space="preserve">Obdělání půdy vláčením v rovině a svahu do 1:5   </t>
  </si>
  <si>
    <t>183403153</t>
  </si>
  <si>
    <t xml:space="preserve">Obdělání půdy hrabáním v rovině a svahu do 1:5   </t>
  </si>
  <si>
    <t>Dodávka ornice, naložení, dovoz a nákup</t>
  </si>
  <si>
    <t>Vrstvy pro obnovu, opravy z recykl.směsi tl 180 mm</t>
  </si>
  <si>
    <t>recyklace vrstev tl.180mm za studena</t>
  </si>
  <si>
    <t>cement 4%, asfalt 4%, kamenivo 5%</t>
  </si>
  <si>
    <t>reprofilace příčného sklonu</t>
  </si>
  <si>
    <t>Podklad z obalovaného kameniva ACP 22  tl 80 mm š nad 3 m</t>
  </si>
  <si>
    <t>Montáž pažení do výšky 2,0 m</t>
  </si>
  <si>
    <t>Demontáž pažení do výšky 2,0 m</t>
  </si>
  <si>
    <t>Bedneni sten zrizeni</t>
  </si>
  <si>
    <t>Bedneni sten odstraneni</t>
  </si>
  <si>
    <t>Betonové trouby hrdlové se zabudovaným integrovaným těsněním TBH-Q 600/2500/Z</t>
  </si>
  <si>
    <t>Pokládka BETONOVÁ TROUBA TBH-Q 600/2500/Z</t>
  </si>
  <si>
    <t>Obetonování betonového potrubí včetně betonu B20</t>
  </si>
  <si>
    <t>Hloubení příkopů nezpevněných š dna do 400 mm objem do 1,2 m3</t>
  </si>
  <si>
    <t>Štěrkodrť frakce 0-63 třída B</t>
  </si>
  <si>
    <t>Hloubení rýh š do 600 mm v hornině tř. 3 objemu do 100 m3</t>
  </si>
  <si>
    <t>Hloubení rýh š do 2000 mm v hornině tř. 3 objemu do 1000 m3</t>
  </si>
  <si>
    <r>
      <t>Seříznutí konce troub do požadovaného ůhlu 45</t>
    </r>
    <r>
      <rPr>
        <sz val="8"/>
        <rFont val="Calibri"/>
        <family val="2"/>
      </rPr>
      <t>°</t>
    </r>
  </si>
  <si>
    <t xml:space="preserve">SO 02 - POLNÍ CESTA C2 </t>
  </si>
  <si>
    <t>Zřízení vtoku a výtoku z kamenné dlažby do betonu včetně materiálu</t>
  </si>
  <si>
    <t>D+M SEPARAČNÍ TKANÁ GEOTEXTILIE 40/40 S PEVNOSTÍ V TAHU 40 kN/m</t>
  </si>
  <si>
    <t>Hloubení rýh š do 600 mm v hornině tř. 3 objemu nad 100 m3</t>
  </si>
  <si>
    <t>POLNÍ CESTY A INTERAKČNÍ PRVKY V K.Ú. JEZERNICE - I. ETAPA</t>
  </si>
  <si>
    <t>SO 01 - POLNÍ CESTA C1</t>
  </si>
  <si>
    <t>Zřízení zemních krajnic z hornin se zhutněním</t>
  </si>
  <si>
    <t>SO 03 - POLNÍ CESTA C3</t>
  </si>
  <si>
    <t>Odstranění křovin a stromů s odstraněním kořenů do 1 000 m2</t>
  </si>
  <si>
    <t>Odkopávky a prokopávky nezapažené v hornině tř. 4 objem přes 100 do 1000 m3</t>
  </si>
  <si>
    <t>Kácení stromů listnatých D kmene do 700 mm</t>
  </si>
  <si>
    <t>Odstranění pařezů D do 700 mm</t>
  </si>
  <si>
    <t>Vodorovné přemístění větví stromů listnatých do 5 km D kmene do 700 mm</t>
  </si>
  <si>
    <t>Vodorovné přemístění kmenů stromů listnatých do 5 km D kmene do 700 mm</t>
  </si>
  <si>
    <t>Vodorovné přemístění pařezů do 5 km D do 700 mm</t>
  </si>
  <si>
    <t>911111111015</t>
  </si>
  <si>
    <t>553911R1</t>
  </si>
  <si>
    <t xml:space="preserve">Montáž zábradlí ocelového kotveného, sloupky po 0,8 m  vč. ukotvění   </t>
  </si>
  <si>
    <t>Dodávka pozinkovaného zábradlí výška 1,2 m ze tří vodorovných trubek, sloupky po 0,8 m, oc.profil 80/80/3mm dl.1,5m, včetně kotev</t>
  </si>
  <si>
    <t>Zhotovení betonového prahu včetně BETONU B20-Sap3b</t>
  </si>
  <si>
    <t>Zhotovení betonového čela včetně BETONU B20-Sap3b</t>
  </si>
  <si>
    <t>T</t>
  </si>
  <si>
    <t>Kari síť, oka 8x8 cm, vyztuz do betonu ocel, ∅10</t>
  </si>
  <si>
    <t>Bourání konstrukce z betonu prostého v hloubených vykopávkách</t>
  </si>
  <si>
    <t>Vodorovná doprava suti po suchu do 1 km</t>
  </si>
  <si>
    <t>Příplatek ZKD 1 km u vodorovné dopravy suti po suchu do 1 km</t>
  </si>
  <si>
    <t>Nakládání suti na dopravní prostředky</t>
  </si>
  <si>
    <t>Poplatek za skládku vybouraných hmot a suti</t>
  </si>
  <si>
    <t>REPROFIL PODHL, SVIS PLOCH SANAČ MALTOU JEDNOVRST TL DO 30MM  (mechanické očištění + očištění tlakovou vodou)</t>
  </si>
  <si>
    <t>SJEDNOCUJÍCÍ STĚRKA JEMNOU MALTOU TL CCA 2MM</t>
  </si>
  <si>
    <t>Dodávka BETONOVÝ SILNIČNÍ PANEL IZD 300/100/15 20t</t>
  </si>
  <si>
    <t>Pokládka BETONOVÝ SILNIČNÍ PANEL IZD 300/100/15 20t do DK 4-8 včetně DK</t>
  </si>
  <si>
    <t xml:space="preserve">SO 04 - POLNÍ CESTA C102 </t>
  </si>
  <si>
    <t>Sejmutí ornice s vodorovným přemýstěním do 50 m</t>
  </si>
  <si>
    <t>Nakládání, skládání a překládání neulehlého výkopku pře 100 m3 tř. 1-4, nakládka ornice po skrývce</t>
  </si>
  <si>
    <t>Vodorovné přemístění do 2000 m výkopku z horniny tř. 1 až 4, přemístění ornice po skrývce</t>
  </si>
  <si>
    <t>Nakládání, skládání a překládání neulehlého výkopku pře 100 m3 tř. 1-4, nakládka ornice před ohumusováním</t>
  </si>
  <si>
    <t>Vodorovné přemístění do 2000 m výkopku z horniny tř. 1 až 4, přemístění ornice pro ohumusování</t>
  </si>
  <si>
    <t>Podklad z kameniva zpevněného cementem KSC I tl 120 mm</t>
  </si>
  <si>
    <t>Podklad ze štěrkodrtě ŠD tl 150 mm</t>
  </si>
  <si>
    <t>Uložení sypaniny do násypů na 96 % PS</t>
  </si>
  <si>
    <t>Odkopávky a prokopávky nezapažené v hornině tř. 4 objem přes 1000 do 5000 m3</t>
  </si>
  <si>
    <t>Vodorovné přemístění do 1000 m výkopku z horniny tř. 1 až 4</t>
  </si>
  <si>
    <t>Rozpr ornice &gt;1:5 &gt;500m2 10cm - rozprostření přebytečné ornice</t>
  </si>
  <si>
    <t>Zřízení podkladu ze sypaniny tl. 5 cm</t>
  </si>
  <si>
    <t>D+M  sloupku Z11c</t>
  </si>
  <si>
    <t>Zhotovení podkladního betonu včetně betonu z B20</t>
  </si>
  <si>
    <t>Podklad ze štěrkodrtě ŠD tl 250 mm</t>
  </si>
  <si>
    <t>Podkl z vibrocemu tl 18cm (ŠCM - DK 32-63 + cement.mléko)</t>
  </si>
  <si>
    <t>Plocha ŠD + úpravy vjezdu ze situace=3612 x hl. 0,5 m =1805,86 m3</t>
  </si>
  <si>
    <t>1805,86+34,8+220,8+840x1,2=3069,46 m3</t>
  </si>
  <si>
    <t>Plocha ŠD x 0,5 m = 544 m3</t>
  </si>
  <si>
    <t>544 + 155,43 = 699,43 m3</t>
  </si>
  <si>
    <t>Chránička + rezervní chránička z HDPE, dimenze dle velikosti kabelu po odkrytí + vytyčovací vodič CYY, včetně dodávky materiálu</t>
  </si>
  <si>
    <t>Plocha ŠD x hl. 0,55 m = 888,9 m3</t>
  </si>
  <si>
    <t>888,9 + 249,48 = 1138,38 m3</t>
  </si>
  <si>
    <t>Plocha ŠD x hl. 0,20 m + část plochy obdělávané pláně x hl. 0,25 = 2238,6</t>
  </si>
  <si>
    <t>Plocha z C.2. Situace</t>
  </si>
  <si>
    <t>Délka z C.2. Situace</t>
  </si>
  <si>
    <t>Počet z C.2. Situace</t>
  </si>
  <si>
    <t>Plocha z C.3. Situace</t>
  </si>
  <si>
    <t>Osivo směs travní parková okrasná</t>
  </si>
  <si>
    <t>Délka z C.3. Situace</t>
  </si>
  <si>
    <t>Počet z C.3. Situace</t>
  </si>
  <si>
    <t>Plocha z C.4. Situace</t>
  </si>
  <si>
    <t>Délka z C.4. Situace</t>
  </si>
  <si>
    <t>Počet z C.4. Situace</t>
  </si>
  <si>
    <t>SO 05 - SVODNÝ PRŮLEH - NÁVRH OZELENĚNÍ</t>
  </si>
  <si>
    <t>Keře</t>
  </si>
  <si>
    <t>Stromy</t>
  </si>
  <si>
    <t>Acer campestre - javor babyka, obvod 6-8cm, PK</t>
  </si>
  <si>
    <t>Acer platanides - javor mléč, obvod 6-8cm, PK</t>
  </si>
  <si>
    <t>Acer pseudoplatanus - javor klen, obvod 6-8cm, PK</t>
  </si>
  <si>
    <t xml:space="preserve">Carpinus betulus - habr obecný, v. 200-250cm, s balem </t>
  </si>
  <si>
    <t xml:space="preserve">Prunus avium - třešeň ptačí, obvod 6-8cm, PK </t>
  </si>
  <si>
    <t xml:space="preserve">Quercus robur - dub letní, obvod 6-8cm, s balem </t>
  </si>
  <si>
    <t>Tilia cordata - lípa srdčitá, obvod 6-8cm, PK</t>
  </si>
  <si>
    <t xml:space="preserve">Ulmus glabra - jilm drsný, obvod 6-8cm, PK </t>
  </si>
  <si>
    <t xml:space="preserve">Euonymus europaea - brslen evropský </t>
  </si>
  <si>
    <t xml:space="preserve">Cratagnus monogyna - hloh jednosemenný </t>
  </si>
  <si>
    <t xml:space="preserve">Viburnum opulus - kalina obecná </t>
  </si>
  <si>
    <t xml:space="preserve">Corylus avellana - líska obecná </t>
  </si>
  <si>
    <t xml:space="preserve">Ribes alpinum - meruzalka alpská </t>
  </si>
  <si>
    <t xml:space="preserve">Ligustrum vulgare - ptačí zob obecný </t>
  </si>
  <si>
    <t xml:space="preserve">Rhamnus catharica - řešetlák počistivý </t>
  </si>
  <si>
    <t xml:space="preserve">Comus sanguinea - svída krvavá </t>
  </si>
  <si>
    <t>Rosa canina - řůže šípková</t>
  </si>
  <si>
    <t xml:space="preserve">Lonicera xylosteum - zimolez obecný </t>
  </si>
  <si>
    <t xml:space="preserve">Ceny ostatního materiálu </t>
  </si>
  <si>
    <t>Kůl kulatý 250cm, průměr 6cm, bez impregnace ke stromům (zásadně nepoužívat kůly žezané, které nemají potřebnou životnost!)</t>
  </si>
  <si>
    <t>Individuální ochrana kmene stromů výšky 120cm (chránič VYVA 120cm), pouze 3kusy stromů (ostatní stromy budou chráněny plošnou oplocenkou spolu s keři)</t>
  </si>
  <si>
    <t>Drát vazací ZN 1,4mm (zabezpečení chráničky proti nadzvedávání zvěří, dvojitý úvaz na strom, předpoklad 1,5m drátu na každý strom s individuální ochranou, tj, mimo oplocenku), pouze 3kusy stromů</t>
  </si>
  <si>
    <t xml:space="preserve">Popruhy na vyvazování šířky 3cm, předpoklad 0,75m na každý strom </t>
  </si>
  <si>
    <t>Lepenkové hřebíky - stabilizace úvazu ke kůlu dvěma hřebíky (tj. 2 hřebíky na každý popruh)</t>
  </si>
  <si>
    <t>Ochrana keřových výsadeb slámou vrstvy 40cm nebo štěpkou vrstvy 10cm (šířka zamulčovaných pásů 100cm, 180cm a 270cm)</t>
  </si>
  <si>
    <t xml:space="preserve">Ceny prací </t>
  </si>
  <si>
    <t>Hloubení jam pro výsadbu stromů (0,5 x 0,5 x 0,5)</t>
  </si>
  <si>
    <t>Hloubení jamek pro výsadbu keřů (0,25 x 0,25 x 0,3)</t>
  </si>
  <si>
    <t xml:space="preserve">Výsadba stromů 6-8cm se zalitím </t>
  </si>
  <si>
    <t xml:space="preserve">Výsadba stromů se zalitím </t>
  </si>
  <si>
    <t>Osazení kůlu ke stromům s uvázáním (+stabilizace úvazu ke kůlu 2 hřebíky)</t>
  </si>
  <si>
    <t>Individuální ochrana kmene stromů proti okusu chráničkou (VYVA 120cm), včetně jejího zajištění proti nadzvedání zvěří úvazem - vázacím drátem upevněným ke kůlu na dvou místech</t>
  </si>
  <si>
    <t>Mulčování keřových výsadeb</t>
  </si>
  <si>
    <t>Dovoz vody pro zálivku na vzdálenost do 6000m (předpoklad: 301 strom, 71 keř)</t>
  </si>
  <si>
    <t xml:space="preserve">Ostatní </t>
  </si>
  <si>
    <t>Založení trávníku lučního, včetně osiva 5g/1m2 (tj. cca 24,5kg travní směsi) - odpočítány zamulčované plochy pod keřovými výsadbami (pozn.: pro dotační programy AOPK uznatelný náklad pouze 1Kč/1m2)</t>
  </si>
  <si>
    <r>
      <t xml:space="preserve">Drátěná oplocenka proti okusu výsadeb výšky 160cm-nadstandart uzlové pletivo URSUS AS L, 160/20/15, </t>
    </r>
    <r>
      <rPr>
        <sz val="8"/>
        <rFont val="Calibri"/>
        <family val="2"/>
      </rPr>
      <t>ø</t>
    </r>
    <r>
      <rPr>
        <sz val="8"/>
        <rFont val="Arial CE"/>
        <family val="2"/>
      </rPr>
      <t>1,6/2.0 mm (cena zahrnuje veškerý materiál i práce, pletivo, kůly, skoby + instalaci kůlů na vzdálenost cca 3m + pletiva, včetně vstupu)</t>
    </r>
  </si>
  <si>
    <t>bm</t>
  </si>
  <si>
    <t>Výchovný řez stromů (předpoklad 1xročně)</t>
  </si>
  <si>
    <t>Oprava úvazků a kotvení stromů, cena zohledňuje také příp. výměnu (náhradu) materiálu - průběžně dle potřeby (v rámci rozpočtu počítáno ročně 50% dřevin), stanovená cena zahrnuje i případnou opravu oplocenek - nezbytná průběžná kontrola</t>
  </si>
  <si>
    <t>Mulčování rostlin - dopnění (předpoklad 25% ročně)</t>
  </si>
  <si>
    <t>Mulčovací hmota - sláma nebo štěpka - dle původně použité hmoty (předpoklad 25% ročně)</t>
  </si>
  <si>
    <t>Výměna - náhrada uhynulých sazenic stromů (cena za stromy není součástí rozpočtu - předpoklad" zajištění bezúplatně v rámci uplatnění "záruky"</t>
  </si>
  <si>
    <t>Výměna - náhrada uhynulých sazenic keřů(cena za keře není součástí rozpočtu - předpoklad" zajištění bezúplatně v rámci uplatnění "záruky"</t>
  </si>
  <si>
    <t>Náklady na dopravu a manipulaci s dřevinam i</t>
  </si>
  <si>
    <t>Náklady spojené s vybudováním zařízení staveniště</t>
  </si>
  <si>
    <t>Záchranný archeologický dohled</t>
  </si>
  <si>
    <t>Náklady na následnou péči o výsadbu 1 roku (délka 1 rok)</t>
  </si>
  <si>
    <t>Kosení travního porostu (2xročně), výměra sečených ploch nezahrnuje zamulčování plochy</t>
  </si>
  <si>
    <t>Zálivka rostlin (předpoklad 4xročně), každá zálivka - předpoklad 10l strom, 7l keř)</t>
  </si>
  <si>
    <t>Dovoz vody pro zálivku na vzdálenost do 6000m (předpoklad 4xročně)</t>
  </si>
  <si>
    <t>Náklady na následnou péči o výsadbu 2 roku (délka 1 rok)</t>
  </si>
  <si>
    <t>Náklady na následnou péči o výsadbu 3 roku (délka 1 rok)</t>
  </si>
  <si>
    <t>vyhotovení zaměření skutečného provedení - 3x dokumentace v listinné a digitální podobě</t>
  </si>
  <si>
    <t xml:space="preserve">3x vyhotovení - dokumentace v listinné a digitální podobě, zakreslení změn PD, vč. Revizí, prohlášení o shodě, likvidace odpadů apod. </t>
  </si>
  <si>
    <t>V místě křížení stávajícího VTL plynovodu DN 500 s polní cestou potrubí obnažit v úseku min. 1 m od okraje cesty na obě strany.  VTL potrubí v tomto úseku otryskat na SA 2,5 včetně následného provedení kontroly stavu potrubí.  Plynovod přeizolovat izolační páskou za studena. Izol. pásky TYCO 942-30 vnitřní a 989-20 vnější.  Na obnažené izolaci provést elektrojiskrovou zkoušku s písemným záznamem a poté tento úsek opatřit ochranou proti mechanickému poškození ERGELIT Band.- požadavek RWE</t>
  </si>
  <si>
    <t>Podklad ze štěrkodrtě ŠD tl 400 mm - v místě křížení s plynovodem (SKAO)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</si>
</sst>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0.0"/>
    <numFmt numFmtId="167" formatCode="#,##0\ &quot;Kč&quot;"/>
    <numFmt numFmtId="168" formatCode="dd/mm/yy"/>
    <numFmt numFmtId="169" formatCode="0.000_ ;\-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7">
    <font>
      <sz val="8"/>
      <name val="MS Sans Serif"/>
      <family val="0"/>
    </font>
    <font>
      <b/>
      <sz val="14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u val="single"/>
      <sz val="10"/>
      <name val="Arial C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20" fillId="0" borderId="0">
      <alignment/>
      <protection/>
    </xf>
    <xf numFmtId="0" fontId="2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2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>
      <alignment horizontal="right" vertical="top"/>
    </xf>
    <xf numFmtId="4" fontId="7" fillId="0" borderId="10" xfId="0" applyNumberFormat="1" applyFont="1" applyBorder="1" applyAlignment="1" applyProtection="1">
      <alignment horizontal="right" vertical="center"/>
      <protection/>
    </xf>
    <xf numFmtId="14" fontId="6" fillId="0" borderId="0" xfId="0" applyNumberFormat="1" applyFont="1" applyAlignment="1" applyProtection="1">
      <alignment horizontal="right"/>
      <protection/>
    </xf>
    <xf numFmtId="0" fontId="13" fillId="0" borderId="14" xfId="48" applyFont="1" applyBorder="1">
      <alignment/>
      <protection/>
    </xf>
    <xf numFmtId="0" fontId="13" fillId="0" borderId="15" xfId="49" applyNumberFormat="1" applyBorder="1" applyAlignment="1">
      <alignment horizontal="left"/>
      <protection/>
    </xf>
    <xf numFmtId="0" fontId="13" fillId="0" borderId="16" xfId="49" applyNumberFormat="1" applyBorder="1">
      <alignment/>
      <protection/>
    </xf>
    <xf numFmtId="0" fontId="13" fillId="0" borderId="0" xfId="49">
      <alignment/>
      <protection/>
    </xf>
    <xf numFmtId="0" fontId="14" fillId="0" borderId="17" xfId="48" applyFont="1" applyBorder="1">
      <alignment/>
      <protection/>
    </xf>
    <xf numFmtId="0" fontId="13" fillId="0" borderId="17" xfId="48" applyBorder="1">
      <alignment/>
      <protection/>
    </xf>
    <xf numFmtId="0" fontId="13" fillId="0" borderId="17" xfId="48" applyBorder="1" applyAlignment="1">
      <alignment horizontal="right"/>
      <protection/>
    </xf>
    <xf numFmtId="0" fontId="13" fillId="0" borderId="0" xfId="49" applyBorder="1">
      <alignment/>
      <protection/>
    </xf>
    <xf numFmtId="49" fontId="15" fillId="0" borderId="0" xfId="49" applyNumberFormat="1" applyFont="1" applyAlignment="1">
      <alignment horizontal="centerContinuous"/>
      <protection/>
    </xf>
    <xf numFmtId="0" fontId="15" fillId="0" borderId="0" xfId="49" applyFont="1" applyAlignment="1">
      <alignment horizontal="centerContinuous"/>
      <protection/>
    </xf>
    <xf numFmtId="0" fontId="15" fillId="0" borderId="0" xfId="49" applyFont="1" applyBorder="1" applyAlignment="1">
      <alignment horizontal="centerContinuous"/>
      <protection/>
    </xf>
    <xf numFmtId="49" fontId="8" fillId="32" borderId="18" xfId="49" applyNumberFormat="1" applyFont="1" applyFill="1" applyBorder="1">
      <alignment/>
      <protection/>
    </xf>
    <xf numFmtId="0" fontId="8" fillId="32" borderId="19" xfId="49" applyFont="1" applyFill="1" applyBorder="1">
      <alignment/>
      <protection/>
    </xf>
    <xf numFmtId="0" fontId="8" fillId="32" borderId="20" xfId="49" applyFont="1" applyFill="1" applyBorder="1">
      <alignment/>
      <protection/>
    </xf>
    <xf numFmtId="0" fontId="8" fillId="32" borderId="21" xfId="49" applyFont="1" applyFill="1" applyBorder="1">
      <alignment/>
      <protection/>
    </xf>
    <xf numFmtId="0" fontId="8" fillId="32" borderId="22" xfId="49" applyFont="1" applyFill="1" applyBorder="1">
      <alignment/>
      <protection/>
    </xf>
    <xf numFmtId="0" fontId="8" fillId="32" borderId="23" xfId="49" applyFont="1" applyFill="1" applyBorder="1">
      <alignment/>
      <protection/>
    </xf>
    <xf numFmtId="49" fontId="16" fillId="0" borderId="24" xfId="49" applyNumberFormat="1" applyFont="1" applyBorder="1">
      <alignment/>
      <protection/>
    </xf>
    <xf numFmtId="0" fontId="16" fillId="0" borderId="0" xfId="49" applyFont="1" applyBorder="1">
      <alignment/>
      <protection/>
    </xf>
    <xf numFmtId="3" fontId="13" fillId="0" borderId="25" xfId="49" applyNumberFormat="1" applyFont="1" applyBorder="1">
      <alignment/>
      <protection/>
    </xf>
    <xf numFmtId="3" fontId="13" fillId="0" borderId="26" xfId="49" applyNumberFormat="1" applyFont="1" applyBorder="1">
      <alignment/>
      <protection/>
    </xf>
    <xf numFmtId="3" fontId="13" fillId="0" borderId="27" xfId="49" applyNumberFormat="1" applyFont="1" applyBorder="1">
      <alignment/>
      <protection/>
    </xf>
    <xf numFmtId="3" fontId="13" fillId="0" borderId="28" xfId="49" applyNumberFormat="1" applyFont="1" applyBorder="1">
      <alignment/>
      <protection/>
    </xf>
    <xf numFmtId="0" fontId="8" fillId="33" borderId="18" xfId="49" applyFont="1" applyFill="1" applyBorder="1">
      <alignment/>
      <protection/>
    </xf>
    <xf numFmtId="0" fontId="8" fillId="33" borderId="19" xfId="49" applyFont="1" applyFill="1" applyBorder="1">
      <alignment/>
      <protection/>
    </xf>
    <xf numFmtId="3" fontId="8" fillId="33" borderId="20" xfId="49" applyNumberFormat="1" applyFont="1" applyFill="1" applyBorder="1">
      <alignment/>
      <protection/>
    </xf>
    <xf numFmtId="3" fontId="8" fillId="33" borderId="21" xfId="49" applyNumberFormat="1" applyFont="1" applyFill="1" applyBorder="1">
      <alignment/>
      <protection/>
    </xf>
    <xf numFmtId="3" fontId="8" fillId="33" borderId="22" xfId="49" applyNumberFormat="1" applyFont="1" applyFill="1" applyBorder="1">
      <alignment/>
      <protection/>
    </xf>
    <xf numFmtId="3" fontId="8" fillId="33" borderId="23" xfId="49" applyNumberFormat="1" applyFont="1" applyFill="1" applyBorder="1">
      <alignment/>
      <protection/>
    </xf>
    <xf numFmtId="0" fontId="8" fillId="0" borderId="0" xfId="49" applyFont="1">
      <alignment/>
      <protection/>
    </xf>
    <xf numFmtId="3" fontId="13" fillId="0" borderId="0" xfId="49" applyNumberFormat="1">
      <alignment/>
      <protection/>
    </xf>
    <xf numFmtId="3" fontId="16" fillId="0" borderId="0" xfId="49" applyNumberFormat="1" applyFont="1">
      <alignment/>
      <protection/>
    </xf>
    <xf numFmtId="4" fontId="16" fillId="0" borderId="0" xfId="49" applyNumberFormat="1" applyFont="1">
      <alignment/>
      <protection/>
    </xf>
    <xf numFmtId="4" fontId="13" fillId="0" borderId="0" xfId="49" applyNumberFormat="1">
      <alignment/>
      <protection/>
    </xf>
    <xf numFmtId="0" fontId="13" fillId="0" borderId="0" xfId="49" applyAlignment="1">
      <alignment horizontal="centerContinuous"/>
      <protection/>
    </xf>
    <xf numFmtId="0" fontId="13" fillId="0" borderId="29" xfId="49" applyBorder="1">
      <alignment/>
      <protection/>
    </xf>
    <xf numFmtId="0" fontId="13" fillId="0" borderId="30" xfId="49" applyBorder="1">
      <alignment/>
      <protection/>
    </xf>
    <xf numFmtId="0" fontId="13" fillId="0" borderId="31" xfId="49" applyBorder="1">
      <alignment/>
      <protection/>
    </xf>
    <xf numFmtId="0" fontId="13" fillId="0" borderId="32" xfId="49" applyBorder="1">
      <alignment/>
      <protection/>
    </xf>
    <xf numFmtId="49" fontId="17" fillId="33" borderId="24" xfId="49" applyNumberFormat="1" applyFont="1" applyFill="1" applyBorder="1">
      <alignment/>
      <protection/>
    </xf>
    <xf numFmtId="49" fontId="13" fillId="33" borderId="26" xfId="49" applyNumberFormat="1" applyFill="1" applyBorder="1">
      <alignment/>
      <protection/>
    </xf>
    <xf numFmtId="0" fontId="14" fillId="33" borderId="0" xfId="49" applyFont="1" applyFill="1" applyBorder="1">
      <alignment/>
      <protection/>
    </xf>
    <xf numFmtId="0" fontId="13" fillId="33" borderId="0" xfId="49" applyFill="1" applyBorder="1">
      <alignment/>
      <protection/>
    </xf>
    <xf numFmtId="0" fontId="13" fillId="0" borderId="25" xfId="49" applyBorder="1">
      <alignment/>
      <protection/>
    </xf>
    <xf numFmtId="0" fontId="13" fillId="0" borderId="33" xfId="49" applyBorder="1">
      <alignment/>
      <protection/>
    </xf>
    <xf numFmtId="0" fontId="13" fillId="0" borderId="34" xfId="49" applyBorder="1">
      <alignment/>
      <protection/>
    </xf>
    <xf numFmtId="0" fontId="13" fillId="0" borderId="35" xfId="49" applyBorder="1">
      <alignment/>
      <protection/>
    </xf>
    <xf numFmtId="0" fontId="13" fillId="0" borderId="36" xfId="49" applyBorder="1">
      <alignment/>
      <protection/>
    </xf>
    <xf numFmtId="0" fontId="13" fillId="0" borderId="37" xfId="49" applyBorder="1">
      <alignment/>
      <protection/>
    </xf>
    <xf numFmtId="0" fontId="13" fillId="0" borderId="36" xfId="49" applyNumberFormat="1" applyBorder="1">
      <alignment/>
      <protection/>
    </xf>
    <xf numFmtId="0" fontId="13" fillId="0" borderId="35" xfId="49" applyNumberFormat="1" applyBorder="1">
      <alignment/>
      <protection/>
    </xf>
    <xf numFmtId="0" fontId="13" fillId="0" borderId="37" xfId="49" applyNumberFormat="1" applyBorder="1">
      <alignment/>
      <protection/>
    </xf>
    <xf numFmtId="0" fontId="13" fillId="0" borderId="0" xfId="49" applyNumberFormat="1">
      <alignment/>
      <protection/>
    </xf>
    <xf numFmtId="3" fontId="13" fillId="0" borderId="37" xfId="49" applyNumberFormat="1" applyBorder="1">
      <alignment/>
      <protection/>
    </xf>
    <xf numFmtId="0" fontId="13" fillId="0" borderId="38" xfId="49" applyBorder="1">
      <alignment/>
      <protection/>
    </xf>
    <xf numFmtId="0" fontId="13" fillId="0" borderId="39" xfId="49" applyBorder="1">
      <alignment/>
      <protection/>
    </xf>
    <xf numFmtId="0" fontId="13" fillId="0" borderId="40" xfId="49" applyBorder="1">
      <alignment/>
      <protection/>
    </xf>
    <xf numFmtId="0" fontId="13" fillId="0" borderId="41" xfId="49" applyBorder="1">
      <alignment/>
      <protection/>
    </xf>
    <xf numFmtId="0" fontId="13" fillId="0" borderId="24" xfId="49" applyBorder="1">
      <alignment/>
      <protection/>
    </xf>
    <xf numFmtId="0" fontId="13" fillId="0" borderId="42" xfId="49" applyBorder="1">
      <alignment/>
      <protection/>
    </xf>
    <xf numFmtId="0" fontId="15" fillId="0" borderId="43" xfId="49" applyFont="1" applyBorder="1" applyAlignment="1">
      <alignment horizontal="centerContinuous" vertical="center"/>
      <protection/>
    </xf>
    <xf numFmtId="0" fontId="19" fillId="0" borderId="44" xfId="49" applyFont="1" applyBorder="1" applyAlignment="1">
      <alignment horizontal="centerContinuous" vertical="center"/>
      <protection/>
    </xf>
    <xf numFmtId="0" fontId="13" fillId="0" borderId="44" xfId="49" applyBorder="1" applyAlignment="1">
      <alignment horizontal="centerContinuous" vertical="center"/>
      <protection/>
    </xf>
    <xf numFmtId="0" fontId="13" fillId="0" borderId="45" xfId="49" applyBorder="1" applyAlignment="1">
      <alignment horizontal="centerContinuous" vertical="center"/>
      <protection/>
    </xf>
    <xf numFmtId="0" fontId="8" fillId="0" borderId="18" xfId="49" applyFont="1" applyBorder="1" applyAlignment="1">
      <alignment horizontal="left"/>
      <protection/>
    </xf>
    <xf numFmtId="0" fontId="13" fillId="0" borderId="19" xfId="49" applyBorder="1" applyAlignment="1">
      <alignment horizontal="left"/>
      <protection/>
    </xf>
    <xf numFmtId="0" fontId="13" fillId="0" borderId="20" xfId="49" applyBorder="1" applyAlignment="1">
      <alignment horizontal="centerContinuous"/>
      <protection/>
    </xf>
    <xf numFmtId="0" fontId="8" fillId="0" borderId="19" xfId="49" applyFont="1" applyBorder="1" applyAlignment="1">
      <alignment horizontal="centerContinuous"/>
      <protection/>
    </xf>
    <xf numFmtId="0" fontId="13" fillId="0" borderId="19" xfId="49" applyBorder="1" applyAlignment="1">
      <alignment horizontal="centerContinuous"/>
      <protection/>
    </xf>
    <xf numFmtId="0" fontId="13" fillId="0" borderId="46" xfId="49" applyBorder="1">
      <alignment/>
      <protection/>
    </xf>
    <xf numFmtId="0" fontId="13" fillId="0" borderId="47" xfId="49" applyBorder="1">
      <alignment/>
      <protection/>
    </xf>
    <xf numFmtId="3" fontId="13" fillId="0" borderId="48" xfId="49" applyNumberFormat="1" applyBorder="1">
      <alignment/>
      <protection/>
    </xf>
    <xf numFmtId="0" fontId="13" fillId="0" borderId="49" xfId="49" applyBorder="1">
      <alignment/>
      <protection/>
    </xf>
    <xf numFmtId="3" fontId="13" fillId="0" borderId="50" xfId="49" applyNumberFormat="1" applyBorder="1">
      <alignment/>
      <protection/>
    </xf>
    <xf numFmtId="0" fontId="13" fillId="0" borderId="51" xfId="49" applyBorder="1">
      <alignment/>
      <protection/>
    </xf>
    <xf numFmtId="3" fontId="13" fillId="0" borderId="39" xfId="49" applyNumberFormat="1" applyBorder="1">
      <alignment/>
      <protection/>
    </xf>
    <xf numFmtId="0" fontId="13" fillId="0" borderId="52" xfId="49" applyBorder="1">
      <alignment/>
      <protection/>
    </xf>
    <xf numFmtId="0" fontId="13" fillId="0" borderId="53" xfId="49" applyBorder="1">
      <alignment/>
      <protection/>
    </xf>
    <xf numFmtId="0" fontId="13" fillId="0" borderId="54" xfId="49" applyBorder="1">
      <alignment/>
      <protection/>
    </xf>
    <xf numFmtId="0" fontId="13" fillId="0" borderId="38" xfId="49" applyFont="1" applyBorder="1">
      <alignment/>
      <protection/>
    </xf>
    <xf numFmtId="3" fontId="13" fillId="0" borderId="55" xfId="49" applyNumberFormat="1" applyBorder="1">
      <alignment/>
      <protection/>
    </xf>
    <xf numFmtId="0" fontId="13" fillId="0" borderId="56" xfId="49" applyBorder="1">
      <alignment/>
      <protection/>
    </xf>
    <xf numFmtId="3" fontId="13" fillId="0" borderId="57" xfId="49" applyNumberFormat="1" applyBorder="1">
      <alignment/>
      <protection/>
    </xf>
    <xf numFmtId="0" fontId="13" fillId="0" borderId="58" xfId="49" applyBorder="1">
      <alignment/>
      <protection/>
    </xf>
    <xf numFmtId="0" fontId="13" fillId="0" borderId="59" xfId="49" applyBorder="1">
      <alignment/>
      <protection/>
    </xf>
    <xf numFmtId="0" fontId="13" fillId="0" borderId="0" xfId="49" applyBorder="1" applyAlignment="1">
      <alignment horizontal="right"/>
      <protection/>
    </xf>
    <xf numFmtId="168" fontId="13" fillId="0" borderId="0" xfId="49" applyNumberFormat="1" applyBorder="1">
      <alignment/>
      <protection/>
    </xf>
    <xf numFmtId="166" fontId="13" fillId="0" borderId="36" xfId="49" applyNumberFormat="1" applyBorder="1" applyAlignment="1">
      <alignment horizontal="right"/>
      <protection/>
    </xf>
    <xf numFmtId="167" fontId="13" fillId="0" borderId="39" xfId="49" applyNumberFormat="1" applyBorder="1">
      <alignment/>
      <protection/>
    </xf>
    <xf numFmtId="167" fontId="13" fillId="0" borderId="0" xfId="49" applyNumberFormat="1" applyBorder="1">
      <alignment/>
      <protection/>
    </xf>
    <xf numFmtId="0" fontId="19" fillId="33" borderId="56" xfId="49" applyFont="1" applyFill="1" applyBorder="1">
      <alignment/>
      <protection/>
    </xf>
    <xf numFmtId="0" fontId="19" fillId="33" borderId="57" xfId="49" applyFont="1" applyFill="1" applyBorder="1">
      <alignment/>
      <protection/>
    </xf>
    <xf numFmtId="0" fontId="19" fillId="33" borderId="60" xfId="49" applyFont="1" applyFill="1" applyBorder="1">
      <alignment/>
      <protection/>
    </xf>
    <xf numFmtId="167" fontId="19" fillId="33" borderId="57" xfId="49" applyNumberFormat="1" applyFont="1" applyFill="1" applyBorder="1">
      <alignment/>
      <protection/>
    </xf>
    <xf numFmtId="0" fontId="19" fillId="33" borderId="61" xfId="49" applyFont="1" applyFill="1" applyBorder="1">
      <alignment/>
      <protection/>
    </xf>
    <xf numFmtId="0" fontId="19" fillId="0" borderId="0" xfId="49" applyFont="1">
      <alignment/>
      <protection/>
    </xf>
    <xf numFmtId="0" fontId="13" fillId="0" borderId="0" xfId="49" applyAlignment="1">
      <alignment/>
      <protection/>
    </xf>
    <xf numFmtId="0" fontId="13" fillId="0" borderId="0" xfId="49" applyAlignment="1">
      <alignment vertical="justify"/>
      <protection/>
    </xf>
    <xf numFmtId="49" fontId="13" fillId="0" borderId="41" xfId="49" applyNumberFormat="1" applyFont="1" applyBorder="1" applyAlignment="1">
      <alignment horizontal="right"/>
      <protection/>
    </xf>
    <xf numFmtId="4" fontId="0" fillId="0" borderId="0" xfId="0" applyNumberFormat="1" applyFont="1" applyAlignment="1">
      <alignment horizontal="right" vertical="top"/>
    </xf>
    <xf numFmtId="0" fontId="4" fillId="0" borderId="0" xfId="0" applyFont="1" applyAlignment="1" applyProtection="1">
      <alignment horizontal="left" vertical="center"/>
      <protection/>
    </xf>
    <xf numFmtId="169" fontId="0" fillId="0" borderId="0" xfId="0" applyNumberFormat="1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164" fontId="6" fillId="0" borderId="6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164" fontId="6" fillId="0" borderId="62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 vertical="top"/>
    </xf>
    <xf numFmtId="0" fontId="4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165" fontId="5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wrapText="1"/>
      <protection/>
    </xf>
    <xf numFmtId="4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49" fontId="13" fillId="0" borderId="41" xfId="49" applyNumberFormat="1" applyFont="1" applyBorder="1" applyAlignment="1">
      <alignment horizontal="right"/>
      <protection/>
    </xf>
    <xf numFmtId="164" fontId="6" fillId="0" borderId="62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165" fontId="6" fillId="0" borderId="12" xfId="0" applyNumberFormat="1" applyFont="1" applyBorder="1" applyAlignment="1" applyProtection="1">
      <alignment horizontal="right" vertical="center"/>
      <protection/>
    </xf>
    <xf numFmtId="164" fontId="6" fillId="0" borderId="63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left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65" fontId="6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64" fontId="6" fillId="0" borderId="6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9" fontId="0" fillId="0" borderId="0" xfId="0" applyNumberFormat="1" applyFont="1" applyAlignment="1">
      <alignment horizontal="left" vertical="top"/>
    </xf>
    <xf numFmtId="164" fontId="6" fillId="0" borderId="63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165" fontId="5" fillId="0" borderId="12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165" fontId="6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4" fontId="5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6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164" fontId="6" fillId="0" borderId="62" xfId="0" applyNumberFormat="1" applyFont="1" applyFill="1" applyBorder="1" applyAlignment="1" applyProtection="1">
      <alignment horizontal="right" vertical="center"/>
      <protection/>
    </xf>
    <xf numFmtId="165" fontId="6" fillId="0" borderId="12" xfId="0" applyNumberFormat="1" applyFont="1" applyFill="1" applyBorder="1" applyAlignment="1" applyProtection="1">
      <alignment horizontal="right" vertical="center"/>
      <protection/>
    </xf>
    <xf numFmtId="164" fontId="6" fillId="0" borderId="62" xfId="0" applyNumberFormat="1" applyFont="1" applyBorder="1" applyAlignment="1" applyProtection="1">
      <alignment horizontal="right" vertical="center"/>
      <protection/>
    </xf>
    <xf numFmtId="165" fontId="6" fillId="0" borderId="12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horizontal="left"/>
      <protection/>
    </xf>
    <xf numFmtId="164" fontId="6" fillId="0" borderId="62" xfId="47" applyNumberFormat="1" applyFont="1" applyBorder="1" applyAlignment="1" applyProtection="1">
      <alignment horizontal="right" vertical="center"/>
      <protection/>
    </xf>
    <xf numFmtId="0" fontId="3" fillId="0" borderId="0" xfId="47" applyFont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horizontal="left" vertical="center"/>
      <protection/>
    </xf>
    <xf numFmtId="4" fontId="4" fillId="0" borderId="0" xfId="47" applyNumberFormat="1" applyFont="1" applyAlignment="1" applyProtection="1">
      <alignment horizontal="right" vertical="center"/>
      <protection/>
    </xf>
    <xf numFmtId="4" fontId="4" fillId="0" borderId="11" xfId="47" applyNumberFormat="1" applyFont="1" applyBorder="1" applyAlignment="1" applyProtection="1">
      <alignment horizontal="right" vertical="center"/>
      <protection/>
    </xf>
    <xf numFmtId="0" fontId="18" fillId="0" borderId="39" xfId="49" applyFont="1" applyBorder="1" applyAlignment="1">
      <alignment horizontal="left"/>
      <protection/>
    </xf>
    <xf numFmtId="0" fontId="18" fillId="0" borderId="52" xfId="49" applyFont="1" applyBorder="1" applyAlignment="1">
      <alignment horizontal="left"/>
      <protection/>
    </xf>
    <xf numFmtId="0" fontId="18" fillId="0" borderId="39" xfId="49" applyFont="1" applyBorder="1" applyAlignment="1">
      <alignment horizontal="center" vertical="center" wrapText="1"/>
      <protection/>
    </xf>
    <xf numFmtId="0" fontId="18" fillId="0" borderId="52" xfId="49" applyFont="1" applyBorder="1" applyAlignment="1">
      <alignment horizontal="center" vertical="center" wrapText="1"/>
      <protection/>
    </xf>
    <xf numFmtId="0" fontId="8" fillId="0" borderId="64" xfId="49" applyFont="1" applyBorder="1" applyAlignment="1">
      <alignment horizontal="left"/>
      <protection/>
    </xf>
    <xf numFmtId="0" fontId="8" fillId="0" borderId="47" xfId="49" applyFont="1" applyBorder="1" applyAlignment="1">
      <alignment horizontal="left"/>
      <protection/>
    </xf>
    <xf numFmtId="0" fontId="8" fillId="0" borderId="65" xfId="49" applyFont="1" applyBorder="1" applyAlignment="1">
      <alignment horizontal="left"/>
      <protection/>
    </xf>
    <xf numFmtId="0" fontId="6" fillId="0" borderId="0" xfId="49" applyFont="1" applyAlignment="1">
      <alignment horizontal="left" vertical="top" wrapText="1"/>
      <protection/>
    </xf>
    <xf numFmtId="0" fontId="13" fillId="0" borderId="0" xfId="49" applyAlignment="1">
      <alignment horizontal="left" wrapText="1"/>
      <protection/>
    </xf>
    <xf numFmtId="0" fontId="18" fillId="0" borderId="39" xfId="49" applyFont="1" applyBorder="1" applyAlignment="1">
      <alignment horizontal="left" wrapText="1"/>
      <protection/>
    </xf>
    <xf numFmtId="0" fontId="13" fillId="0" borderId="66" xfId="48" applyFont="1" applyBorder="1" applyAlignment="1">
      <alignment horizontal="center"/>
      <protection/>
    </xf>
    <xf numFmtId="0" fontId="13" fillId="0" borderId="67" xfId="48" applyFont="1" applyBorder="1" applyAlignment="1">
      <alignment horizontal="center"/>
      <protection/>
    </xf>
    <xf numFmtId="0" fontId="13" fillId="0" borderId="68" xfId="48" applyFont="1" applyBorder="1" applyAlignment="1">
      <alignment horizontal="center"/>
      <protection/>
    </xf>
    <xf numFmtId="0" fontId="13" fillId="0" borderId="69" xfId="48" applyFont="1" applyBorder="1" applyAlignment="1">
      <alignment horizontal="center"/>
      <protection/>
    </xf>
    <xf numFmtId="0" fontId="13" fillId="0" borderId="70" xfId="48" applyFont="1" applyBorder="1" applyAlignment="1">
      <alignment horizontal="left"/>
      <protection/>
    </xf>
    <xf numFmtId="0" fontId="13" fillId="0" borderId="17" xfId="48" applyFont="1" applyBorder="1" applyAlignment="1">
      <alignment horizontal="left"/>
      <protection/>
    </xf>
    <xf numFmtId="0" fontId="13" fillId="0" borderId="71" xfId="48" applyFont="1" applyBorder="1" applyAlignment="1">
      <alignment horizontal="left"/>
      <protection/>
    </xf>
    <xf numFmtId="0" fontId="14" fillId="0" borderId="14" xfId="48" applyFont="1" applyBorder="1" applyAlignment="1">
      <alignment horizontal="center" wrapText="1"/>
      <protection/>
    </xf>
    <xf numFmtId="0" fontId="14" fillId="0" borderId="15" xfId="48" applyFont="1" applyBorder="1" applyAlignment="1">
      <alignment horizontal="center" wrapText="1"/>
      <protection/>
    </xf>
    <xf numFmtId="0" fontId="14" fillId="0" borderId="67" xfId="48" applyFont="1" applyBorder="1" applyAlignment="1">
      <alignment horizontal="center" wrapText="1"/>
      <protection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7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left" vertical="center"/>
      <protection/>
    </xf>
    <xf numFmtId="0" fontId="6" fillId="0" borderId="73" xfId="0" applyFont="1" applyFill="1" applyBorder="1" applyAlignment="1" applyProtection="1">
      <alignment horizontal="left" vertical="center"/>
      <protection/>
    </xf>
    <xf numFmtId="0" fontId="6" fillId="0" borderId="63" xfId="0" applyFont="1" applyFill="1" applyBorder="1" applyAlignment="1" applyProtection="1">
      <alignment horizontal="left" vertical="center"/>
      <protection/>
    </xf>
    <xf numFmtId="0" fontId="6" fillId="0" borderId="72" xfId="0" applyFont="1" applyBorder="1" applyAlignment="1" applyProtection="1">
      <alignment horizontal="left" vertical="center" wrapText="1"/>
      <protection/>
    </xf>
    <xf numFmtId="0" fontId="6" fillId="0" borderId="73" xfId="0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normální_SO 02_vv_02" xfId="49"/>
    <cellStyle name="Followed Hyperlink" xfId="50"/>
    <cellStyle name="Poznámka" xfId="51"/>
    <cellStyle name="Percent" xfId="52"/>
    <cellStyle name="Propojená buňka" xfId="53"/>
    <cellStyle name="Správně" xfId="54"/>
    <cellStyle name="Standaard_Blad1_3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2009\Lipn&#237;k\SO%2002_vv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&#352;\SERVIS%20-%20MAN\PODKLADY\Nab&#237;dka%20signo%20-%20admin.%20bud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Zden&#283;k\CENIKY\Pracovni%20REHAU\REHAU%20VIO-cen&#237;k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kty\2012\Hranice%20Hrom&#367;vka%2023_2012\DSP%203_2_2013\Rozpo&#269;et_Regenerace%20s&#237;dli&#353;t&#283;%20Hrom&#367;vka%20I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r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el\AppData\Local\Microsoft\Windows\Temporary%20Internet%20Files\Content.Outlook\IO2GCQQB\Kopie%20-%20Rozpocet_Jezernic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1"/>
      <sheetName val="P-101"/>
      <sheetName val="položkový rozpočet"/>
      <sheetName val="Slepý"/>
    </sheetNames>
    <sheetDataSet>
      <sheetData sheetId="0">
        <row r="4">
          <cell r="A4" t="str">
            <v>2</v>
          </cell>
          <cell r="C4" t="str">
            <v>Zpevněné plochy</v>
          </cell>
        </row>
        <row r="6">
          <cell r="A6" t="str">
            <v>3-3522-469</v>
          </cell>
          <cell r="C6" t="str">
            <v>Revit. prostoru mezi ul. Osecká a Bratrská - 1.et.</v>
          </cell>
        </row>
      </sheetData>
      <sheetData sheetId="1">
        <row r="22">
          <cell r="E22">
            <v>4623613.595420406</v>
          </cell>
          <cell r="F22">
            <v>152009.078125</v>
          </cell>
          <cell r="G22">
            <v>0</v>
          </cell>
          <cell r="H22">
            <v>0</v>
          </cell>
          <cell r="I22">
            <v>0</v>
          </cell>
        </row>
        <row r="29">
          <cell r="H29">
            <v>167146.7935740892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2">
        <row r="11">
          <cell r="B11">
            <v>18.2</v>
          </cell>
        </row>
        <row r="12">
          <cell r="B12">
            <v>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Komunikace a zpevn."/>
      <sheetName val="Hřiště"/>
      <sheetName val="Kontejnerová stání"/>
      <sheetName val="Mobiliář"/>
      <sheetName val="Veget. úpravy"/>
      <sheetName val="VO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 01"/>
      <sheetName val="SO 02"/>
      <sheetName val="SO 03"/>
      <sheetName val="SO 04"/>
      <sheetName val="SO 05"/>
      <sheetName val="Lis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celkový"/>
      <sheetName val="Krycí list SO 01"/>
      <sheetName val="Rekapitulace SO 01"/>
      <sheetName val="Rozpočet SO 01"/>
      <sheetName val="Krycí list SO 02"/>
      <sheetName val="Rekapitulace SO 02"/>
      <sheetName val="Rozpočet SO 02"/>
      <sheetName val="Krycí list SO 03"/>
      <sheetName val="Rekapitulace SO 03"/>
      <sheetName val="Rozpočet SO 03"/>
      <sheetName val="Krycí list SO 04"/>
      <sheetName val="Rekapitulace SO 04"/>
      <sheetName val="Rozpočet SO 04"/>
      <sheetName val="Rozpočet SO 05_exel"/>
      <sheetName val="SO 05"/>
      <sheetName val="VRN"/>
    </sheetNames>
    <definedNames>
      <definedName name="nazevstavby" sheetId="1" refersTo="=Krycí list SO 01!$C$6"/>
    </definedNames>
    <sheetDataSet>
      <sheetData sheetId="1">
        <row r="6">
          <cell r="C6" t="str">
            <v>POLNÍ CESTY A INTERAKČNÍ PRVKY V K.Ú. JEZERNICE - I. ETAPA</v>
          </cell>
        </row>
        <row r="29">
          <cell r="C29">
            <v>21</v>
          </cell>
        </row>
        <row r="31">
          <cell r="C3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I23" sqref="I23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/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">
        <v>193</v>
      </c>
      <c r="D6" s="71"/>
      <c r="E6" s="71"/>
      <c r="F6" s="71"/>
      <c r="G6" s="72"/>
    </row>
    <row r="7" spans="1:9" ht="12.75">
      <c r="A7" s="73" t="s">
        <v>66</v>
      </c>
      <c r="B7" s="75"/>
      <c r="C7" s="215" t="s">
        <v>101</v>
      </c>
      <c r="D7" s="216"/>
      <c r="E7" s="78" t="s">
        <v>67</v>
      </c>
      <c r="F7" s="79"/>
      <c r="G7" s="80"/>
      <c r="H7" s="81"/>
      <c r="I7" s="81"/>
    </row>
    <row r="8" spans="1:7" ht="34.5" customHeight="1">
      <c r="A8" s="73" t="s">
        <v>68</v>
      </c>
      <c r="B8" s="75"/>
      <c r="C8" s="217" t="s">
        <v>159</v>
      </c>
      <c r="D8" s="218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27" t="s">
        <v>158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219"/>
      <c r="F11" s="220"/>
      <c r="G11" s="221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'Krycí list SO 01'!C16+'Krycí list SO 02'!C16+'Krycí list SO 03'!C16+'Krycí list SO 04'!C16+'Krycí list SO 05'!C22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 t="s">
        <v>87</v>
      </c>
      <c r="E22" s="111"/>
      <c r="F22" s="112"/>
      <c r="G22" s="100">
        <f>VRN!F57</f>
        <v>0</v>
      </c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222"/>
      <c r="C36" s="222"/>
      <c r="D36" s="222"/>
      <c r="E36" s="222"/>
      <c r="F36" s="222"/>
      <c r="G36" s="222"/>
      <c r="H36" s="32" t="s">
        <v>99</v>
      </c>
    </row>
    <row r="37" spans="1:8" ht="12.75" customHeight="1">
      <c r="A37" s="126"/>
      <c r="B37" s="222"/>
      <c r="C37" s="222"/>
      <c r="D37" s="222"/>
      <c r="E37" s="222"/>
      <c r="F37" s="222"/>
      <c r="G37" s="222"/>
      <c r="H37" s="32" t="s">
        <v>99</v>
      </c>
    </row>
    <row r="38" spans="1:8" ht="12.75">
      <c r="A38" s="126"/>
      <c r="B38" s="222"/>
      <c r="C38" s="222"/>
      <c r="D38" s="222"/>
      <c r="E38" s="222"/>
      <c r="F38" s="222"/>
      <c r="G38" s="222"/>
      <c r="H38" s="32" t="s">
        <v>99</v>
      </c>
    </row>
    <row r="39" spans="1:8" ht="12.75">
      <c r="A39" s="126"/>
      <c r="B39" s="222"/>
      <c r="C39" s="222"/>
      <c r="D39" s="222"/>
      <c r="E39" s="222"/>
      <c r="F39" s="222"/>
      <c r="G39" s="222"/>
      <c r="H39" s="32" t="s">
        <v>99</v>
      </c>
    </row>
    <row r="40" spans="1:8" ht="12.75">
      <c r="A40" s="126"/>
      <c r="B40" s="222"/>
      <c r="C40" s="222"/>
      <c r="D40" s="222"/>
      <c r="E40" s="222"/>
      <c r="F40" s="222"/>
      <c r="G40" s="222"/>
      <c r="H40" s="32" t="s">
        <v>99</v>
      </c>
    </row>
    <row r="41" spans="1:8" ht="12.75">
      <c r="A41" s="126"/>
      <c r="B41" s="222"/>
      <c r="C41" s="222"/>
      <c r="D41" s="222"/>
      <c r="E41" s="222"/>
      <c r="F41" s="222"/>
      <c r="G41" s="222"/>
      <c r="H41" s="32" t="s">
        <v>99</v>
      </c>
    </row>
    <row r="42" spans="1:8" ht="12.75">
      <c r="A42" s="126"/>
      <c r="B42" s="222"/>
      <c r="C42" s="222"/>
      <c r="D42" s="222"/>
      <c r="E42" s="222"/>
      <c r="F42" s="222"/>
      <c r="G42" s="222"/>
      <c r="H42" s="32" t="s">
        <v>99</v>
      </c>
    </row>
    <row r="43" spans="1:8" ht="12.75">
      <c r="A43" s="126"/>
      <c r="B43" s="222"/>
      <c r="C43" s="222"/>
      <c r="D43" s="222"/>
      <c r="E43" s="222"/>
      <c r="F43" s="222"/>
      <c r="G43" s="222"/>
      <c r="H43" s="32" t="s">
        <v>99</v>
      </c>
    </row>
    <row r="44" spans="1:8" ht="12.75">
      <c r="A44" s="126"/>
      <c r="B44" s="222"/>
      <c r="C44" s="222"/>
      <c r="D44" s="222"/>
      <c r="E44" s="222"/>
      <c r="F44" s="222"/>
      <c r="G44" s="222"/>
      <c r="H44" s="32" t="s">
        <v>99</v>
      </c>
    </row>
    <row r="45" spans="2:7" ht="12.75">
      <c r="B45" s="223"/>
      <c r="C45" s="223"/>
      <c r="D45" s="223"/>
      <c r="E45" s="223"/>
      <c r="F45" s="223"/>
      <c r="G45" s="223"/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H43" sqref="H43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4.66015625" style="26" customWidth="1"/>
    <col min="8" max="16384" width="10.5" style="1" customWidth="1"/>
  </cols>
  <sheetData>
    <row r="1" spans="1:7" s="2" customFormat="1" ht="20.25" customHeight="1">
      <c r="A1" s="238" t="s">
        <v>111</v>
      </c>
      <c r="B1" s="239"/>
      <c r="C1" s="239"/>
      <c r="D1" s="239"/>
      <c r="E1" s="239"/>
      <c r="F1" s="239"/>
      <c r="G1" s="239"/>
    </row>
    <row r="2" spans="1:7" s="2" customFormat="1" ht="12.75" customHeight="1">
      <c r="A2" s="4" t="s">
        <v>0</v>
      </c>
      <c r="B2" s="4" t="str">
        <f>'Krycí list SO 01'!nazevstavby</f>
        <v>POLNÍ CESTY A INTERAKČNÍ PRVKY V K.Ú. JEZERNICE - I. 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tr">
        <f>'Krycí list SO 03'!nazevobjektu</f>
        <v>SO 03 - POLNÍ CESTA C3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24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7.5" customHeight="1">
      <c r="A7" s="5"/>
      <c r="B7" s="5"/>
      <c r="C7" s="5"/>
      <c r="D7" s="5"/>
      <c r="E7" s="5"/>
      <c r="F7" s="16"/>
      <c r="G7" s="16"/>
    </row>
    <row r="8" spans="1:7" s="2" customFormat="1" ht="6.75" customHeight="1">
      <c r="A8" s="8"/>
      <c r="B8" s="3"/>
      <c r="C8" s="3"/>
      <c r="D8" s="3"/>
      <c r="E8" s="3"/>
      <c r="F8" s="15"/>
      <c r="G8" s="15"/>
    </row>
    <row r="9" spans="1:7" s="2" customFormat="1" ht="21.75" customHeight="1">
      <c r="A9" s="9"/>
      <c r="B9" s="9"/>
      <c r="C9" s="171" t="s">
        <v>12</v>
      </c>
      <c r="D9" s="9"/>
      <c r="E9" s="9"/>
      <c r="F9" s="20"/>
      <c r="G9" s="21">
        <f>G10+G39+G56+G59</f>
        <v>0</v>
      </c>
    </row>
    <row r="10" spans="1:7" s="2" customFormat="1" ht="21.75" customHeight="1">
      <c r="A10" s="11"/>
      <c r="B10" s="165" t="s">
        <v>13</v>
      </c>
      <c r="C10" s="165" t="s">
        <v>14</v>
      </c>
      <c r="D10" s="11"/>
      <c r="E10" s="11"/>
      <c r="F10" s="22"/>
      <c r="G10" s="23">
        <f>SUM(G11:G38)</f>
        <v>0</v>
      </c>
    </row>
    <row r="11" spans="1:9" s="2" customFormat="1" ht="21.75" customHeight="1">
      <c r="A11" s="169">
        <v>1</v>
      </c>
      <c r="B11" s="166">
        <v>111201101</v>
      </c>
      <c r="C11" s="166" t="s">
        <v>197</v>
      </c>
      <c r="D11" s="166" t="s">
        <v>15</v>
      </c>
      <c r="E11" s="167">
        <v>164</v>
      </c>
      <c r="F11" s="168"/>
      <c r="G11" s="170">
        <f>E11*F11</f>
        <v>0</v>
      </c>
      <c r="H11" s="155"/>
      <c r="I11" s="155"/>
    </row>
    <row r="12" spans="1:7" ht="24.75" customHeight="1">
      <c r="A12" s="169"/>
      <c r="B12" s="166"/>
      <c r="C12" s="235" t="s">
        <v>249</v>
      </c>
      <c r="D12" s="236"/>
      <c r="E12" s="236"/>
      <c r="F12" s="237"/>
      <c r="G12" s="170"/>
    </row>
    <row r="13" spans="1:9" s="2" customFormat="1" ht="21.75" customHeight="1">
      <c r="A13" s="169">
        <v>2</v>
      </c>
      <c r="B13" s="166">
        <v>111201401</v>
      </c>
      <c r="C13" s="166" t="s">
        <v>161</v>
      </c>
      <c r="D13" s="166" t="s">
        <v>15</v>
      </c>
      <c r="E13" s="167">
        <v>164</v>
      </c>
      <c r="F13" s="168"/>
      <c r="G13" s="170">
        <f>E13*F13</f>
        <v>0</v>
      </c>
      <c r="H13" s="155"/>
      <c r="I13" s="155"/>
    </row>
    <row r="14" spans="1:10" s="2" customFormat="1" ht="21.75" customHeight="1">
      <c r="A14" s="169">
        <v>3</v>
      </c>
      <c r="B14" s="159">
        <v>112101103</v>
      </c>
      <c r="C14" s="159" t="s">
        <v>199</v>
      </c>
      <c r="D14" s="159" t="s">
        <v>121</v>
      </c>
      <c r="E14" s="160">
        <v>3</v>
      </c>
      <c r="F14" s="24"/>
      <c r="G14" s="25">
        <f aca="true" t="shared" si="0" ref="G14:G25">E14*F14</f>
        <v>0</v>
      </c>
      <c r="H14" s="155"/>
      <c r="I14" s="155"/>
      <c r="J14" s="130"/>
    </row>
    <row r="15" spans="1:9" ht="21.75" customHeight="1">
      <c r="A15" s="169">
        <v>4</v>
      </c>
      <c r="B15" s="159">
        <v>112201103</v>
      </c>
      <c r="C15" s="159" t="s">
        <v>200</v>
      </c>
      <c r="D15" s="159" t="s">
        <v>121</v>
      </c>
      <c r="E15" s="160">
        <v>3</v>
      </c>
      <c r="F15" s="24"/>
      <c r="G15" s="25">
        <f t="shared" si="0"/>
        <v>0</v>
      </c>
      <c r="H15" s="155"/>
      <c r="I15" s="155"/>
    </row>
    <row r="16" spans="1:9" ht="21.75" customHeight="1">
      <c r="A16" s="169">
        <v>5</v>
      </c>
      <c r="B16" s="159">
        <v>162301403</v>
      </c>
      <c r="C16" s="159" t="s">
        <v>201</v>
      </c>
      <c r="D16" s="159" t="s">
        <v>121</v>
      </c>
      <c r="E16" s="160">
        <v>3</v>
      </c>
      <c r="F16" s="24"/>
      <c r="G16" s="25">
        <f t="shared" si="0"/>
        <v>0</v>
      </c>
      <c r="H16" s="155"/>
      <c r="I16" s="155"/>
    </row>
    <row r="17" spans="1:9" ht="21.75" customHeight="1">
      <c r="A17" s="169">
        <v>6</v>
      </c>
      <c r="B17" s="159">
        <v>162301413</v>
      </c>
      <c r="C17" s="159" t="s">
        <v>202</v>
      </c>
      <c r="D17" s="159" t="s">
        <v>121</v>
      </c>
      <c r="E17" s="160">
        <v>3</v>
      </c>
      <c r="F17" s="24"/>
      <c r="G17" s="25">
        <f t="shared" si="0"/>
        <v>0</v>
      </c>
      <c r="H17" s="155"/>
      <c r="I17" s="155"/>
    </row>
    <row r="18" spans="1:9" ht="21.75" customHeight="1">
      <c r="A18" s="169">
        <v>7</v>
      </c>
      <c r="B18" s="159">
        <v>162301423</v>
      </c>
      <c r="C18" s="159" t="s">
        <v>203</v>
      </c>
      <c r="D18" s="159" t="s">
        <v>121</v>
      </c>
      <c r="E18" s="160">
        <v>3</v>
      </c>
      <c r="F18" s="24"/>
      <c r="G18" s="25">
        <f t="shared" si="0"/>
        <v>0</v>
      </c>
      <c r="H18" s="155"/>
      <c r="I18" s="155"/>
    </row>
    <row r="19" spans="1:9" ht="21.75" customHeight="1">
      <c r="A19" s="169">
        <v>8</v>
      </c>
      <c r="B19" s="159">
        <v>122301102</v>
      </c>
      <c r="C19" s="159" t="s">
        <v>198</v>
      </c>
      <c r="D19" s="159" t="s">
        <v>17</v>
      </c>
      <c r="E19" s="160">
        <f>E25*0.5+E43*0.4</f>
        <v>888.9</v>
      </c>
      <c r="F19" s="24"/>
      <c r="G19" s="25">
        <f t="shared" si="0"/>
        <v>0</v>
      </c>
      <c r="H19" s="155"/>
      <c r="I19" s="155"/>
    </row>
    <row r="20" spans="1:9" ht="21.75" customHeight="1">
      <c r="A20" s="169"/>
      <c r="B20" s="159"/>
      <c r="C20" s="243" t="s">
        <v>243</v>
      </c>
      <c r="D20" s="244"/>
      <c r="E20" s="244"/>
      <c r="F20" s="245"/>
      <c r="G20" s="25"/>
      <c r="H20" s="155"/>
      <c r="I20" s="155"/>
    </row>
    <row r="21" spans="1:9" ht="21.75" customHeight="1">
      <c r="A21" s="169">
        <v>9</v>
      </c>
      <c r="B21" s="159">
        <v>132201102</v>
      </c>
      <c r="C21" s="159" t="s">
        <v>192</v>
      </c>
      <c r="D21" s="159" t="s">
        <v>17</v>
      </c>
      <c r="E21" s="160">
        <f>E45*0.6*1.5</f>
        <v>249.48</v>
      </c>
      <c r="F21" s="24"/>
      <c r="G21" s="25">
        <f t="shared" si="0"/>
        <v>0</v>
      </c>
      <c r="H21" s="155"/>
      <c r="I21" s="155"/>
    </row>
    <row r="22" spans="1:9" ht="21.75" customHeight="1">
      <c r="A22" s="169">
        <v>10</v>
      </c>
      <c r="B22" s="159" t="s">
        <v>18</v>
      </c>
      <c r="C22" s="159" t="s">
        <v>19</v>
      </c>
      <c r="D22" s="159" t="s">
        <v>17</v>
      </c>
      <c r="E22" s="160">
        <f>E19+E21</f>
        <v>1138.3799999999999</v>
      </c>
      <c r="F22" s="24"/>
      <c r="G22" s="25">
        <f t="shared" si="0"/>
        <v>0</v>
      </c>
      <c r="H22" s="155"/>
      <c r="I22" s="155"/>
    </row>
    <row r="23" spans="1:9" ht="21.75" customHeight="1">
      <c r="A23" s="169"/>
      <c r="B23" s="159"/>
      <c r="C23" s="243" t="s">
        <v>244</v>
      </c>
      <c r="D23" s="244"/>
      <c r="E23" s="244"/>
      <c r="F23" s="245"/>
      <c r="G23" s="25"/>
      <c r="H23" s="155"/>
      <c r="I23" s="155"/>
    </row>
    <row r="24" spans="1:9" ht="21.75" customHeight="1">
      <c r="A24" s="169">
        <v>11</v>
      </c>
      <c r="B24" s="159" t="s">
        <v>48</v>
      </c>
      <c r="C24" s="159" t="s">
        <v>155</v>
      </c>
      <c r="D24" s="159" t="s">
        <v>15</v>
      </c>
      <c r="E24" s="160">
        <f>E47-E43</f>
        <v>1245</v>
      </c>
      <c r="F24" s="24"/>
      <c r="G24" s="25">
        <f t="shared" si="0"/>
        <v>0</v>
      </c>
      <c r="H24" s="155"/>
      <c r="I24" s="155"/>
    </row>
    <row r="25" spans="1:9" ht="21.75" customHeight="1">
      <c r="A25" s="169">
        <v>12</v>
      </c>
      <c r="B25" s="159" t="s">
        <v>27</v>
      </c>
      <c r="C25" s="159" t="s">
        <v>100</v>
      </c>
      <c r="D25" s="159" t="s">
        <v>15</v>
      </c>
      <c r="E25" s="160">
        <f>E47</f>
        <v>1541</v>
      </c>
      <c r="F25" s="24"/>
      <c r="G25" s="25">
        <f t="shared" si="0"/>
        <v>0</v>
      </c>
      <c r="H25" s="155"/>
      <c r="I25" s="155"/>
    </row>
    <row r="26" spans="1:9" ht="21.75" customHeight="1">
      <c r="A26" s="169">
        <v>13</v>
      </c>
      <c r="B26" s="159" t="s">
        <v>20</v>
      </c>
      <c r="C26" s="159" t="s">
        <v>21</v>
      </c>
      <c r="D26" s="159" t="s">
        <v>17</v>
      </c>
      <c r="E26" s="160">
        <f>E22</f>
        <v>1138.3799999999999</v>
      </c>
      <c r="F26" s="24"/>
      <c r="G26" s="25">
        <f>E26*F26</f>
        <v>0</v>
      </c>
      <c r="H26" s="155"/>
      <c r="I26" s="155"/>
    </row>
    <row r="27" spans="1:9" ht="21.75" customHeight="1">
      <c r="A27" s="169">
        <v>14</v>
      </c>
      <c r="B27" s="159">
        <v>174101103</v>
      </c>
      <c r="C27" s="159" t="s">
        <v>157</v>
      </c>
      <c r="D27" s="159" t="s">
        <v>17</v>
      </c>
      <c r="E27" s="160">
        <f>E45*1.2*0.6</f>
        <v>199.58399999999997</v>
      </c>
      <c r="F27" s="24"/>
      <c r="G27" s="25">
        <f aca="true" t="shared" si="1" ref="G27:G38">E27*F27</f>
        <v>0</v>
      </c>
      <c r="H27" s="155"/>
      <c r="I27" s="155"/>
    </row>
    <row r="28" spans="1:9" ht="21.75" customHeight="1">
      <c r="A28" s="169">
        <v>15</v>
      </c>
      <c r="B28" s="159" t="s">
        <v>48</v>
      </c>
      <c r="C28" s="159" t="s">
        <v>156</v>
      </c>
      <c r="D28" s="159" t="s">
        <v>107</v>
      </c>
      <c r="E28" s="160">
        <f>E45*1.2*0.6*2.2</f>
        <v>439.0848</v>
      </c>
      <c r="F28" s="24"/>
      <c r="G28" s="25">
        <f t="shared" si="1"/>
        <v>0</v>
      </c>
      <c r="H28" s="155"/>
      <c r="I28" s="155"/>
    </row>
    <row r="29" spans="1:9" ht="21.75" customHeight="1">
      <c r="A29" s="169">
        <v>16</v>
      </c>
      <c r="B29" s="161" t="s">
        <v>48</v>
      </c>
      <c r="C29" s="162" t="s">
        <v>171</v>
      </c>
      <c r="D29" s="163" t="s">
        <v>17</v>
      </c>
      <c r="E29" s="164">
        <f>E33*0.1</f>
        <v>130.5</v>
      </c>
      <c r="F29" s="151"/>
      <c r="G29" s="25">
        <f t="shared" si="1"/>
        <v>0</v>
      </c>
      <c r="H29" s="155"/>
      <c r="I29" s="155"/>
    </row>
    <row r="30" spans="1:9" ht="21.75" customHeight="1">
      <c r="A30" s="169">
        <v>17</v>
      </c>
      <c r="B30" s="173" t="s">
        <v>22</v>
      </c>
      <c r="C30" s="174" t="s">
        <v>23</v>
      </c>
      <c r="D30" s="175" t="s">
        <v>15</v>
      </c>
      <c r="E30" s="176">
        <f>E33</f>
        <v>1305</v>
      </c>
      <c r="F30" s="177"/>
      <c r="G30" s="170">
        <f t="shared" si="1"/>
        <v>0</v>
      </c>
      <c r="H30" s="155"/>
      <c r="I30" s="172"/>
    </row>
    <row r="31" spans="1:7" ht="24.75" customHeight="1">
      <c r="A31" s="169"/>
      <c r="B31" s="166"/>
      <c r="C31" s="235" t="s">
        <v>249</v>
      </c>
      <c r="D31" s="236"/>
      <c r="E31" s="236"/>
      <c r="F31" s="237"/>
      <c r="G31" s="170"/>
    </row>
    <row r="32" spans="1:9" ht="21.75" customHeight="1">
      <c r="A32" s="169">
        <v>18</v>
      </c>
      <c r="B32" s="161" t="s">
        <v>24</v>
      </c>
      <c r="C32" s="153" t="s">
        <v>25</v>
      </c>
      <c r="D32" s="149" t="s">
        <v>26</v>
      </c>
      <c r="E32" s="150">
        <f>E33*1.05*0.05</f>
        <v>68.5125</v>
      </c>
      <c r="F32" s="151"/>
      <c r="G32" s="25">
        <f t="shared" si="1"/>
        <v>0</v>
      </c>
      <c r="H32" s="155"/>
      <c r="I32" s="155"/>
    </row>
    <row r="33" spans="1:9" ht="21.75" customHeight="1">
      <c r="A33" s="169">
        <v>19</v>
      </c>
      <c r="B33" s="161" t="s">
        <v>28</v>
      </c>
      <c r="C33" s="153" t="s">
        <v>29</v>
      </c>
      <c r="D33" s="149" t="s">
        <v>15</v>
      </c>
      <c r="E33" s="150">
        <v>1305</v>
      </c>
      <c r="F33" s="151"/>
      <c r="G33" s="25">
        <f t="shared" si="1"/>
        <v>0</v>
      </c>
      <c r="H33" s="155"/>
      <c r="I33" s="155"/>
    </row>
    <row r="34" spans="1:9" ht="21.75" customHeight="1">
      <c r="A34" s="169">
        <v>20</v>
      </c>
      <c r="B34" s="161">
        <v>182301131</v>
      </c>
      <c r="C34" s="153" t="s">
        <v>162</v>
      </c>
      <c r="D34" s="149" t="s">
        <v>15</v>
      </c>
      <c r="E34" s="150">
        <f>E33</f>
        <v>1305</v>
      </c>
      <c r="F34" s="151"/>
      <c r="G34" s="25">
        <f t="shared" si="1"/>
        <v>0</v>
      </c>
      <c r="H34" s="155"/>
      <c r="I34" s="155"/>
    </row>
    <row r="35" spans="1:9" ht="21.75" customHeight="1">
      <c r="A35" s="169">
        <v>21</v>
      </c>
      <c r="B35" s="161" t="s">
        <v>163</v>
      </c>
      <c r="C35" s="153" t="s">
        <v>164</v>
      </c>
      <c r="D35" s="149" t="s">
        <v>15</v>
      </c>
      <c r="E35" s="150">
        <f>E33</f>
        <v>1305</v>
      </c>
      <c r="F35" s="151"/>
      <c r="G35" s="25">
        <f t="shared" si="1"/>
        <v>0</v>
      </c>
      <c r="H35" s="155"/>
      <c r="I35" s="155"/>
    </row>
    <row r="36" spans="1:9" ht="21.75" customHeight="1">
      <c r="A36" s="169">
        <v>22</v>
      </c>
      <c r="B36" s="161" t="s">
        <v>165</v>
      </c>
      <c r="C36" s="153" t="s">
        <v>166</v>
      </c>
      <c r="D36" s="149" t="s">
        <v>15</v>
      </c>
      <c r="E36" s="150">
        <f>E33</f>
        <v>1305</v>
      </c>
      <c r="F36" s="151"/>
      <c r="G36" s="25">
        <f t="shared" si="1"/>
        <v>0</v>
      </c>
      <c r="H36" s="155"/>
      <c r="I36" s="155"/>
    </row>
    <row r="37" spans="1:9" ht="21.75" customHeight="1">
      <c r="A37" s="169">
        <v>23</v>
      </c>
      <c r="B37" s="161" t="s">
        <v>167</v>
      </c>
      <c r="C37" s="153" t="s">
        <v>168</v>
      </c>
      <c r="D37" s="149" t="s">
        <v>15</v>
      </c>
      <c r="E37" s="150">
        <f>E33</f>
        <v>1305</v>
      </c>
      <c r="F37" s="151"/>
      <c r="G37" s="25">
        <f t="shared" si="1"/>
        <v>0</v>
      </c>
      <c r="H37" s="155"/>
      <c r="I37" s="155"/>
    </row>
    <row r="38" spans="1:9" ht="21.75" customHeight="1">
      <c r="A38" s="169">
        <v>24</v>
      </c>
      <c r="B38" s="161" t="s">
        <v>169</v>
      </c>
      <c r="C38" s="153" t="s">
        <v>170</v>
      </c>
      <c r="D38" s="149" t="s">
        <v>15</v>
      </c>
      <c r="E38" s="150">
        <f>E33</f>
        <v>1305</v>
      </c>
      <c r="F38" s="151"/>
      <c r="G38" s="25">
        <f t="shared" si="1"/>
        <v>0</v>
      </c>
      <c r="H38" s="155"/>
      <c r="I38" s="155"/>
    </row>
    <row r="39" spans="1:9" ht="21.75" customHeight="1">
      <c r="A39" s="11"/>
      <c r="B39" s="165" t="s">
        <v>31</v>
      </c>
      <c r="C39" s="165" t="s">
        <v>32</v>
      </c>
      <c r="D39" s="11"/>
      <c r="E39" s="11"/>
      <c r="F39" s="22"/>
      <c r="G39" s="23">
        <f>SUM(G40:G54)</f>
        <v>0</v>
      </c>
      <c r="H39" s="155"/>
      <c r="I39" s="155"/>
    </row>
    <row r="40" spans="1:9" ht="21.75" customHeight="1">
      <c r="A40" s="158">
        <v>25</v>
      </c>
      <c r="B40" s="159">
        <v>569903311</v>
      </c>
      <c r="C40" s="159" t="s">
        <v>195</v>
      </c>
      <c r="D40" s="159" t="s">
        <v>17</v>
      </c>
      <c r="E40" s="160">
        <f>E41*0.1</f>
        <v>30.8</v>
      </c>
      <c r="F40" s="24"/>
      <c r="G40" s="25">
        <f aca="true" t="shared" si="2" ref="G40:G54">E40*F40</f>
        <v>0</v>
      </c>
      <c r="H40" s="155"/>
      <c r="I40" s="155"/>
    </row>
    <row r="41" spans="1:9" ht="21.75" customHeight="1">
      <c r="A41" s="158">
        <v>26</v>
      </c>
      <c r="B41" s="159">
        <v>569931132</v>
      </c>
      <c r="C41" s="159" t="s">
        <v>154</v>
      </c>
      <c r="D41" s="159" t="s">
        <v>15</v>
      </c>
      <c r="E41" s="160">
        <v>308</v>
      </c>
      <c r="F41" s="24"/>
      <c r="G41" s="25">
        <f t="shared" si="2"/>
        <v>0</v>
      </c>
      <c r="H41" s="155"/>
      <c r="I41" s="155"/>
    </row>
    <row r="42" spans="1:7" ht="24.75" customHeight="1">
      <c r="A42" s="169"/>
      <c r="B42" s="166"/>
      <c r="C42" s="235" t="s">
        <v>249</v>
      </c>
      <c r="D42" s="236"/>
      <c r="E42" s="236"/>
      <c r="F42" s="237"/>
      <c r="G42" s="170"/>
    </row>
    <row r="43" spans="1:9" ht="21.75" customHeight="1">
      <c r="A43" s="158">
        <v>27</v>
      </c>
      <c r="B43" s="159" t="s">
        <v>48</v>
      </c>
      <c r="C43" s="204" t="s">
        <v>315</v>
      </c>
      <c r="D43" s="159" t="s">
        <v>15</v>
      </c>
      <c r="E43" s="160">
        <v>296</v>
      </c>
      <c r="F43" s="24"/>
      <c r="G43" s="25">
        <f t="shared" si="2"/>
        <v>0</v>
      </c>
      <c r="H43" s="155"/>
      <c r="I43" s="155"/>
    </row>
    <row r="44" spans="1:9" ht="21.75" customHeight="1">
      <c r="A44" s="158">
        <v>28</v>
      </c>
      <c r="B44" s="159" t="s">
        <v>48</v>
      </c>
      <c r="C44" s="159" t="s">
        <v>191</v>
      </c>
      <c r="D44" s="159" t="s">
        <v>15</v>
      </c>
      <c r="E44" s="160">
        <f>E43*1.2</f>
        <v>355.2</v>
      </c>
      <c r="F44" s="24"/>
      <c r="G44" s="25">
        <f t="shared" si="2"/>
        <v>0</v>
      </c>
      <c r="H44" s="155"/>
      <c r="I44" s="155"/>
    </row>
    <row r="45" spans="1:9" ht="21.75" customHeight="1">
      <c r="A45" s="158">
        <v>29</v>
      </c>
      <c r="B45" s="159" t="s">
        <v>48</v>
      </c>
      <c r="C45" s="159" t="s">
        <v>108</v>
      </c>
      <c r="D45" s="159" t="s">
        <v>16</v>
      </c>
      <c r="E45" s="160">
        <v>277.2</v>
      </c>
      <c r="F45" s="24"/>
      <c r="G45" s="25">
        <f t="shared" si="2"/>
        <v>0</v>
      </c>
      <c r="H45" s="155"/>
      <c r="I45" s="155"/>
    </row>
    <row r="46" spans="1:7" ht="24.75" customHeight="1">
      <c r="A46" s="169"/>
      <c r="B46" s="166"/>
      <c r="C46" s="235" t="s">
        <v>251</v>
      </c>
      <c r="D46" s="236"/>
      <c r="E46" s="236"/>
      <c r="F46" s="237"/>
      <c r="G46" s="170"/>
    </row>
    <row r="47" spans="1:9" ht="21.75" customHeight="1">
      <c r="A47" s="158">
        <v>30</v>
      </c>
      <c r="B47" s="159">
        <v>564851115</v>
      </c>
      <c r="C47" s="159" t="s">
        <v>104</v>
      </c>
      <c r="D47" s="159" t="s">
        <v>15</v>
      </c>
      <c r="E47" s="160">
        <f>E52+2*166</f>
        <v>1541</v>
      </c>
      <c r="F47" s="24"/>
      <c r="G47" s="25">
        <f t="shared" si="2"/>
        <v>0</v>
      </c>
      <c r="H47" s="155"/>
      <c r="I47" s="155"/>
    </row>
    <row r="48" spans="1:9" ht="21.75" customHeight="1">
      <c r="A48" s="158">
        <v>31</v>
      </c>
      <c r="B48" s="159">
        <v>565211111</v>
      </c>
      <c r="C48" s="159" t="s">
        <v>105</v>
      </c>
      <c r="D48" s="159" t="s">
        <v>15</v>
      </c>
      <c r="E48" s="160">
        <f>E51+1.4*280</f>
        <v>1601</v>
      </c>
      <c r="F48" s="24"/>
      <c r="G48" s="25">
        <f t="shared" si="2"/>
        <v>0</v>
      </c>
      <c r="H48" s="155"/>
      <c r="I48" s="155"/>
    </row>
    <row r="49" spans="1:9" ht="21.75" customHeight="1">
      <c r="A49" s="158">
        <v>32</v>
      </c>
      <c r="B49" s="166">
        <v>573111113</v>
      </c>
      <c r="C49" s="166" t="s">
        <v>102</v>
      </c>
      <c r="D49" s="166" t="s">
        <v>15</v>
      </c>
      <c r="E49" s="167">
        <f>E50</f>
        <v>1265</v>
      </c>
      <c r="F49" s="168"/>
      <c r="G49" s="25">
        <f t="shared" si="2"/>
        <v>0</v>
      </c>
      <c r="H49" s="155"/>
      <c r="I49" s="155"/>
    </row>
    <row r="50" spans="1:9" ht="21.75" customHeight="1">
      <c r="A50" s="158">
        <v>33</v>
      </c>
      <c r="B50" s="166">
        <v>565166121</v>
      </c>
      <c r="C50" s="166" t="s">
        <v>176</v>
      </c>
      <c r="D50" s="166" t="s">
        <v>15</v>
      </c>
      <c r="E50" s="167">
        <f>E52+280*0.2</f>
        <v>1265</v>
      </c>
      <c r="F50" s="168"/>
      <c r="G50" s="25">
        <f t="shared" si="2"/>
        <v>0</v>
      </c>
      <c r="H50" s="155"/>
      <c r="I50" s="155"/>
    </row>
    <row r="51" spans="1:9" ht="21.75" customHeight="1">
      <c r="A51" s="158">
        <v>34</v>
      </c>
      <c r="B51" s="159" t="s">
        <v>33</v>
      </c>
      <c r="C51" s="159" t="s">
        <v>34</v>
      </c>
      <c r="D51" s="159" t="s">
        <v>15</v>
      </c>
      <c r="E51" s="160">
        <f>E52</f>
        <v>1209</v>
      </c>
      <c r="F51" s="24"/>
      <c r="G51" s="25">
        <f t="shared" si="2"/>
        <v>0</v>
      </c>
      <c r="H51" s="155"/>
      <c r="I51" s="155"/>
    </row>
    <row r="52" spans="1:9" ht="21.75" customHeight="1">
      <c r="A52" s="158">
        <v>35</v>
      </c>
      <c r="B52" s="159">
        <v>577144121</v>
      </c>
      <c r="C52" s="159" t="s">
        <v>109</v>
      </c>
      <c r="D52" s="159" t="s">
        <v>15</v>
      </c>
      <c r="E52" s="160">
        <v>1209</v>
      </c>
      <c r="F52" s="24"/>
      <c r="G52" s="25">
        <f t="shared" si="2"/>
        <v>0</v>
      </c>
      <c r="H52" s="155"/>
      <c r="I52" s="155"/>
    </row>
    <row r="53" spans="1:7" ht="24.75" customHeight="1">
      <c r="A53" s="169"/>
      <c r="B53" s="166"/>
      <c r="C53" s="235" t="s">
        <v>249</v>
      </c>
      <c r="D53" s="236"/>
      <c r="E53" s="236"/>
      <c r="F53" s="237"/>
      <c r="G53" s="170"/>
    </row>
    <row r="54" spans="1:9" ht="21.75" customHeight="1">
      <c r="A54" s="158">
        <v>36</v>
      </c>
      <c r="B54" s="159" t="s">
        <v>35</v>
      </c>
      <c r="C54" s="159" t="s">
        <v>47</v>
      </c>
      <c r="D54" s="159" t="s">
        <v>16</v>
      </c>
      <c r="E54" s="160">
        <v>49</v>
      </c>
      <c r="F54" s="24"/>
      <c r="G54" s="25">
        <f t="shared" si="2"/>
        <v>0</v>
      </c>
      <c r="H54" s="155"/>
      <c r="I54" s="155"/>
    </row>
    <row r="55" spans="1:7" ht="24.75" customHeight="1">
      <c r="A55" s="169"/>
      <c r="B55" s="166"/>
      <c r="C55" s="235" t="s">
        <v>251</v>
      </c>
      <c r="D55" s="236"/>
      <c r="E55" s="236"/>
      <c r="F55" s="237"/>
      <c r="G55" s="170"/>
    </row>
    <row r="56" spans="1:9" ht="21.75" customHeight="1">
      <c r="A56" s="11"/>
      <c r="B56" s="165" t="s">
        <v>36</v>
      </c>
      <c r="C56" s="165" t="s">
        <v>37</v>
      </c>
      <c r="D56" s="11"/>
      <c r="E56" s="11"/>
      <c r="F56" s="22"/>
      <c r="G56" s="23">
        <f>SUM(G57:G57)</f>
        <v>0</v>
      </c>
      <c r="H56" s="155"/>
      <c r="I56" s="155"/>
    </row>
    <row r="57" spans="1:9" ht="24" customHeight="1">
      <c r="A57" s="158">
        <v>37</v>
      </c>
      <c r="B57" s="159" t="s">
        <v>38</v>
      </c>
      <c r="C57" s="159" t="s">
        <v>39</v>
      </c>
      <c r="D57" s="159" t="s">
        <v>30</v>
      </c>
      <c r="E57" s="160">
        <v>5</v>
      </c>
      <c r="F57" s="24"/>
      <c r="G57" s="25">
        <f>E57*F57</f>
        <v>0</v>
      </c>
      <c r="H57" s="155"/>
      <c r="I57" s="155"/>
    </row>
    <row r="58" spans="1:7" ht="24.75" customHeight="1">
      <c r="A58" s="169"/>
      <c r="B58" s="166"/>
      <c r="C58" s="235" t="s">
        <v>252</v>
      </c>
      <c r="D58" s="236"/>
      <c r="E58" s="236"/>
      <c r="F58" s="237"/>
      <c r="G58" s="170"/>
    </row>
    <row r="59" spans="1:9" ht="18.75" customHeight="1">
      <c r="A59" s="11"/>
      <c r="B59" s="165" t="s">
        <v>40</v>
      </c>
      <c r="C59" s="165" t="s">
        <v>41</v>
      </c>
      <c r="D59" s="11"/>
      <c r="E59" s="11"/>
      <c r="F59" s="22"/>
      <c r="G59" s="23">
        <f>SUM(G60:G62)</f>
        <v>0</v>
      </c>
      <c r="H59" s="155"/>
      <c r="I59" s="155"/>
    </row>
    <row r="60" spans="1:9" ht="19.5" customHeight="1">
      <c r="A60" s="158">
        <v>38</v>
      </c>
      <c r="B60" s="159" t="s">
        <v>42</v>
      </c>
      <c r="C60" s="159" t="s">
        <v>43</v>
      </c>
      <c r="D60" s="159" t="s">
        <v>16</v>
      </c>
      <c r="E60" s="160">
        <v>49</v>
      </c>
      <c r="F60" s="24"/>
      <c r="G60" s="25">
        <f>E60*F60</f>
        <v>0</v>
      </c>
      <c r="H60" s="155"/>
      <c r="I60" s="155"/>
    </row>
    <row r="61" spans="1:7" ht="24.75" customHeight="1">
      <c r="A61" s="169"/>
      <c r="B61" s="166"/>
      <c r="C61" s="235" t="s">
        <v>251</v>
      </c>
      <c r="D61" s="236"/>
      <c r="E61" s="236"/>
      <c r="F61" s="237"/>
      <c r="G61" s="170"/>
    </row>
    <row r="62" spans="1:7" ht="21.75" customHeight="1">
      <c r="A62" s="158">
        <v>39</v>
      </c>
      <c r="B62" s="159" t="s">
        <v>44</v>
      </c>
      <c r="C62" s="159" t="s">
        <v>45</v>
      </c>
      <c r="D62" s="159" t="s">
        <v>17</v>
      </c>
      <c r="E62" s="160">
        <f>E22</f>
        <v>1138.3799999999999</v>
      </c>
      <c r="F62" s="24"/>
      <c r="G62" s="25">
        <f>E62*F62</f>
        <v>0</v>
      </c>
    </row>
    <row r="63" spans="1:7" ht="21.75" customHeight="1" thickBot="1">
      <c r="A63" s="8"/>
      <c r="B63" s="3"/>
      <c r="C63" s="3"/>
      <c r="D63" s="3"/>
      <c r="E63" s="3"/>
      <c r="F63" s="15"/>
      <c r="G63" s="15"/>
    </row>
    <row r="64" spans="1:7" ht="21.75" customHeight="1" thickBot="1">
      <c r="A64" s="11"/>
      <c r="B64" s="13"/>
      <c r="C64" s="10" t="s">
        <v>46</v>
      </c>
      <c r="D64" s="11"/>
      <c r="E64" s="11"/>
      <c r="F64" s="22"/>
      <c r="G64" s="27">
        <f>ROUND((G9),0)</f>
        <v>0</v>
      </c>
    </row>
    <row r="65" spans="3:7" ht="18" customHeight="1" thickBot="1">
      <c r="C65" s="10" t="s">
        <v>110</v>
      </c>
      <c r="G65" s="27">
        <f>ROUND((G64*0.21),0)</f>
        <v>0</v>
      </c>
    </row>
    <row r="66" spans="3:7" ht="18" customHeight="1" thickBot="1">
      <c r="C66" s="14" t="s">
        <v>49</v>
      </c>
      <c r="G66" s="27">
        <f>G64+G65</f>
        <v>0</v>
      </c>
    </row>
    <row r="67" ht="12" customHeight="1">
      <c r="G67" s="128"/>
    </row>
  </sheetData>
  <sheetProtection/>
  <mergeCells count="11">
    <mergeCell ref="A1:G1"/>
    <mergeCell ref="C20:F20"/>
    <mergeCell ref="C23:F23"/>
    <mergeCell ref="C12:F12"/>
    <mergeCell ref="C31:F31"/>
    <mergeCell ref="C42:F42"/>
    <mergeCell ref="C46:F46"/>
    <mergeCell ref="C53:F53"/>
    <mergeCell ref="C55:F55"/>
    <mergeCell ref="C58:F58"/>
    <mergeCell ref="C61:F61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P22" sqref="P22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221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POLNÍ CESTY A INTERAKČNÍ PRVKY V K.Ú. JEZERNICE - I. ETAPA</v>
      </c>
      <c r="D6" s="71"/>
      <c r="E6" s="71"/>
      <c r="F6" s="71"/>
      <c r="G6" s="72"/>
    </row>
    <row r="7" spans="1:9" ht="12.75">
      <c r="A7" s="73" t="s">
        <v>66</v>
      </c>
      <c r="B7" s="75"/>
      <c r="C7" s="215" t="s">
        <v>101</v>
      </c>
      <c r="D7" s="216"/>
      <c r="E7" s="78" t="s">
        <v>67</v>
      </c>
      <c r="F7" s="79"/>
      <c r="G7" s="80"/>
      <c r="H7" s="81"/>
      <c r="I7" s="81"/>
    </row>
    <row r="8" spans="1:7" ht="39" customHeight="1">
      <c r="A8" s="73" t="s">
        <v>68</v>
      </c>
      <c r="B8" s="75"/>
      <c r="C8" s="224" t="s">
        <v>159</v>
      </c>
      <c r="D8" s="216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158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219"/>
      <c r="F11" s="220"/>
      <c r="G11" s="221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'Rekapitulace SO 04'!E7+'Rekapitulace SO 04'!E8+'Rekapitulace SO 04'!E9+'Rekapitulace SO 04'!E10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222"/>
      <c r="C36" s="222"/>
      <c r="D36" s="222"/>
      <c r="E36" s="222"/>
      <c r="F36" s="222"/>
      <c r="G36" s="222"/>
      <c r="H36" s="32" t="s">
        <v>99</v>
      </c>
    </row>
    <row r="37" spans="1:8" ht="12.75" customHeight="1">
      <c r="A37" s="126"/>
      <c r="B37" s="222"/>
      <c r="C37" s="222"/>
      <c r="D37" s="222"/>
      <c r="E37" s="222"/>
      <c r="F37" s="222"/>
      <c r="G37" s="222"/>
      <c r="H37" s="32" t="s">
        <v>99</v>
      </c>
    </row>
    <row r="38" spans="1:8" ht="12.75">
      <c r="A38" s="126"/>
      <c r="B38" s="222"/>
      <c r="C38" s="222"/>
      <c r="D38" s="222"/>
      <c r="E38" s="222"/>
      <c r="F38" s="222"/>
      <c r="G38" s="222"/>
      <c r="H38" s="32" t="s">
        <v>99</v>
      </c>
    </row>
    <row r="39" spans="1:8" ht="12.75">
      <c r="A39" s="126"/>
      <c r="B39" s="222"/>
      <c r="C39" s="222"/>
      <c r="D39" s="222"/>
      <c r="E39" s="222"/>
      <c r="F39" s="222"/>
      <c r="G39" s="222"/>
      <c r="H39" s="32" t="s">
        <v>99</v>
      </c>
    </row>
    <row r="40" spans="1:8" ht="12.75">
      <c r="A40" s="126"/>
      <c r="B40" s="222"/>
      <c r="C40" s="222"/>
      <c r="D40" s="222"/>
      <c r="E40" s="222"/>
      <c r="F40" s="222"/>
      <c r="G40" s="222"/>
      <c r="H40" s="32" t="s">
        <v>99</v>
      </c>
    </row>
    <row r="41" spans="1:8" ht="12.75">
      <c r="A41" s="126"/>
      <c r="B41" s="222"/>
      <c r="C41" s="222"/>
      <c r="D41" s="222"/>
      <c r="E41" s="222"/>
      <c r="F41" s="222"/>
      <c r="G41" s="222"/>
      <c r="H41" s="32" t="s">
        <v>99</v>
      </c>
    </row>
    <row r="42" spans="1:8" ht="12.75">
      <c r="A42" s="126"/>
      <c r="B42" s="222"/>
      <c r="C42" s="222"/>
      <c r="D42" s="222"/>
      <c r="E42" s="222"/>
      <c r="F42" s="222"/>
      <c r="G42" s="222"/>
      <c r="H42" s="32" t="s">
        <v>99</v>
      </c>
    </row>
    <row r="43" spans="1:8" ht="12.75">
      <c r="A43" s="126"/>
      <c r="B43" s="222"/>
      <c r="C43" s="222"/>
      <c r="D43" s="222"/>
      <c r="E43" s="222"/>
      <c r="F43" s="222"/>
      <c r="G43" s="222"/>
      <c r="H43" s="32" t="s">
        <v>99</v>
      </c>
    </row>
    <row r="44" spans="1:8" ht="12.75">
      <c r="A44" s="126"/>
      <c r="B44" s="222"/>
      <c r="C44" s="222"/>
      <c r="D44" s="222"/>
      <c r="E44" s="222"/>
      <c r="F44" s="222"/>
      <c r="G44" s="222"/>
      <c r="H44" s="32" t="s">
        <v>99</v>
      </c>
    </row>
    <row r="45" spans="2:7" ht="12.75">
      <c r="B45" s="223"/>
      <c r="C45" s="223"/>
      <c r="D45" s="223"/>
      <c r="E45" s="223"/>
      <c r="F45" s="223"/>
      <c r="G45" s="223"/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</sheetData>
  <sheetProtection/>
  <mergeCells count="14">
    <mergeCell ref="C7:D7"/>
    <mergeCell ref="C8:D8"/>
    <mergeCell ref="E11:G11"/>
    <mergeCell ref="B36:G44"/>
    <mergeCell ref="B45:G45"/>
    <mergeCell ref="B46:G46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1" sqref="E11"/>
    </sheetView>
  </sheetViews>
  <sheetFormatPr defaultColWidth="10.66015625" defaultRowHeight="10.5"/>
  <cols>
    <col min="1" max="1" width="6.83203125" style="32" customWidth="1"/>
    <col min="2" max="2" width="7.16015625" style="32" customWidth="1"/>
    <col min="3" max="3" width="13.33203125" style="32" customWidth="1"/>
    <col min="4" max="4" width="18.5" style="32" customWidth="1"/>
    <col min="5" max="5" width="13.16015625" style="32" customWidth="1"/>
    <col min="6" max="6" width="12.66015625" style="32" customWidth="1"/>
    <col min="7" max="7" width="12.83203125" style="32" customWidth="1"/>
    <col min="8" max="8" width="13" style="32" customWidth="1"/>
    <col min="9" max="9" width="12.5" style="32" customWidth="1"/>
    <col min="10" max="16384" width="10.66015625" style="32" customWidth="1"/>
  </cols>
  <sheetData>
    <row r="1" spans="1:9" ht="33.75" customHeight="1" thickTop="1">
      <c r="A1" s="225" t="s">
        <v>50</v>
      </c>
      <c r="B1" s="226"/>
      <c r="C1" s="232" t="str">
        <f>'Krycí list SO 01'!nazevstavby</f>
        <v>POLNÍ CESTY A INTERAKČNÍ PRVKY V K.Ú. JEZERNICE - I. ETAPA</v>
      </c>
      <c r="D1" s="233"/>
      <c r="E1" s="233"/>
      <c r="F1" s="234"/>
      <c r="G1" s="29" t="s">
        <v>51</v>
      </c>
      <c r="H1" s="30">
        <v>1</v>
      </c>
      <c r="I1" s="31"/>
    </row>
    <row r="2" spans="1:9" ht="13.5" thickBot="1">
      <c r="A2" s="227" t="s">
        <v>52</v>
      </c>
      <c r="B2" s="228"/>
      <c r="C2" s="33" t="str">
        <f>'Krycí list SO 04'!nazevobjektu</f>
        <v>SO 04 - POLNÍ CESTA C102 </v>
      </c>
      <c r="D2" s="34"/>
      <c r="E2" s="35"/>
      <c r="F2" s="34"/>
      <c r="G2" s="229"/>
      <c r="H2" s="230"/>
      <c r="I2" s="231"/>
    </row>
    <row r="3" ht="13.5" thickTop="1">
      <c r="F3" s="36"/>
    </row>
    <row r="4" spans="1:9" ht="19.5" customHeight="1">
      <c r="A4" s="37" t="s">
        <v>53</v>
      </c>
      <c r="B4" s="38"/>
      <c r="C4" s="38"/>
      <c r="D4" s="38"/>
      <c r="E4" s="39"/>
      <c r="F4" s="38"/>
      <c r="G4" s="38"/>
      <c r="H4" s="38"/>
      <c r="I4" s="38"/>
    </row>
    <row r="5" ht="13.5" thickBot="1"/>
    <row r="6" spans="1:9" s="36" customFormat="1" ht="13.5" thickBot="1">
      <c r="A6" s="40"/>
      <c r="B6" s="41" t="s">
        <v>54</v>
      </c>
      <c r="C6" s="41"/>
      <c r="D6" s="42"/>
      <c r="E6" s="43" t="s">
        <v>55</v>
      </c>
      <c r="F6" s="44" t="s">
        <v>56</v>
      </c>
      <c r="G6" s="44" t="s">
        <v>57</v>
      </c>
      <c r="H6" s="44" t="s">
        <v>58</v>
      </c>
      <c r="I6" s="45" t="s">
        <v>59</v>
      </c>
    </row>
    <row r="7" spans="1:9" s="36" customFormat="1" ht="12.75">
      <c r="A7" s="46" t="s">
        <v>13</v>
      </c>
      <c r="B7" s="47" t="s">
        <v>14</v>
      </c>
      <c r="D7" s="48"/>
      <c r="E7" s="49">
        <f>'Rozpočet SO 04'!G10</f>
        <v>0</v>
      </c>
      <c r="F7" s="50"/>
      <c r="G7" s="50"/>
      <c r="H7" s="50"/>
      <c r="I7" s="51"/>
    </row>
    <row r="8" spans="1:9" s="36" customFormat="1" ht="12.75">
      <c r="A8" s="46" t="s">
        <v>31</v>
      </c>
      <c r="B8" s="47" t="s">
        <v>32</v>
      </c>
      <c r="D8" s="48"/>
      <c r="E8" s="49">
        <f>'Rozpočet SO 04'!G37</f>
        <v>0</v>
      </c>
      <c r="F8" s="50"/>
      <c r="G8" s="50"/>
      <c r="H8" s="50"/>
      <c r="I8" s="51"/>
    </row>
    <row r="9" spans="1:9" s="36" customFormat="1" ht="12.75">
      <c r="A9" s="46" t="s">
        <v>36</v>
      </c>
      <c r="B9" s="47" t="s">
        <v>37</v>
      </c>
      <c r="D9" s="48"/>
      <c r="E9" s="49">
        <f>'Rozpočet SO 04'!G48</f>
        <v>0</v>
      </c>
      <c r="F9" s="50"/>
      <c r="G9" s="50"/>
      <c r="H9" s="50"/>
      <c r="I9" s="51"/>
    </row>
    <row r="10" spans="1:9" s="36" customFormat="1" ht="13.5" thickBot="1">
      <c r="A10" s="46" t="s">
        <v>40</v>
      </c>
      <c r="B10" s="47" t="s">
        <v>41</v>
      </c>
      <c r="D10" s="48"/>
      <c r="E10" s="49">
        <f>'Rozpočet SO 04'!G51</f>
        <v>0</v>
      </c>
      <c r="F10" s="50"/>
      <c r="G10" s="50"/>
      <c r="H10" s="50"/>
      <c r="I10" s="51"/>
    </row>
    <row r="11" spans="1:9" s="58" customFormat="1" ht="13.5" thickBot="1">
      <c r="A11" s="52"/>
      <c r="B11" s="53" t="s">
        <v>60</v>
      </c>
      <c r="C11" s="53"/>
      <c r="D11" s="54"/>
      <c r="E11" s="55">
        <f>SUM(E7:E10)</f>
        <v>0</v>
      </c>
      <c r="F11" s="56">
        <f>SUM(F7:F10)</f>
        <v>0</v>
      </c>
      <c r="G11" s="56">
        <f>SUM(G7:G10)</f>
        <v>0</v>
      </c>
      <c r="H11" s="56">
        <f>SUM(H7:H10)</f>
        <v>0</v>
      </c>
      <c r="I11" s="57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6:9" ht="12.75">
      <c r="F13" s="60"/>
      <c r="G13" s="61"/>
      <c r="H13" s="61"/>
      <c r="I13" s="62"/>
    </row>
    <row r="14" spans="6:9" ht="12.75">
      <c r="F14" s="60"/>
      <c r="G14" s="61"/>
      <c r="H14" s="61"/>
      <c r="I14" s="62"/>
    </row>
    <row r="15" spans="6:9" ht="12.75">
      <c r="F15" s="60"/>
      <c r="G15" s="61"/>
      <c r="H15" s="61"/>
      <c r="I15" s="62"/>
    </row>
    <row r="16" spans="6:9" ht="12.75">
      <c r="F16" s="60"/>
      <c r="G16" s="61"/>
      <c r="H16" s="61"/>
      <c r="I16" s="62"/>
    </row>
    <row r="17" spans="6:9" ht="12.75">
      <c r="F17" s="60"/>
      <c r="G17" s="61"/>
      <c r="H17" s="61"/>
      <c r="I17" s="62"/>
    </row>
    <row r="18" spans="6:9" ht="12.75">
      <c r="F18" s="60"/>
      <c r="G18" s="61"/>
      <c r="H18" s="61"/>
      <c r="I18" s="62"/>
    </row>
    <row r="19" spans="6:9" ht="12.75">
      <c r="F19" s="60"/>
      <c r="G19" s="61"/>
      <c r="H19" s="61"/>
      <c r="I19" s="62"/>
    </row>
    <row r="20" spans="6:9" ht="12.75">
      <c r="F20" s="60"/>
      <c r="G20" s="61"/>
      <c r="H20" s="61"/>
      <c r="I20" s="62"/>
    </row>
    <row r="21" spans="6:9" ht="12.75">
      <c r="F21" s="60"/>
      <c r="G21" s="61"/>
      <c r="H21" s="61"/>
      <c r="I21" s="62"/>
    </row>
    <row r="22" spans="6:9" ht="12.75">
      <c r="F22" s="60"/>
      <c r="G22" s="61"/>
      <c r="H22" s="61"/>
      <c r="I22" s="62"/>
    </row>
    <row r="23" spans="6:9" ht="12.75">
      <c r="F23" s="60"/>
      <c r="G23" s="61"/>
      <c r="H23" s="61"/>
      <c r="I23" s="62"/>
    </row>
    <row r="24" spans="6:9" ht="12.75">
      <c r="F24" s="60"/>
      <c r="G24" s="61"/>
      <c r="H24" s="61"/>
      <c r="I24" s="62"/>
    </row>
    <row r="25" spans="6:9" ht="12.75">
      <c r="F25" s="60"/>
      <c r="G25" s="61"/>
      <c r="H25" s="61"/>
      <c r="I25" s="62"/>
    </row>
    <row r="26" spans="6:9" ht="12.75">
      <c r="F26" s="60"/>
      <c r="G26" s="61"/>
      <c r="H26" s="61"/>
      <c r="I26" s="62"/>
    </row>
    <row r="27" spans="6:9" ht="12.75">
      <c r="F27" s="60"/>
      <c r="G27" s="61"/>
      <c r="H27" s="61"/>
      <c r="I27" s="62"/>
    </row>
    <row r="28" spans="6:9" ht="12.75">
      <c r="F28" s="60"/>
      <c r="G28" s="61"/>
      <c r="H28" s="61"/>
      <c r="I28" s="62"/>
    </row>
    <row r="29" spans="6:9" ht="12.75">
      <c r="F29" s="60"/>
      <c r="G29" s="61"/>
      <c r="H29" s="61"/>
      <c r="I29" s="62"/>
    </row>
    <row r="30" spans="6:9" ht="12.75">
      <c r="F30" s="60"/>
      <c r="G30" s="61"/>
      <c r="H30" s="61"/>
      <c r="I30" s="62"/>
    </row>
    <row r="31" spans="6:9" ht="12.75">
      <c r="F31" s="60"/>
      <c r="G31" s="61"/>
      <c r="H31" s="61"/>
      <c r="I31" s="62"/>
    </row>
    <row r="32" spans="6:9" ht="12.75">
      <c r="F32" s="60"/>
      <c r="G32" s="61"/>
      <c r="H32" s="61"/>
      <c r="I32" s="62"/>
    </row>
    <row r="33" spans="6:9" ht="12.75">
      <c r="F33" s="60"/>
      <c r="G33" s="61"/>
      <c r="H33" s="61"/>
      <c r="I33" s="62"/>
    </row>
    <row r="34" spans="6:9" ht="12.75">
      <c r="F34" s="60"/>
      <c r="G34" s="61"/>
      <c r="H34" s="61"/>
      <c r="I34" s="62"/>
    </row>
    <row r="35" spans="6:9" ht="12.75">
      <c r="F35" s="60"/>
      <c r="G35" s="61"/>
      <c r="H35" s="61"/>
      <c r="I35" s="62"/>
    </row>
    <row r="36" spans="6:9" ht="12.75">
      <c r="F36" s="60"/>
      <c r="G36" s="61"/>
      <c r="H36" s="61"/>
      <c r="I36" s="62"/>
    </row>
    <row r="37" spans="6:9" ht="12.75">
      <c r="F37" s="60"/>
      <c r="G37" s="61"/>
      <c r="H37" s="61"/>
      <c r="I37" s="62"/>
    </row>
    <row r="38" spans="6:9" ht="12.75">
      <c r="F38" s="60"/>
      <c r="G38" s="61"/>
      <c r="H38" s="61"/>
      <c r="I38" s="62"/>
    </row>
    <row r="39" spans="6:9" ht="12.75">
      <c r="F39" s="60"/>
      <c r="G39" s="61"/>
      <c r="H39" s="61"/>
      <c r="I39" s="62"/>
    </row>
    <row r="40" spans="6:9" ht="12.75">
      <c r="F40" s="60"/>
      <c r="G40" s="61"/>
      <c r="H40" s="61"/>
      <c r="I40" s="62"/>
    </row>
    <row r="41" spans="6:9" ht="12.75">
      <c r="F41" s="60"/>
      <c r="G41" s="61"/>
      <c r="H41" s="61"/>
      <c r="I41" s="62"/>
    </row>
    <row r="42" spans="6:9" ht="12.75">
      <c r="F42" s="60"/>
      <c r="G42" s="61"/>
      <c r="H42" s="61"/>
      <c r="I42" s="62"/>
    </row>
    <row r="43" spans="6:9" ht="12.75">
      <c r="F43" s="60"/>
      <c r="G43" s="61"/>
      <c r="H43" s="61"/>
      <c r="I43" s="62"/>
    </row>
    <row r="44" spans="6:9" ht="12.75">
      <c r="F44" s="60"/>
      <c r="G44" s="61"/>
      <c r="H44" s="61"/>
      <c r="I44" s="62"/>
    </row>
    <row r="45" spans="6:9" ht="12.75">
      <c r="F45" s="60"/>
      <c r="G45" s="61"/>
      <c r="H45" s="61"/>
      <c r="I45" s="62"/>
    </row>
    <row r="46" spans="6:9" ht="12.75">
      <c r="F46" s="60"/>
      <c r="G46" s="61"/>
      <c r="H46" s="61"/>
      <c r="I46" s="62"/>
    </row>
    <row r="47" spans="6:9" ht="12.75">
      <c r="F47" s="60"/>
      <c r="G47" s="61"/>
      <c r="H47" s="61"/>
      <c r="I47" s="62"/>
    </row>
    <row r="48" spans="6:9" ht="12.75">
      <c r="F48" s="60"/>
      <c r="G48" s="61"/>
      <c r="H48" s="61"/>
      <c r="I48" s="62"/>
    </row>
    <row r="49" spans="6:9" ht="12.75">
      <c r="F49" s="60"/>
      <c r="G49" s="61"/>
      <c r="H49" s="61"/>
      <c r="I49" s="62"/>
    </row>
    <row r="50" spans="6:9" ht="12.75">
      <c r="F50" s="60"/>
      <c r="G50" s="61"/>
      <c r="H50" s="61"/>
      <c r="I50" s="62"/>
    </row>
    <row r="51" spans="6:9" ht="12.75">
      <c r="F51" s="60"/>
      <c r="G51" s="61"/>
      <c r="H51" s="61"/>
      <c r="I51" s="62"/>
    </row>
    <row r="52" spans="6:9" ht="12.75">
      <c r="F52" s="60"/>
      <c r="G52" s="61"/>
      <c r="H52" s="61"/>
      <c r="I52" s="62"/>
    </row>
    <row r="53" spans="6:9" ht="12.75">
      <c r="F53" s="60"/>
      <c r="G53" s="61"/>
      <c r="H53" s="61"/>
      <c r="I53" s="62"/>
    </row>
    <row r="54" spans="6:9" ht="12.75">
      <c r="F54" s="60"/>
      <c r="G54" s="61"/>
      <c r="H54" s="61"/>
      <c r="I54" s="62"/>
    </row>
    <row r="55" spans="6:9" ht="12.75">
      <c r="F55" s="60"/>
      <c r="G55" s="61"/>
      <c r="H55" s="61"/>
      <c r="I55" s="62"/>
    </row>
    <row r="56" spans="6:9" ht="12.75">
      <c r="F56" s="60"/>
      <c r="G56" s="61"/>
      <c r="H56" s="61"/>
      <c r="I56" s="62"/>
    </row>
    <row r="57" spans="6:9" ht="12.75">
      <c r="F57" s="60"/>
      <c r="G57" s="61"/>
      <c r="H57" s="61"/>
      <c r="I57" s="62"/>
    </row>
    <row r="58" spans="6:9" ht="12.75">
      <c r="F58" s="60"/>
      <c r="G58" s="61"/>
      <c r="H58" s="61"/>
      <c r="I58" s="62"/>
    </row>
    <row r="59" spans="6:9" ht="12.75">
      <c r="F59" s="60"/>
      <c r="G59" s="61"/>
      <c r="H59" s="61"/>
      <c r="I59" s="62"/>
    </row>
    <row r="60" spans="6:9" ht="12.75">
      <c r="F60" s="60"/>
      <c r="G60" s="61"/>
      <c r="H60" s="61"/>
      <c r="I60" s="62"/>
    </row>
    <row r="61" spans="6:9" ht="12.75">
      <c r="F61" s="60"/>
      <c r="G61" s="61"/>
      <c r="H61" s="61"/>
      <c r="I61" s="62"/>
    </row>
  </sheetData>
  <sheetProtection/>
  <mergeCells count="4">
    <mergeCell ref="A1:B1"/>
    <mergeCell ref="C1:F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56" sqref="A56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4.66015625" style="26" customWidth="1"/>
    <col min="8" max="16384" width="10.5" style="1" customWidth="1"/>
  </cols>
  <sheetData>
    <row r="1" spans="1:7" s="2" customFormat="1" ht="20.25" customHeight="1">
      <c r="A1" s="238" t="s">
        <v>111</v>
      </c>
      <c r="B1" s="239"/>
      <c r="C1" s="239"/>
      <c r="D1" s="239"/>
      <c r="E1" s="239"/>
      <c r="F1" s="239"/>
      <c r="G1" s="239"/>
    </row>
    <row r="2" spans="1:7" s="2" customFormat="1" ht="12.75" customHeight="1">
      <c r="A2" s="4" t="s">
        <v>0</v>
      </c>
      <c r="B2" s="4" t="str">
        <f>'Krycí list SO 01'!nazevstavby</f>
        <v>POLNÍ CESTY A INTERAKČNÍ PRVKY V K.Ú. JEZERNICE - I. 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tr">
        <f>'Krycí list SO 04'!nazevobjektu</f>
        <v>SO 04 - POLNÍ CESTA C102 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24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7.5" customHeight="1">
      <c r="A7" s="5"/>
      <c r="B7" s="5"/>
      <c r="C7" s="5"/>
      <c r="D7" s="5"/>
      <c r="E7" s="5"/>
      <c r="F7" s="16"/>
      <c r="G7" s="16"/>
    </row>
    <row r="8" spans="1:7" s="2" customFormat="1" ht="6.75" customHeight="1">
      <c r="A8" s="8"/>
      <c r="B8" s="3"/>
      <c r="C8" s="3"/>
      <c r="D8" s="3"/>
      <c r="E8" s="3"/>
      <c r="F8" s="15"/>
      <c r="G8" s="15"/>
    </row>
    <row r="9" spans="1:7" s="2" customFormat="1" ht="21.75" customHeight="1">
      <c r="A9" s="9"/>
      <c r="B9" s="9"/>
      <c r="C9" s="171" t="s">
        <v>12</v>
      </c>
      <c r="D9" s="9"/>
      <c r="E9" s="9"/>
      <c r="F9" s="20"/>
      <c r="G9" s="21">
        <f>G10+G37+G48+G51</f>
        <v>0</v>
      </c>
    </row>
    <row r="10" spans="1:7" s="2" customFormat="1" ht="21.75" customHeight="1">
      <c r="A10" s="11"/>
      <c r="B10" s="165" t="s">
        <v>13</v>
      </c>
      <c r="C10" s="165" t="s">
        <v>14</v>
      </c>
      <c r="D10" s="11"/>
      <c r="E10" s="11"/>
      <c r="F10" s="22"/>
      <c r="G10" s="23">
        <f>SUM(G11:G36)</f>
        <v>0</v>
      </c>
    </row>
    <row r="11" spans="1:7" s="2" customFormat="1" ht="21.75" customHeight="1">
      <c r="A11" s="169">
        <v>1</v>
      </c>
      <c r="B11" s="166">
        <v>111201101</v>
      </c>
      <c r="C11" s="166" t="s">
        <v>197</v>
      </c>
      <c r="D11" s="166" t="s">
        <v>15</v>
      </c>
      <c r="E11" s="167">
        <v>49</v>
      </c>
      <c r="F11" s="168"/>
      <c r="G11" s="170">
        <f>E11*F11</f>
        <v>0</v>
      </c>
    </row>
    <row r="12" spans="1:7" ht="24.75" customHeight="1">
      <c r="A12" s="169"/>
      <c r="B12" s="166"/>
      <c r="C12" s="235" t="s">
        <v>253</v>
      </c>
      <c r="D12" s="236"/>
      <c r="E12" s="236"/>
      <c r="F12" s="237"/>
      <c r="G12" s="170"/>
    </row>
    <row r="13" spans="1:7" s="2" customFormat="1" ht="21.75" customHeight="1">
      <c r="A13" s="169">
        <v>2</v>
      </c>
      <c r="B13" s="166">
        <v>111201401</v>
      </c>
      <c r="C13" s="166" t="s">
        <v>161</v>
      </c>
      <c r="D13" s="166" t="s">
        <v>15</v>
      </c>
      <c r="E13" s="167">
        <v>49</v>
      </c>
      <c r="F13" s="168"/>
      <c r="G13" s="170">
        <f aca="true" t="shared" si="0" ref="G13:G36">E13*F13</f>
        <v>0</v>
      </c>
    </row>
    <row r="14" spans="1:7" ht="21.75" customHeight="1">
      <c r="A14" s="158">
        <v>3</v>
      </c>
      <c r="B14" s="159">
        <v>121101101</v>
      </c>
      <c r="C14" s="159" t="s">
        <v>222</v>
      </c>
      <c r="D14" s="159" t="s">
        <v>17</v>
      </c>
      <c r="E14" s="160">
        <v>2126.1</v>
      </c>
      <c r="F14" s="24"/>
      <c r="G14" s="170">
        <f t="shared" si="0"/>
        <v>0</v>
      </c>
    </row>
    <row r="15" spans="1:7" ht="21.75" customHeight="1">
      <c r="A15" s="158">
        <v>4</v>
      </c>
      <c r="B15" s="159">
        <v>167101102</v>
      </c>
      <c r="C15" s="159" t="s">
        <v>223</v>
      </c>
      <c r="D15" s="159" t="s">
        <v>17</v>
      </c>
      <c r="E15" s="160">
        <f>E14</f>
        <v>2126.1</v>
      </c>
      <c r="F15" s="24"/>
      <c r="G15" s="170">
        <f t="shared" si="0"/>
        <v>0</v>
      </c>
    </row>
    <row r="16" spans="1:7" ht="21.75" customHeight="1">
      <c r="A16" s="158">
        <v>5</v>
      </c>
      <c r="B16" s="159">
        <v>162401102</v>
      </c>
      <c r="C16" s="159" t="s">
        <v>224</v>
      </c>
      <c r="D16" s="159" t="s">
        <v>17</v>
      </c>
      <c r="E16" s="160">
        <f>E15</f>
        <v>2126.1</v>
      </c>
      <c r="F16" s="24"/>
      <c r="G16" s="170">
        <f t="shared" si="0"/>
        <v>0</v>
      </c>
    </row>
    <row r="17" spans="1:7" ht="21.75" customHeight="1">
      <c r="A17" s="169">
        <v>6</v>
      </c>
      <c r="B17" s="166">
        <v>122301103</v>
      </c>
      <c r="C17" s="166" t="s">
        <v>230</v>
      </c>
      <c r="D17" s="166" t="s">
        <v>17</v>
      </c>
      <c r="E17" s="167">
        <f>E22*0.25+1830</f>
        <v>2238.6</v>
      </c>
      <c r="F17" s="168"/>
      <c r="G17" s="170">
        <f t="shared" si="0"/>
        <v>0</v>
      </c>
    </row>
    <row r="18" spans="1:7" ht="21.75" customHeight="1">
      <c r="A18" s="169"/>
      <c r="B18" s="202" t="s">
        <v>99</v>
      </c>
      <c r="C18" s="235" t="s">
        <v>245</v>
      </c>
      <c r="D18" s="236"/>
      <c r="E18" s="236"/>
      <c r="F18" s="237"/>
      <c r="G18" s="170"/>
    </row>
    <row r="19" spans="1:7" ht="21.75" customHeight="1">
      <c r="A19" s="169">
        <v>7</v>
      </c>
      <c r="B19" s="159" t="s">
        <v>18</v>
      </c>
      <c r="C19" s="159" t="s">
        <v>19</v>
      </c>
      <c r="D19" s="159" t="s">
        <v>17</v>
      </c>
      <c r="E19" s="160">
        <f>E17-371</f>
        <v>1867.6</v>
      </c>
      <c r="F19" s="24"/>
      <c r="G19" s="170">
        <f t="shared" si="0"/>
        <v>0</v>
      </c>
    </row>
    <row r="20" spans="1:7" ht="21.75" customHeight="1">
      <c r="A20" s="169">
        <v>8</v>
      </c>
      <c r="B20" s="159">
        <v>162301602</v>
      </c>
      <c r="C20" s="159" t="s">
        <v>231</v>
      </c>
      <c r="D20" s="159" t="s">
        <v>17</v>
      </c>
      <c r="E20" s="160">
        <v>371</v>
      </c>
      <c r="F20" s="24"/>
      <c r="G20" s="170">
        <f t="shared" si="0"/>
        <v>0</v>
      </c>
    </row>
    <row r="21" spans="1:7" ht="21.75" customHeight="1">
      <c r="A21" s="169">
        <v>9</v>
      </c>
      <c r="B21" s="159" t="s">
        <v>48</v>
      </c>
      <c r="C21" s="159" t="s">
        <v>155</v>
      </c>
      <c r="D21" s="159" t="s">
        <v>15</v>
      </c>
      <c r="E21" s="160">
        <f>E38</f>
        <v>1634.4</v>
      </c>
      <c r="F21" s="24"/>
      <c r="G21" s="170">
        <f t="shared" si="0"/>
        <v>0</v>
      </c>
    </row>
    <row r="22" spans="1:7" ht="21.75" customHeight="1">
      <c r="A22" s="169">
        <v>10</v>
      </c>
      <c r="B22" s="159" t="s">
        <v>27</v>
      </c>
      <c r="C22" s="159" t="s">
        <v>100</v>
      </c>
      <c r="D22" s="159" t="s">
        <v>15</v>
      </c>
      <c r="E22" s="160">
        <f>E38</f>
        <v>1634.4</v>
      </c>
      <c r="F22" s="24"/>
      <c r="G22" s="170">
        <f t="shared" si="0"/>
        <v>0</v>
      </c>
    </row>
    <row r="23" spans="1:7" ht="21.75" customHeight="1">
      <c r="A23" s="169">
        <v>11</v>
      </c>
      <c r="B23" s="159" t="s">
        <v>20</v>
      </c>
      <c r="C23" s="159" t="s">
        <v>21</v>
      </c>
      <c r="D23" s="159" t="s">
        <v>17</v>
      </c>
      <c r="E23" s="160">
        <f>E19+E20+E14</f>
        <v>4364.7</v>
      </c>
      <c r="F23" s="24"/>
      <c r="G23" s="170">
        <f t="shared" si="0"/>
        <v>0</v>
      </c>
    </row>
    <row r="24" spans="1:7" ht="21.75" customHeight="1">
      <c r="A24" s="158">
        <v>12</v>
      </c>
      <c r="B24" s="159">
        <v>167101102</v>
      </c>
      <c r="C24" s="159" t="s">
        <v>225</v>
      </c>
      <c r="D24" s="159" t="s">
        <v>17</v>
      </c>
      <c r="E24" s="160">
        <f>E15</f>
        <v>2126.1</v>
      </c>
      <c r="F24" s="24"/>
      <c r="G24" s="170">
        <f t="shared" si="0"/>
        <v>0</v>
      </c>
    </row>
    <row r="25" spans="1:7" ht="21.75" customHeight="1">
      <c r="A25" s="158">
        <v>13</v>
      </c>
      <c r="B25" s="159">
        <v>162401102</v>
      </c>
      <c r="C25" s="159" t="s">
        <v>226</v>
      </c>
      <c r="D25" s="159" t="s">
        <v>17</v>
      </c>
      <c r="E25" s="160">
        <f>E24</f>
        <v>2126.1</v>
      </c>
      <c r="F25" s="24"/>
      <c r="G25" s="170">
        <f t="shared" si="0"/>
        <v>0</v>
      </c>
    </row>
    <row r="26" spans="1:7" ht="21.75" customHeight="1">
      <c r="A26" s="158">
        <v>14</v>
      </c>
      <c r="B26" s="159">
        <v>171101102</v>
      </c>
      <c r="C26" s="159" t="s">
        <v>229</v>
      </c>
      <c r="D26" s="159" t="s">
        <v>17</v>
      </c>
      <c r="E26" s="160">
        <f>E20</f>
        <v>371</v>
      </c>
      <c r="F26" s="24"/>
      <c r="G26" s="170">
        <f t="shared" si="0"/>
        <v>0</v>
      </c>
    </row>
    <row r="27" spans="1:7" ht="21.75" customHeight="1">
      <c r="A27" s="169">
        <v>15</v>
      </c>
      <c r="B27" s="173" t="s">
        <v>22</v>
      </c>
      <c r="C27" s="174" t="s">
        <v>23</v>
      </c>
      <c r="D27" s="175" t="s">
        <v>15</v>
      </c>
      <c r="E27" s="176">
        <f>E30-4915+1068.9</f>
        <v>4384.5</v>
      </c>
      <c r="F27" s="177"/>
      <c r="G27" s="170">
        <f t="shared" si="0"/>
        <v>0</v>
      </c>
    </row>
    <row r="28" spans="1:7" ht="24.75" customHeight="1">
      <c r="A28" s="169"/>
      <c r="B28" s="166"/>
      <c r="C28" s="235" t="s">
        <v>253</v>
      </c>
      <c r="D28" s="236"/>
      <c r="E28" s="236"/>
      <c r="F28" s="237"/>
      <c r="G28" s="170"/>
    </row>
    <row r="29" spans="1:7" ht="21.75" customHeight="1">
      <c r="A29" s="158">
        <v>16</v>
      </c>
      <c r="B29" s="159" t="s">
        <v>24</v>
      </c>
      <c r="C29" s="204" t="s">
        <v>250</v>
      </c>
      <c r="D29" s="159" t="s">
        <v>26</v>
      </c>
      <c r="E29" s="160">
        <f>E27*0.05*1.05</f>
        <v>230.18625000000003</v>
      </c>
      <c r="F29" s="24"/>
      <c r="G29" s="170">
        <f t="shared" si="0"/>
        <v>0</v>
      </c>
    </row>
    <row r="30" spans="1:7" ht="21.75" customHeight="1">
      <c r="A30" s="169">
        <v>17</v>
      </c>
      <c r="B30" s="161" t="s">
        <v>28</v>
      </c>
      <c r="C30" s="153" t="s">
        <v>29</v>
      </c>
      <c r="D30" s="149" t="s">
        <v>15</v>
      </c>
      <c r="E30" s="150">
        <v>8230.6</v>
      </c>
      <c r="F30" s="151"/>
      <c r="G30" s="170">
        <f t="shared" si="0"/>
        <v>0</v>
      </c>
    </row>
    <row r="31" spans="1:7" ht="21.75" customHeight="1">
      <c r="A31" s="169">
        <v>18</v>
      </c>
      <c r="B31" s="161">
        <v>182301131</v>
      </c>
      <c r="C31" s="153" t="s">
        <v>162</v>
      </c>
      <c r="D31" s="149" t="s">
        <v>15</v>
      </c>
      <c r="E31" s="150">
        <f>E30</f>
        <v>8230.6</v>
      </c>
      <c r="F31" s="151"/>
      <c r="G31" s="170">
        <f t="shared" si="0"/>
        <v>0</v>
      </c>
    </row>
    <row r="32" spans="1:7" ht="21.75" customHeight="1">
      <c r="A32" s="169">
        <v>19</v>
      </c>
      <c r="B32" s="161">
        <v>182301131</v>
      </c>
      <c r="C32" s="153" t="s">
        <v>232</v>
      </c>
      <c r="D32" s="149" t="s">
        <v>15</v>
      </c>
      <c r="E32" s="150">
        <f>E25-E30*0.1-1068.9*0.05</f>
        <v>1249.595</v>
      </c>
      <c r="F32" s="151"/>
      <c r="G32" s="170">
        <f t="shared" si="0"/>
        <v>0</v>
      </c>
    </row>
    <row r="33" spans="1:7" ht="21.75" customHeight="1">
      <c r="A33" s="169">
        <v>20</v>
      </c>
      <c r="B33" s="161" t="s">
        <v>163</v>
      </c>
      <c r="C33" s="153" t="s">
        <v>164</v>
      </c>
      <c r="D33" s="149" t="s">
        <v>15</v>
      </c>
      <c r="E33" s="150">
        <f>E30</f>
        <v>8230.6</v>
      </c>
      <c r="F33" s="151"/>
      <c r="G33" s="170">
        <f t="shared" si="0"/>
        <v>0</v>
      </c>
    </row>
    <row r="34" spans="1:7" ht="21.75" customHeight="1">
      <c r="A34" s="169">
        <v>21</v>
      </c>
      <c r="B34" s="161" t="s">
        <v>165</v>
      </c>
      <c r="C34" s="153" t="s">
        <v>166</v>
      </c>
      <c r="D34" s="149" t="s">
        <v>15</v>
      </c>
      <c r="E34" s="150">
        <f>E30</f>
        <v>8230.6</v>
      </c>
      <c r="F34" s="151"/>
      <c r="G34" s="170">
        <f t="shared" si="0"/>
        <v>0</v>
      </c>
    </row>
    <row r="35" spans="1:7" ht="21.75" customHeight="1">
      <c r="A35" s="169">
        <v>22</v>
      </c>
      <c r="B35" s="161" t="s">
        <v>167</v>
      </c>
      <c r="C35" s="153" t="s">
        <v>168</v>
      </c>
      <c r="D35" s="149" t="s">
        <v>15</v>
      </c>
      <c r="E35" s="150">
        <f>E30</f>
        <v>8230.6</v>
      </c>
      <c r="F35" s="151"/>
      <c r="G35" s="170">
        <f t="shared" si="0"/>
        <v>0</v>
      </c>
    </row>
    <row r="36" spans="1:7" ht="21.75" customHeight="1">
      <c r="A36" s="169">
        <v>23</v>
      </c>
      <c r="B36" s="161" t="s">
        <v>169</v>
      </c>
      <c r="C36" s="153" t="s">
        <v>170</v>
      </c>
      <c r="D36" s="149" t="s">
        <v>15</v>
      </c>
      <c r="E36" s="150">
        <f>E30</f>
        <v>8230.6</v>
      </c>
      <c r="F36" s="151"/>
      <c r="G36" s="170">
        <f t="shared" si="0"/>
        <v>0</v>
      </c>
    </row>
    <row r="37" spans="1:7" ht="21.75" customHeight="1">
      <c r="A37" s="11"/>
      <c r="B37" s="165" t="s">
        <v>31</v>
      </c>
      <c r="C37" s="165" t="s">
        <v>32</v>
      </c>
      <c r="D37" s="11"/>
      <c r="E37" s="11"/>
      <c r="F37" s="22"/>
      <c r="G37" s="23">
        <f>SUM(G38:G46)</f>
        <v>0</v>
      </c>
    </row>
    <row r="38" spans="1:7" ht="21" customHeight="1">
      <c r="A38" s="158">
        <v>24</v>
      </c>
      <c r="B38" s="159">
        <v>564851111</v>
      </c>
      <c r="C38" s="159" t="s">
        <v>228</v>
      </c>
      <c r="D38" s="159" t="s">
        <v>15</v>
      </c>
      <c r="E38" s="160">
        <f>1268.4+1*366</f>
        <v>1634.4</v>
      </c>
      <c r="F38" s="24"/>
      <c r="G38" s="25">
        <f>E38*F38</f>
        <v>0</v>
      </c>
    </row>
    <row r="39" spans="1:7" ht="21" customHeight="1">
      <c r="A39" s="158">
        <v>25</v>
      </c>
      <c r="B39" s="159">
        <v>567122111</v>
      </c>
      <c r="C39" s="159" t="s">
        <v>227</v>
      </c>
      <c r="D39" s="159" t="s">
        <v>15</v>
      </c>
      <c r="E39" s="160">
        <f>1268.4+0.5*366</f>
        <v>1451.4</v>
      </c>
      <c r="F39" s="24"/>
      <c r="G39" s="25">
        <f aca="true" t="shared" si="1" ref="G39:G46">E39*F39</f>
        <v>0</v>
      </c>
    </row>
    <row r="40" spans="1:7" ht="21.75" customHeight="1">
      <c r="A40" s="158">
        <v>26</v>
      </c>
      <c r="B40" s="159" t="s">
        <v>48</v>
      </c>
      <c r="C40" s="159" t="s">
        <v>233</v>
      </c>
      <c r="D40" s="159" t="s">
        <v>15</v>
      </c>
      <c r="E40" s="160">
        <v>1068.9</v>
      </c>
      <c r="F40" s="24"/>
      <c r="G40" s="25">
        <f t="shared" si="1"/>
        <v>0</v>
      </c>
    </row>
    <row r="41" spans="1:10" s="2" customFormat="1" ht="21.75" customHeight="1">
      <c r="A41" s="158">
        <v>27</v>
      </c>
      <c r="B41" s="166">
        <v>573111113</v>
      </c>
      <c r="C41" s="166" t="s">
        <v>102</v>
      </c>
      <c r="D41" s="166" t="s">
        <v>15</v>
      </c>
      <c r="E41" s="167">
        <f>E42</f>
        <v>209.47500000000002</v>
      </c>
      <c r="F41" s="168"/>
      <c r="G41" s="25">
        <f t="shared" si="1"/>
        <v>0</v>
      </c>
      <c r="H41" s="1"/>
      <c r="I41" s="1"/>
      <c r="J41" s="1"/>
    </row>
    <row r="42" spans="1:7" ht="21.75" customHeight="1">
      <c r="A42" s="158">
        <v>28</v>
      </c>
      <c r="B42" s="166">
        <v>565166121</v>
      </c>
      <c r="C42" s="166" t="s">
        <v>176</v>
      </c>
      <c r="D42" s="166" t="s">
        <v>15</v>
      </c>
      <c r="E42" s="167">
        <f>E44*1.05</f>
        <v>209.47500000000002</v>
      </c>
      <c r="F42" s="168"/>
      <c r="G42" s="25">
        <f t="shared" si="1"/>
        <v>0</v>
      </c>
    </row>
    <row r="43" spans="1:7" ht="21.75" customHeight="1">
      <c r="A43" s="158">
        <v>29</v>
      </c>
      <c r="B43" s="159" t="s">
        <v>33</v>
      </c>
      <c r="C43" s="159" t="s">
        <v>34</v>
      </c>
      <c r="D43" s="159" t="s">
        <v>15</v>
      </c>
      <c r="E43" s="160">
        <f>E44</f>
        <v>199.5</v>
      </c>
      <c r="F43" s="24"/>
      <c r="G43" s="25">
        <f t="shared" si="1"/>
        <v>0</v>
      </c>
    </row>
    <row r="44" spans="1:7" ht="21.75" customHeight="1">
      <c r="A44" s="158">
        <v>30</v>
      </c>
      <c r="B44" s="159">
        <v>577144121</v>
      </c>
      <c r="C44" s="159" t="s">
        <v>109</v>
      </c>
      <c r="D44" s="159" t="s">
        <v>15</v>
      </c>
      <c r="E44" s="160">
        <v>199.5</v>
      </c>
      <c r="F44" s="24"/>
      <c r="G44" s="25">
        <f t="shared" si="1"/>
        <v>0</v>
      </c>
    </row>
    <row r="45" spans="1:7" ht="24.75" customHeight="1">
      <c r="A45" s="169"/>
      <c r="B45" s="166"/>
      <c r="C45" s="235" t="s">
        <v>253</v>
      </c>
      <c r="D45" s="236"/>
      <c r="E45" s="236"/>
      <c r="F45" s="237"/>
      <c r="G45" s="170"/>
    </row>
    <row r="46" spans="1:7" ht="21.75" customHeight="1">
      <c r="A46" s="158">
        <v>31</v>
      </c>
      <c r="B46" s="159" t="s">
        <v>35</v>
      </c>
      <c r="C46" s="159" t="s">
        <v>47</v>
      </c>
      <c r="D46" s="159" t="s">
        <v>16</v>
      </c>
      <c r="E46" s="160">
        <v>49</v>
      </c>
      <c r="F46" s="24"/>
      <c r="G46" s="25">
        <f t="shared" si="1"/>
        <v>0</v>
      </c>
    </row>
    <row r="47" spans="1:7" ht="24.75" customHeight="1">
      <c r="A47" s="169"/>
      <c r="B47" s="166"/>
      <c r="C47" s="235" t="s">
        <v>254</v>
      </c>
      <c r="D47" s="236"/>
      <c r="E47" s="236"/>
      <c r="F47" s="237"/>
      <c r="G47" s="170"/>
    </row>
    <row r="48" spans="1:7" ht="21.75" customHeight="1">
      <c r="A48" s="11"/>
      <c r="B48" s="165" t="s">
        <v>36</v>
      </c>
      <c r="C48" s="165" t="s">
        <v>37</v>
      </c>
      <c r="D48" s="11"/>
      <c r="E48" s="11"/>
      <c r="F48" s="22"/>
      <c r="G48" s="23">
        <f>SUM(G49:G49)</f>
        <v>0</v>
      </c>
    </row>
    <row r="49" spans="1:7" ht="21.75" customHeight="1">
      <c r="A49" s="158">
        <v>32</v>
      </c>
      <c r="B49" s="159" t="s">
        <v>38</v>
      </c>
      <c r="C49" s="159" t="s">
        <v>39</v>
      </c>
      <c r="D49" s="159" t="s">
        <v>30</v>
      </c>
      <c r="E49" s="160">
        <v>2</v>
      </c>
      <c r="F49" s="24"/>
      <c r="G49" s="25">
        <f>E49*F49</f>
        <v>0</v>
      </c>
    </row>
    <row r="50" spans="1:7" ht="24.75" customHeight="1">
      <c r="A50" s="169"/>
      <c r="B50" s="166"/>
      <c r="C50" s="235" t="s">
        <v>255</v>
      </c>
      <c r="D50" s="236"/>
      <c r="E50" s="236"/>
      <c r="F50" s="237"/>
      <c r="G50" s="170"/>
    </row>
    <row r="51" spans="1:7" ht="21.75" customHeight="1">
      <c r="A51" s="11"/>
      <c r="B51" s="165" t="s">
        <v>40</v>
      </c>
      <c r="C51" s="165" t="s">
        <v>41</v>
      </c>
      <c r="D51" s="11"/>
      <c r="E51" s="11"/>
      <c r="F51" s="22"/>
      <c r="G51" s="23">
        <f>SUM(G52:G56)</f>
        <v>0</v>
      </c>
    </row>
    <row r="52" spans="1:7" ht="21.75" customHeight="1">
      <c r="A52" s="158">
        <v>33</v>
      </c>
      <c r="B52" s="159" t="s">
        <v>42</v>
      </c>
      <c r="C52" s="159" t="s">
        <v>43</v>
      </c>
      <c r="D52" s="159" t="s">
        <v>16</v>
      </c>
      <c r="E52" s="160">
        <v>49</v>
      </c>
      <c r="F52" s="24"/>
      <c r="G52" s="25">
        <f>E52*F52</f>
        <v>0</v>
      </c>
    </row>
    <row r="53" spans="1:7" ht="24.75" customHeight="1">
      <c r="A53" s="169"/>
      <c r="B53" s="166"/>
      <c r="C53" s="235" t="s">
        <v>254</v>
      </c>
      <c r="D53" s="236"/>
      <c r="E53" s="236"/>
      <c r="F53" s="237"/>
      <c r="G53" s="170"/>
    </row>
    <row r="54" spans="1:7" ht="21.75" customHeight="1">
      <c r="A54" s="158">
        <v>34</v>
      </c>
      <c r="B54" s="159" t="s">
        <v>48</v>
      </c>
      <c r="C54" s="159" t="s">
        <v>234</v>
      </c>
      <c r="D54" s="159" t="s">
        <v>121</v>
      </c>
      <c r="E54" s="160">
        <v>2</v>
      </c>
      <c r="F54" s="24"/>
      <c r="G54" s="25">
        <f>E54*F54</f>
        <v>0</v>
      </c>
    </row>
    <row r="55" spans="1:7" ht="24.75" customHeight="1">
      <c r="A55" s="169"/>
      <c r="B55" s="166"/>
      <c r="C55" s="235" t="s">
        <v>255</v>
      </c>
      <c r="D55" s="236"/>
      <c r="E55" s="236"/>
      <c r="F55" s="237"/>
      <c r="G55" s="170"/>
    </row>
    <row r="56" spans="1:7" ht="21.75" customHeight="1">
      <c r="A56" s="158">
        <v>35</v>
      </c>
      <c r="B56" s="159" t="s">
        <v>44</v>
      </c>
      <c r="C56" s="159" t="s">
        <v>45</v>
      </c>
      <c r="D56" s="159" t="s">
        <v>17</v>
      </c>
      <c r="E56" s="160">
        <f>E19</f>
        <v>1867.6</v>
      </c>
      <c r="F56" s="24"/>
      <c r="G56" s="25">
        <f>E56*F56</f>
        <v>0</v>
      </c>
    </row>
    <row r="57" spans="1:7" ht="21.75" customHeight="1" thickBot="1">
      <c r="A57" s="8"/>
      <c r="B57" s="8"/>
      <c r="C57" s="8"/>
      <c r="D57" s="8"/>
      <c r="E57" s="8"/>
      <c r="F57" s="154"/>
      <c r="G57" s="154"/>
    </row>
    <row r="58" spans="1:7" ht="21.75" customHeight="1" thickBot="1">
      <c r="A58" s="11"/>
      <c r="B58" s="13"/>
      <c r="C58" s="10" t="s">
        <v>46</v>
      </c>
      <c r="D58" s="11"/>
      <c r="E58" s="11"/>
      <c r="F58" s="22"/>
      <c r="G58" s="27">
        <f>ROUND((G9),0)</f>
        <v>0</v>
      </c>
    </row>
    <row r="59" spans="3:7" ht="21.75" customHeight="1" thickBot="1">
      <c r="C59" s="10" t="s">
        <v>110</v>
      </c>
      <c r="G59" s="27">
        <f>ROUND((G58*0.21),0)</f>
        <v>0</v>
      </c>
    </row>
    <row r="60" spans="3:7" ht="21.75" customHeight="1" thickBot="1">
      <c r="C60" s="14" t="s">
        <v>49</v>
      </c>
      <c r="G60" s="27">
        <f>G58+G59</f>
        <v>0</v>
      </c>
    </row>
    <row r="61" ht="21.75" customHeight="1">
      <c r="G61" s="128"/>
    </row>
    <row r="62" ht="21.75" customHeight="1"/>
    <row r="63" ht="21.75" customHeight="1"/>
  </sheetData>
  <sheetProtection/>
  <mergeCells count="9">
    <mergeCell ref="C50:F50"/>
    <mergeCell ref="C53:F53"/>
    <mergeCell ref="C55:F55"/>
    <mergeCell ref="A1:G1"/>
    <mergeCell ref="C18:F18"/>
    <mergeCell ref="C12:F12"/>
    <mergeCell ref="C28:F28"/>
    <mergeCell ref="C45:F45"/>
    <mergeCell ref="C47:F47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C4" sqref="C4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256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POLNÍ CESTY A INTERAKČNÍ PRVKY V K.Ú. JEZERNICE - I. ETAPA</v>
      </c>
      <c r="D6" s="71"/>
      <c r="E6" s="71"/>
      <c r="F6" s="71"/>
      <c r="G6" s="72"/>
    </row>
    <row r="7" spans="1:9" ht="12.75">
      <c r="A7" s="73" t="s">
        <v>66</v>
      </c>
      <c r="B7" s="75"/>
      <c r="C7" s="215" t="s">
        <v>101</v>
      </c>
      <c r="D7" s="216"/>
      <c r="E7" s="78" t="s">
        <v>67</v>
      </c>
      <c r="F7" s="79"/>
      <c r="G7" s="80"/>
      <c r="H7" s="81"/>
      <c r="I7" s="81"/>
    </row>
    <row r="8" spans="1:7" ht="39" customHeight="1">
      <c r="A8" s="73" t="s">
        <v>68</v>
      </c>
      <c r="B8" s="75"/>
      <c r="C8" s="224" t="s">
        <v>159</v>
      </c>
      <c r="D8" s="216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158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219"/>
      <c r="F11" s="220"/>
      <c r="G11" s="221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'Rozpočet SO 05'!G9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222"/>
      <c r="C36" s="222"/>
      <c r="D36" s="222"/>
      <c r="E36" s="222"/>
      <c r="F36" s="222"/>
      <c r="G36" s="222"/>
      <c r="H36" s="32" t="s">
        <v>99</v>
      </c>
    </row>
    <row r="37" spans="1:8" ht="12.75" customHeight="1">
      <c r="A37" s="126"/>
      <c r="B37" s="222"/>
      <c r="C37" s="222"/>
      <c r="D37" s="222"/>
      <c r="E37" s="222"/>
      <c r="F37" s="222"/>
      <c r="G37" s="222"/>
      <c r="H37" s="32" t="s">
        <v>99</v>
      </c>
    </row>
    <row r="38" spans="1:8" ht="12.75">
      <c r="A38" s="126"/>
      <c r="B38" s="222"/>
      <c r="C38" s="222"/>
      <c r="D38" s="222"/>
      <c r="E38" s="222"/>
      <c r="F38" s="222"/>
      <c r="G38" s="222"/>
      <c r="H38" s="32" t="s">
        <v>99</v>
      </c>
    </row>
    <row r="39" spans="1:8" ht="12.75">
      <c r="A39" s="126"/>
      <c r="B39" s="222"/>
      <c r="C39" s="222"/>
      <c r="D39" s="222"/>
      <c r="E39" s="222"/>
      <c r="F39" s="222"/>
      <c r="G39" s="222"/>
      <c r="H39" s="32" t="s">
        <v>99</v>
      </c>
    </row>
    <row r="40" spans="1:8" ht="12.75">
      <c r="A40" s="126"/>
      <c r="B40" s="222"/>
      <c r="C40" s="222"/>
      <c r="D40" s="222"/>
      <c r="E40" s="222"/>
      <c r="F40" s="222"/>
      <c r="G40" s="222"/>
      <c r="H40" s="32" t="s">
        <v>99</v>
      </c>
    </row>
    <row r="41" spans="1:8" ht="12.75">
      <c r="A41" s="126"/>
      <c r="B41" s="222"/>
      <c r="C41" s="222"/>
      <c r="D41" s="222"/>
      <c r="E41" s="222"/>
      <c r="F41" s="222"/>
      <c r="G41" s="222"/>
      <c r="H41" s="32" t="s">
        <v>99</v>
      </c>
    </row>
    <row r="42" spans="1:8" ht="12.75">
      <c r="A42" s="126"/>
      <c r="B42" s="222"/>
      <c r="C42" s="222"/>
      <c r="D42" s="222"/>
      <c r="E42" s="222"/>
      <c r="F42" s="222"/>
      <c r="G42" s="222"/>
      <c r="H42" s="32" t="s">
        <v>99</v>
      </c>
    </row>
    <row r="43" spans="1:8" ht="12.75">
      <c r="A43" s="126"/>
      <c r="B43" s="222"/>
      <c r="C43" s="222"/>
      <c r="D43" s="222"/>
      <c r="E43" s="222"/>
      <c r="F43" s="222"/>
      <c r="G43" s="222"/>
      <c r="H43" s="32" t="s">
        <v>99</v>
      </c>
    </row>
    <row r="44" spans="1:8" ht="12.75">
      <c r="A44" s="126"/>
      <c r="B44" s="222"/>
      <c r="C44" s="222"/>
      <c r="D44" s="222"/>
      <c r="E44" s="222"/>
      <c r="F44" s="222"/>
      <c r="G44" s="222"/>
      <c r="H44" s="32" t="s">
        <v>99</v>
      </c>
    </row>
    <row r="45" spans="2:7" ht="12.75">
      <c r="B45" s="223"/>
      <c r="C45" s="223"/>
      <c r="D45" s="223"/>
      <c r="E45" s="223"/>
      <c r="F45" s="223"/>
      <c r="G45" s="223"/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36" sqref="C36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4.66015625" style="26" customWidth="1"/>
    <col min="8" max="16384" width="10.5" style="1" customWidth="1"/>
  </cols>
  <sheetData>
    <row r="1" spans="1:7" s="2" customFormat="1" ht="20.25" customHeight="1">
      <c r="A1" s="238" t="s">
        <v>111</v>
      </c>
      <c r="B1" s="239"/>
      <c r="C1" s="239"/>
      <c r="D1" s="239"/>
      <c r="E1" s="239"/>
      <c r="F1" s="239"/>
      <c r="G1" s="239"/>
    </row>
    <row r="2" spans="1:7" s="2" customFormat="1" ht="12.75" customHeight="1">
      <c r="A2" s="4" t="s">
        <v>0</v>
      </c>
      <c r="B2" s="4" t="str">
        <f>[6]!nazevstavby</f>
        <v>POLNÍ CESTY A INTERAKČNÍ PRVKY V K.Ú. JEZERNICE - I. 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209" t="s">
        <v>256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33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6.75" customHeight="1">
      <c r="A7" s="5"/>
      <c r="B7" s="5"/>
      <c r="C7" s="5"/>
      <c r="D7" s="5"/>
      <c r="E7" s="5"/>
      <c r="F7" s="16"/>
      <c r="G7" s="16"/>
    </row>
    <row r="8" spans="1:7" s="2" customFormat="1" ht="21.75" customHeight="1">
      <c r="A8" s="8"/>
      <c r="B8" s="3"/>
      <c r="C8" s="3"/>
      <c r="D8" s="3"/>
      <c r="E8" s="3"/>
      <c r="F8" s="15"/>
      <c r="G8" s="15"/>
    </row>
    <row r="9" spans="1:7" s="2" customFormat="1" ht="21.75" customHeight="1">
      <c r="A9" s="9"/>
      <c r="B9" s="9"/>
      <c r="C9" s="10"/>
      <c r="D9" s="9"/>
      <c r="E9" s="9"/>
      <c r="F9" s="20"/>
      <c r="G9" s="21">
        <f>G10+G19+G30+G37+G46+G50+G60+G70</f>
        <v>0</v>
      </c>
    </row>
    <row r="10" spans="1:7" s="2" customFormat="1" ht="21.75" customHeight="1">
      <c r="A10" s="11"/>
      <c r="B10" s="165"/>
      <c r="C10" s="165" t="s">
        <v>258</v>
      </c>
      <c r="D10" s="11"/>
      <c r="E10" s="11"/>
      <c r="F10" s="22"/>
      <c r="G10" s="23">
        <f>SUM(G11:G18)</f>
        <v>0</v>
      </c>
    </row>
    <row r="11" spans="1:7" s="2" customFormat="1" ht="21.75" customHeight="1">
      <c r="A11" s="205">
        <v>1</v>
      </c>
      <c r="B11" s="202"/>
      <c r="C11" s="202" t="s">
        <v>259</v>
      </c>
      <c r="D11" s="202" t="s">
        <v>121</v>
      </c>
      <c r="E11" s="206">
        <v>3</v>
      </c>
      <c r="F11" s="168"/>
      <c r="G11" s="170">
        <f>E11*F11</f>
        <v>0</v>
      </c>
    </row>
    <row r="12" spans="1:7" s="2" customFormat="1" ht="21.75" customHeight="1">
      <c r="A12" s="205">
        <v>2</v>
      </c>
      <c r="B12" s="202"/>
      <c r="C12" s="202" t="s">
        <v>260</v>
      </c>
      <c r="D12" s="202" t="s">
        <v>121</v>
      </c>
      <c r="E12" s="206">
        <v>2</v>
      </c>
      <c r="F12" s="168"/>
      <c r="G12" s="170">
        <f aca="true" t="shared" si="0" ref="G12:G18">E12*F12</f>
        <v>0</v>
      </c>
    </row>
    <row r="13" spans="1:7" s="2" customFormat="1" ht="21.75" customHeight="1">
      <c r="A13" s="207">
        <v>3</v>
      </c>
      <c r="B13" s="204"/>
      <c r="C13" s="204" t="s">
        <v>261</v>
      </c>
      <c r="D13" s="202" t="s">
        <v>121</v>
      </c>
      <c r="E13" s="208">
        <v>2</v>
      </c>
      <c r="F13" s="24"/>
      <c r="G13" s="170">
        <f t="shared" si="0"/>
        <v>0</v>
      </c>
    </row>
    <row r="14" spans="1:7" s="2" customFormat="1" ht="21.75" customHeight="1">
      <c r="A14" s="207">
        <v>4</v>
      </c>
      <c r="B14" s="204"/>
      <c r="C14" s="204" t="s">
        <v>262</v>
      </c>
      <c r="D14" s="202" t="s">
        <v>121</v>
      </c>
      <c r="E14" s="208">
        <v>5</v>
      </c>
      <c r="F14" s="24"/>
      <c r="G14" s="170">
        <f>E14*F14</f>
        <v>0</v>
      </c>
    </row>
    <row r="15" spans="1:7" s="2" customFormat="1" ht="21.75" customHeight="1">
      <c r="A15" s="207">
        <v>5</v>
      </c>
      <c r="B15" s="204"/>
      <c r="C15" s="204" t="s">
        <v>263</v>
      </c>
      <c r="D15" s="202" t="s">
        <v>121</v>
      </c>
      <c r="E15" s="208">
        <v>2</v>
      </c>
      <c r="F15" s="24"/>
      <c r="G15" s="170">
        <f t="shared" si="0"/>
        <v>0</v>
      </c>
    </row>
    <row r="16" spans="1:7" s="2" customFormat="1" ht="21.75" customHeight="1">
      <c r="A16" s="205">
        <v>6</v>
      </c>
      <c r="B16" s="202"/>
      <c r="C16" s="202" t="s">
        <v>264</v>
      </c>
      <c r="D16" s="202" t="s">
        <v>121</v>
      </c>
      <c r="E16" s="206">
        <v>8</v>
      </c>
      <c r="F16" s="168"/>
      <c r="G16" s="170">
        <f>E16*F16</f>
        <v>0</v>
      </c>
    </row>
    <row r="17" spans="1:7" s="2" customFormat="1" ht="21.75" customHeight="1">
      <c r="A17" s="205">
        <v>7</v>
      </c>
      <c r="B17" s="204"/>
      <c r="C17" s="204" t="s">
        <v>265</v>
      </c>
      <c r="D17" s="202" t="s">
        <v>121</v>
      </c>
      <c r="E17" s="208">
        <v>3</v>
      </c>
      <c r="F17" s="24"/>
      <c r="G17" s="170">
        <f t="shared" si="0"/>
        <v>0</v>
      </c>
    </row>
    <row r="18" spans="1:7" ht="21.75" customHeight="1">
      <c r="A18" s="205">
        <v>8</v>
      </c>
      <c r="B18" s="204"/>
      <c r="C18" s="204" t="s">
        <v>266</v>
      </c>
      <c r="D18" s="202" t="s">
        <v>121</v>
      </c>
      <c r="E18" s="208">
        <v>5</v>
      </c>
      <c r="F18" s="24"/>
      <c r="G18" s="170">
        <f t="shared" si="0"/>
        <v>0</v>
      </c>
    </row>
    <row r="19" spans="1:7" ht="21.75" customHeight="1">
      <c r="A19" s="11"/>
      <c r="B19" s="165"/>
      <c r="C19" s="165" t="s">
        <v>257</v>
      </c>
      <c r="D19" s="11"/>
      <c r="E19" s="11"/>
      <c r="F19" s="22"/>
      <c r="G19" s="23">
        <f>SUM(G20:G29)</f>
        <v>0</v>
      </c>
    </row>
    <row r="20" spans="1:7" ht="21.75" customHeight="1">
      <c r="A20" s="207">
        <v>9</v>
      </c>
      <c r="B20" s="204"/>
      <c r="C20" s="204" t="s">
        <v>267</v>
      </c>
      <c r="D20" s="204" t="s">
        <v>121</v>
      </c>
      <c r="E20" s="208">
        <v>77</v>
      </c>
      <c r="F20" s="24"/>
      <c r="G20" s="25">
        <f>E20*F20</f>
        <v>0</v>
      </c>
    </row>
    <row r="21" spans="1:7" ht="21.75" customHeight="1">
      <c r="A21" s="207">
        <v>10</v>
      </c>
      <c r="B21" s="204"/>
      <c r="C21" s="204" t="s">
        <v>268</v>
      </c>
      <c r="D21" s="204" t="s">
        <v>121</v>
      </c>
      <c r="E21" s="208">
        <v>135</v>
      </c>
      <c r="F21" s="24"/>
      <c r="G21" s="25">
        <f aca="true" t="shared" si="1" ref="G21:G29">E21*F21</f>
        <v>0</v>
      </c>
    </row>
    <row r="22" spans="1:7" ht="21.75" customHeight="1">
      <c r="A22" s="207">
        <v>11</v>
      </c>
      <c r="B22" s="204"/>
      <c r="C22" s="204" t="s">
        <v>269</v>
      </c>
      <c r="D22" s="204" t="s">
        <v>121</v>
      </c>
      <c r="E22" s="208">
        <v>90</v>
      </c>
      <c r="F22" s="24"/>
      <c r="G22" s="25">
        <f t="shared" si="1"/>
        <v>0</v>
      </c>
    </row>
    <row r="23" spans="1:7" ht="21.75" customHeight="1">
      <c r="A23" s="207">
        <v>12</v>
      </c>
      <c r="B23" s="202"/>
      <c r="C23" s="202" t="s">
        <v>270</v>
      </c>
      <c r="D23" s="202" t="s">
        <v>121</v>
      </c>
      <c r="E23" s="206">
        <v>51</v>
      </c>
      <c r="F23" s="168"/>
      <c r="G23" s="25">
        <f t="shared" si="1"/>
        <v>0</v>
      </c>
    </row>
    <row r="24" spans="1:7" ht="21.75" customHeight="1">
      <c r="A24" s="207">
        <v>13</v>
      </c>
      <c r="B24" s="202"/>
      <c r="C24" s="202" t="s">
        <v>271</v>
      </c>
      <c r="D24" s="202" t="s">
        <v>121</v>
      </c>
      <c r="E24" s="206">
        <v>18</v>
      </c>
      <c r="F24" s="168"/>
      <c r="G24" s="25">
        <f t="shared" si="1"/>
        <v>0</v>
      </c>
    </row>
    <row r="25" spans="1:7" ht="21.75" customHeight="1">
      <c r="A25" s="207">
        <v>14</v>
      </c>
      <c r="B25" s="204"/>
      <c r="C25" s="204" t="s">
        <v>272</v>
      </c>
      <c r="D25" s="204" t="s">
        <v>121</v>
      </c>
      <c r="E25" s="208">
        <v>122</v>
      </c>
      <c r="F25" s="24"/>
      <c r="G25" s="25">
        <f t="shared" si="1"/>
        <v>0</v>
      </c>
    </row>
    <row r="26" spans="1:7" ht="21" customHeight="1">
      <c r="A26" s="207">
        <v>15</v>
      </c>
      <c r="B26" s="204"/>
      <c r="C26" s="204" t="s">
        <v>273</v>
      </c>
      <c r="D26" s="204" t="s">
        <v>121</v>
      </c>
      <c r="E26" s="208">
        <v>39</v>
      </c>
      <c r="F26" s="24"/>
      <c r="G26" s="25">
        <f t="shared" si="1"/>
        <v>0</v>
      </c>
    </row>
    <row r="27" spans="1:7" ht="21.75" customHeight="1">
      <c r="A27" s="207">
        <v>16</v>
      </c>
      <c r="B27" s="204"/>
      <c r="C27" s="204" t="s">
        <v>274</v>
      </c>
      <c r="D27" s="204" t="s">
        <v>121</v>
      </c>
      <c r="E27" s="208">
        <v>48</v>
      </c>
      <c r="F27" s="24"/>
      <c r="G27" s="25">
        <f>E27*F27</f>
        <v>0</v>
      </c>
    </row>
    <row r="28" spans="1:7" ht="21.75" customHeight="1">
      <c r="A28" s="207">
        <v>17</v>
      </c>
      <c r="B28" s="204"/>
      <c r="C28" s="204" t="s">
        <v>275</v>
      </c>
      <c r="D28" s="204" t="s">
        <v>121</v>
      </c>
      <c r="E28" s="208">
        <v>36</v>
      </c>
      <c r="F28" s="24"/>
      <c r="G28" s="25">
        <f>E28*F28</f>
        <v>0</v>
      </c>
    </row>
    <row r="29" spans="1:7" ht="21.75" customHeight="1">
      <c r="A29" s="207">
        <v>18</v>
      </c>
      <c r="B29" s="204"/>
      <c r="C29" s="204" t="s">
        <v>276</v>
      </c>
      <c r="D29" s="204" t="s">
        <v>121</v>
      </c>
      <c r="E29" s="208">
        <v>84</v>
      </c>
      <c r="F29" s="24"/>
      <c r="G29" s="25">
        <f t="shared" si="1"/>
        <v>0</v>
      </c>
    </row>
    <row r="30" spans="1:7" ht="21.75" customHeight="1">
      <c r="A30" s="11"/>
      <c r="B30" s="165"/>
      <c r="C30" s="165" t="s">
        <v>277</v>
      </c>
      <c r="D30" s="11"/>
      <c r="E30" s="11"/>
      <c r="F30" s="22"/>
      <c r="G30" s="23">
        <f>SUM(G31:G36)</f>
        <v>0</v>
      </c>
    </row>
    <row r="31" spans="1:7" ht="21.75" customHeight="1">
      <c r="A31" s="207">
        <v>19</v>
      </c>
      <c r="B31" s="204"/>
      <c r="C31" s="204" t="s">
        <v>278</v>
      </c>
      <c r="D31" s="204" t="s">
        <v>121</v>
      </c>
      <c r="E31" s="208">
        <v>30</v>
      </c>
      <c r="F31" s="24"/>
      <c r="G31" s="25">
        <f aca="true" t="shared" si="2" ref="G31:G36">E31*F31</f>
        <v>0</v>
      </c>
    </row>
    <row r="32" spans="1:7" ht="37.5" customHeight="1">
      <c r="A32" s="207">
        <v>20</v>
      </c>
      <c r="B32" s="204"/>
      <c r="C32" s="204" t="s">
        <v>279</v>
      </c>
      <c r="D32" s="204" t="s">
        <v>121</v>
      </c>
      <c r="E32" s="208">
        <v>3</v>
      </c>
      <c r="F32" s="24"/>
      <c r="G32" s="25">
        <f t="shared" si="2"/>
        <v>0</v>
      </c>
    </row>
    <row r="33" spans="1:7" ht="21.75" customHeight="1">
      <c r="A33" s="207">
        <v>21</v>
      </c>
      <c r="B33" s="204"/>
      <c r="C33" s="204" t="s">
        <v>280</v>
      </c>
      <c r="D33" s="204" t="s">
        <v>16</v>
      </c>
      <c r="E33" s="208">
        <v>4.5</v>
      </c>
      <c r="F33" s="24"/>
      <c r="G33" s="25">
        <f t="shared" si="2"/>
        <v>0</v>
      </c>
    </row>
    <row r="34" spans="1:7" ht="21.75" customHeight="1">
      <c r="A34" s="207">
        <v>22</v>
      </c>
      <c r="B34" s="204"/>
      <c r="C34" s="204" t="s">
        <v>281</v>
      </c>
      <c r="D34" s="204" t="s">
        <v>121</v>
      </c>
      <c r="E34" s="208">
        <v>23</v>
      </c>
      <c r="F34" s="24"/>
      <c r="G34" s="25">
        <f t="shared" si="2"/>
        <v>0</v>
      </c>
    </row>
    <row r="35" spans="1:7" ht="21.75" customHeight="1">
      <c r="A35" s="207">
        <v>23</v>
      </c>
      <c r="B35" s="204"/>
      <c r="C35" s="204" t="s">
        <v>282</v>
      </c>
      <c r="D35" s="204" t="s">
        <v>121</v>
      </c>
      <c r="E35" s="208">
        <v>60</v>
      </c>
      <c r="F35" s="24"/>
      <c r="G35" s="25">
        <f t="shared" si="2"/>
        <v>0</v>
      </c>
    </row>
    <row r="36" spans="1:7" ht="35.25" customHeight="1">
      <c r="A36" s="207">
        <v>24</v>
      </c>
      <c r="B36" s="204"/>
      <c r="C36" s="204" t="s">
        <v>283</v>
      </c>
      <c r="D36" s="204" t="s">
        <v>15</v>
      </c>
      <c r="E36" s="208">
        <v>654</v>
      </c>
      <c r="F36" s="24"/>
      <c r="G36" s="25">
        <f t="shared" si="2"/>
        <v>0</v>
      </c>
    </row>
    <row r="37" spans="1:7" ht="24.75" customHeight="1">
      <c r="A37" s="11"/>
      <c r="B37" s="165"/>
      <c r="C37" s="165" t="s">
        <v>284</v>
      </c>
      <c r="D37" s="11"/>
      <c r="E37" s="11"/>
      <c r="F37" s="22"/>
      <c r="G37" s="23">
        <f>SUM(G38:G45)</f>
        <v>0</v>
      </c>
    </row>
    <row r="38" spans="1:7" ht="21.75" customHeight="1">
      <c r="A38" s="207">
        <v>25</v>
      </c>
      <c r="B38" s="204"/>
      <c r="C38" s="204" t="s">
        <v>285</v>
      </c>
      <c r="D38" s="204" t="s">
        <v>121</v>
      </c>
      <c r="E38" s="208">
        <v>30</v>
      </c>
      <c r="F38" s="24"/>
      <c r="G38" s="25">
        <f>E38*F38</f>
        <v>0</v>
      </c>
    </row>
    <row r="39" spans="1:7" ht="21.75" customHeight="1">
      <c r="A39" s="207">
        <v>26</v>
      </c>
      <c r="B39" s="204"/>
      <c r="C39" s="204" t="s">
        <v>286</v>
      </c>
      <c r="D39" s="204" t="s">
        <v>121</v>
      </c>
      <c r="E39" s="208">
        <v>700</v>
      </c>
      <c r="F39" s="24"/>
      <c r="G39" s="25">
        <f aca="true" t="shared" si="3" ref="G39:G45">E39*F39</f>
        <v>0</v>
      </c>
    </row>
    <row r="40" spans="1:7" ht="21.75" customHeight="1">
      <c r="A40" s="207">
        <v>27</v>
      </c>
      <c r="B40" s="204"/>
      <c r="C40" s="204" t="s">
        <v>287</v>
      </c>
      <c r="D40" s="204" t="s">
        <v>121</v>
      </c>
      <c r="E40" s="208">
        <v>30</v>
      </c>
      <c r="F40" s="24"/>
      <c r="G40" s="25">
        <f t="shared" si="3"/>
        <v>0</v>
      </c>
    </row>
    <row r="41" spans="1:7" ht="21.75" customHeight="1">
      <c r="A41" s="207">
        <v>28</v>
      </c>
      <c r="B41" s="204"/>
      <c r="C41" s="204" t="s">
        <v>288</v>
      </c>
      <c r="D41" s="204" t="s">
        <v>121</v>
      </c>
      <c r="E41" s="208">
        <v>700</v>
      </c>
      <c r="F41" s="24"/>
      <c r="G41" s="25">
        <f t="shared" si="3"/>
        <v>0</v>
      </c>
    </row>
    <row r="42" spans="1:7" ht="24.75" customHeight="1">
      <c r="A42" s="207">
        <v>29</v>
      </c>
      <c r="B42" s="204"/>
      <c r="C42" s="204" t="s">
        <v>289</v>
      </c>
      <c r="D42" s="204" t="s">
        <v>121</v>
      </c>
      <c r="E42" s="208">
        <v>30</v>
      </c>
      <c r="F42" s="24"/>
      <c r="G42" s="25">
        <f t="shared" si="3"/>
        <v>0</v>
      </c>
    </row>
    <row r="43" spans="1:7" ht="47.25" customHeight="1">
      <c r="A43" s="207">
        <v>30</v>
      </c>
      <c r="B43" s="204"/>
      <c r="C43" s="204" t="s">
        <v>290</v>
      </c>
      <c r="D43" s="204" t="s">
        <v>121</v>
      </c>
      <c r="E43" s="208">
        <v>3</v>
      </c>
      <c r="F43" s="24"/>
      <c r="G43" s="25">
        <f t="shared" si="3"/>
        <v>0</v>
      </c>
    </row>
    <row r="44" spans="1:7" ht="21.75" customHeight="1">
      <c r="A44" s="207">
        <v>31</v>
      </c>
      <c r="B44" s="204"/>
      <c r="C44" s="204" t="s">
        <v>291</v>
      </c>
      <c r="D44" s="204" t="s">
        <v>15</v>
      </c>
      <c r="E44" s="208">
        <v>654</v>
      </c>
      <c r="F44" s="24"/>
      <c r="G44" s="25">
        <f t="shared" si="3"/>
        <v>0</v>
      </c>
    </row>
    <row r="45" spans="1:7" ht="24" customHeight="1">
      <c r="A45" s="207">
        <v>32</v>
      </c>
      <c r="B45" s="204"/>
      <c r="C45" s="204" t="s">
        <v>292</v>
      </c>
      <c r="D45" s="204" t="s">
        <v>17</v>
      </c>
      <c r="E45" s="208">
        <v>5.8</v>
      </c>
      <c r="F45" s="24"/>
      <c r="G45" s="25">
        <f t="shared" si="3"/>
        <v>0</v>
      </c>
    </row>
    <row r="46" spans="1:7" s="2" customFormat="1" ht="21.75" customHeight="1">
      <c r="A46" s="11"/>
      <c r="B46" s="165"/>
      <c r="C46" s="165" t="s">
        <v>293</v>
      </c>
      <c r="D46" s="11"/>
      <c r="E46" s="11"/>
      <c r="F46" s="22"/>
      <c r="G46" s="23">
        <f>SUM(G47:G49)</f>
        <v>0</v>
      </c>
    </row>
    <row r="47" spans="1:7" s="2" customFormat="1" ht="44.25" customHeight="1">
      <c r="A47" s="207">
        <v>33</v>
      </c>
      <c r="B47" s="204"/>
      <c r="C47" s="204" t="s">
        <v>294</v>
      </c>
      <c r="D47" s="204" t="s">
        <v>15</v>
      </c>
      <c r="E47" s="208">
        <v>4915</v>
      </c>
      <c r="F47" s="24"/>
      <c r="G47" s="25">
        <f>E47*F47</f>
        <v>0</v>
      </c>
    </row>
    <row r="48" spans="1:7" s="2" customFormat="1" ht="57.75" customHeight="1">
      <c r="A48" s="207">
        <v>34</v>
      </c>
      <c r="B48" s="204"/>
      <c r="C48" s="204" t="s">
        <v>295</v>
      </c>
      <c r="D48" s="204" t="s">
        <v>296</v>
      </c>
      <c r="E48" s="208">
        <v>755</v>
      </c>
      <c r="F48" s="24"/>
      <c r="G48" s="25">
        <f>E48*F48</f>
        <v>0</v>
      </c>
    </row>
    <row r="49" spans="1:7" ht="24.75" customHeight="1">
      <c r="A49" s="207">
        <v>35</v>
      </c>
      <c r="B49" s="204"/>
      <c r="C49" s="204" t="s">
        <v>303</v>
      </c>
      <c r="D49" s="204" t="s">
        <v>121</v>
      </c>
      <c r="E49" s="208">
        <v>730</v>
      </c>
      <c r="F49" s="24"/>
      <c r="G49" s="25">
        <f>E49*F49</f>
        <v>0</v>
      </c>
    </row>
    <row r="50" spans="1:7" s="2" customFormat="1" ht="28.5" customHeight="1">
      <c r="A50" s="210"/>
      <c r="B50" s="211"/>
      <c r="C50" s="211" t="s">
        <v>306</v>
      </c>
      <c r="D50" s="212"/>
      <c r="E50" s="212"/>
      <c r="F50" s="213"/>
      <c r="G50" s="214">
        <f>SUM(G51:G59)</f>
        <v>0</v>
      </c>
    </row>
    <row r="51" spans="1:7" s="2" customFormat="1" ht="30.75" customHeight="1">
      <c r="A51" s="207">
        <v>36</v>
      </c>
      <c r="B51" s="204"/>
      <c r="C51" s="204" t="s">
        <v>308</v>
      </c>
      <c r="D51" s="204" t="s">
        <v>17</v>
      </c>
      <c r="E51" s="208">
        <f>7.8*2</f>
        <v>15.6</v>
      </c>
      <c r="F51" s="24"/>
      <c r="G51" s="25">
        <f aca="true" t="shared" si="4" ref="G51:G59">E51*F51</f>
        <v>0</v>
      </c>
    </row>
    <row r="52" spans="1:7" s="2" customFormat="1" ht="30.75" customHeight="1">
      <c r="A52" s="207">
        <v>37</v>
      </c>
      <c r="B52" s="204"/>
      <c r="C52" s="204" t="s">
        <v>309</v>
      </c>
      <c r="D52" s="204" t="s">
        <v>17</v>
      </c>
      <c r="E52" s="208">
        <f>7.8*2</f>
        <v>15.6</v>
      </c>
      <c r="F52" s="24"/>
      <c r="G52" s="25">
        <f t="shared" si="4"/>
        <v>0</v>
      </c>
    </row>
    <row r="53" spans="1:7" ht="57" customHeight="1">
      <c r="A53" s="207">
        <v>38</v>
      </c>
      <c r="B53" s="204"/>
      <c r="C53" s="204" t="s">
        <v>297</v>
      </c>
      <c r="D53" s="204" t="s">
        <v>121</v>
      </c>
      <c r="E53" s="208">
        <v>15</v>
      </c>
      <c r="F53" s="24"/>
      <c r="G53" s="25">
        <f t="shared" si="4"/>
        <v>0</v>
      </c>
    </row>
    <row r="54" spans="1:7" ht="66" customHeight="1">
      <c r="A54" s="207">
        <v>39</v>
      </c>
      <c r="B54" s="204"/>
      <c r="C54" s="204" t="s">
        <v>298</v>
      </c>
      <c r="D54" s="204" t="s">
        <v>121</v>
      </c>
      <c r="E54" s="208">
        <v>8</v>
      </c>
      <c r="F54" s="24"/>
      <c r="G54" s="25">
        <f t="shared" si="4"/>
        <v>0</v>
      </c>
    </row>
    <row r="55" spans="1:7" ht="21.75" customHeight="1">
      <c r="A55" s="207">
        <v>40</v>
      </c>
      <c r="B55" s="204"/>
      <c r="C55" s="204" t="s">
        <v>307</v>
      </c>
      <c r="D55" s="204" t="s">
        <v>15</v>
      </c>
      <c r="E55" s="208">
        <f>4915*2</f>
        <v>9830</v>
      </c>
      <c r="F55" s="24"/>
      <c r="G55" s="25">
        <f t="shared" si="4"/>
        <v>0</v>
      </c>
    </row>
    <row r="56" spans="1:7" ht="21.75" customHeight="1">
      <c r="A56" s="207">
        <v>41</v>
      </c>
      <c r="B56" s="204"/>
      <c r="C56" s="204" t="s">
        <v>299</v>
      </c>
      <c r="D56" s="204" t="s">
        <v>15</v>
      </c>
      <c r="E56" s="208">
        <f>82*2</f>
        <v>164</v>
      </c>
      <c r="F56" s="24"/>
      <c r="G56" s="25">
        <f t="shared" si="4"/>
        <v>0</v>
      </c>
    </row>
    <row r="57" spans="1:7" ht="37.5" customHeight="1">
      <c r="A57" s="207">
        <v>42</v>
      </c>
      <c r="B57" s="204"/>
      <c r="C57" s="204" t="s">
        <v>300</v>
      </c>
      <c r="D57" s="204" t="s">
        <v>17</v>
      </c>
      <c r="E57" s="208">
        <f>8.2*2</f>
        <v>16.4</v>
      </c>
      <c r="F57" s="24"/>
      <c r="G57" s="25">
        <f t="shared" si="4"/>
        <v>0</v>
      </c>
    </row>
    <row r="58" spans="1:7" ht="38.25" customHeight="1">
      <c r="A58" s="207">
        <v>43</v>
      </c>
      <c r="B58" s="204"/>
      <c r="C58" s="204" t="s">
        <v>301</v>
      </c>
      <c r="D58" s="204" t="s">
        <v>121</v>
      </c>
      <c r="E58" s="208">
        <f>2*2</f>
        <v>4</v>
      </c>
      <c r="F58" s="24"/>
      <c r="G58" s="25">
        <f t="shared" si="4"/>
        <v>0</v>
      </c>
    </row>
    <row r="59" spans="1:7" ht="57.75" customHeight="1">
      <c r="A59" s="207">
        <v>44</v>
      </c>
      <c r="B59" s="204"/>
      <c r="C59" s="204" t="s">
        <v>302</v>
      </c>
      <c r="D59" s="204" t="s">
        <v>121</v>
      </c>
      <c r="E59" s="208">
        <f>18*2</f>
        <v>36</v>
      </c>
      <c r="F59" s="24"/>
      <c r="G59" s="25">
        <f t="shared" si="4"/>
        <v>0</v>
      </c>
    </row>
    <row r="60" spans="1:7" ht="28.5" customHeight="1">
      <c r="A60" s="210"/>
      <c r="B60" s="211"/>
      <c r="C60" s="211" t="s">
        <v>310</v>
      </c>
      <c r="D60" s="212"/>
      <c r="E60" s="212"/>
      <c r="F60" s="213"/>
      <c r="G60" s="214">
        <f>SUM(G61:G69)</f>
        <v>0</v>
      </c>
    </row>
    <row r="61" spans="1:7" ht="57.75" customHeight="1">
      <c r="A61" s="207">
        <v>36</v>
      </c>
      <c r="B61" s="204"/>
      <c r="C61" s="204" t="s">
        <v>308</v>
      </c>
      <c r="D61" s="204" t="s">
        <v>17</v>
      </c>
      <c r="E61" s="208">
        <f>7.8*2</f>
        <v>15.6</v>
      </c>
      <c r="F61" s="24"/>
      <c r="G61" s="25">
        <f aca="true" t="shared" si="5" ref="G61:G69">E61*F61</f>
        <v>0</v>
      </c>
    </row>
    <row r="62" spans="1:7" ht="38.25" customHeight="1">
      <c r="A62" s="207">
        <v>37</v>
      </c>
      <c r="B62" s="204"/>
      <c r="C62" s="204" t="s">
        <v>309</v>
      </c>
      <c r="D62" s="204" t="s">
        <v>17</v>
      </c>
      <c r="E62" s="208">
        <f>7.8*2</f>
        <v>15.6</v>
      </c>
      <c r="F62" s="24"/>
      <c r="G62" s="25">
        <f t="shared" si="5"/>
        <v>0</v>
      </c>
    </row>
    <row r="63" spans="1:7" ht="27.75" customHeight="1">
      <c r="A63" s="207">
        <v>38</v>
      </c>
      <c r="B63" s="204"/>
      <c r="C63" s="204" t="s">
        <v>297</v>
      </c>
      <c r="D63" s="204" t="s">
        <v>121</v>
      </c>
      <c r="E63" s="208">
        <v>15</v>
      </c>
      <c r="F63" s="24"/>
      <c r="G63" s="25">
        <f t="shared" si="5"/>
        <v>0</v>
      </c>
    </row>
    <row r="64" spans="1:7" ht="63" customHeight="1">
      <c r="A64" s="207">
        <v>39</v>
      </c>
      <c r="B64" s="204"/>
      <c r="C64" s="204" t="s">
        <v>298</v>
      </c>
      <c r="D64" s="204" t="s">
        <v>121</v>
      </c>
      <c r="E64" s="208">
        <v>8</v>
      </c>
      <c r="F64" s="24"/>
      <c r="G64" s="25">
        <f t="shared" si="5"/>
        <v>0</v>
      </c>
    </row>
    <row r="65" spans="1:7" ht="32.25" customHeight="1">
      <c r="A65" s="207">
        <v>40</v>
      </c>
      <c r="B65" s="204"/>
      <c r="C65" s="204" t="s">
        <v>307</v>
      </c>
      <c r="D65" s="204" t="s">
        <v>15</v>
      </c>
      <c r="E65" s="208">
        <f>4915*2</f>
        <v>9830</v>
      </c>
      <c r="F65" s="24"/>
      <c r="G65" s="25">
        <f t="shared" si="5"/>
        <v>0</v>
      </c>
    </row>
    <row r="66" spans="1:7" ht="26.25" customHeight="1">
      <c r="A66" s="207">
        <v>41</v>
      </c>
      <c r="B66" s="204"/>
      <c r="C66" s="204" t="s">
        <v>299</v>
      </c>
      <c r="D66" s="204" t="s">
        <v>15</v>
      </c>
      <c r="E66" s="208">
        <f>82*2</f>
        <v>164</v>
      </c>
      <c r="F66" s="24"/>
      <c r="G66" s="25">
        <f t="shared" si="5"/>
        <v>0</v>
      </c>
    </row>
    <row r="67" spans="1:7" ht="24.75" customHeight="1">
      <c r="A67" s="207">
        <v>42</v>
      </c>
      <c r="B67" s="204"/>
      <c r="C67" s="204" t="s">
        <v>300</v>
      </c>
      <c r="D67" s="204" t="s">
        <v>17</v>
      </c>
      <c r="E67" s="208">
        <f>8.2*2</f>
        <v>16.4</v>
      </c>
      <c r="F67" s="24"/>
      <c r="G67" s="25">
        <f t="shared" si="5"/>
        <v>0</v>
      </c>
    </row>
    <row r="68" spans="1:7" ht="40.5" customHeight="1">
      <c r="A68" s="207">
        <v>43</v>
      </c>
      <c r="B68" s="204"/>
      <c r="C68" s="204" t="s">
        <v>301</v>
      </c>
      <c r="D68" s="204" t="s">
        <v>121</v>
      </c>
      <c r="E68" s="208">
        <f>2*2</f>
        <v>4</v>
      </c>
      <c r="F68" s="24"/>
      <c r="G68" s="25">
        <f t="shared" si="5"/>
        <v>0</v>
      </c>
    </row>
    <row r="69" spans="1:7" ht="39.75" customHeight="1">
      <c r="A69" s="207">
        <v>44</v>
      </c>
      <c r="B69" s="204"/>
      <c r="C69" s="204" t="s">
        <v>302</v>
      </c>
      <c r="D69" s="204" t="s">
        <v>121</v>
      </c>
      <c r="E69" s="208">
        <f>18*2</f>
        <v>36</v>
      </c>
      <c r="F69" s="24"/>
      <c r="G69" s="25">
        <f t="shared" si="5"/>
        <v>0</v>
      </c>
    </row>
    <row r="70" spans="1:7" ht="30.75" customHeight="1">
      <c r="A70" s="210"/>
      <c r="B70" s="211"/>
      <c r="C70" s="211" t="s">
        <v>311</v>
      </c>
      <c r="D70" s="212"/>
      <c r="E70" s="212"/>
      <c r="F70" s="213"/>
      <c r="G70" s="214">
        <f>SUM(G71:G79)</f>
        <v>0</v>
      </c>
    </row>
    <row r="71" spans="1:7" ht="22.5">
      <c r="A71" s="207">
        <v>36</v>
      </c>
      <c r="B71" s="204"/>
      <c r="C71" s="204" t="s">
        <v>308</v>
      </c>
      <c r="D71" s="204" t="s">
        <v>17</v>
      </c>
      <c r="E71" s="208">
        <f>7.8*2</f>
        <v>15.6</v>
      </c>
      <c r="F71" s="24"/>
      <c r="G71" s="25">
        <f aca="true" t="shared" si="6" ref="G71:G79">E71*F71</f>
        <v>0</v>
      </c>
    </row>
    <row r="72" spans="1:7" ht="22.5">
      <c r="A72" s="207">
        <v>37</v>
      </c>
      <c r="B72" s="204"/>
      <c r="C72" s="204" t="s">
        <v>309</v>
      </c>
      <c r="D72" s="204" t="s">
        <v>17</v>
      </c>
      <c r="E72" s="208">
        <f>7.8*2</f>
        <v>15.6</v>
      </c>
      <c r="F72" s="24"/>
      <c r="G72" s="25">
        <f t="shared" si="6"/>
        <v>0</v>
      </c>
    </row>
    <row r="73" spans="1:7" ht="11.25">
      <c r="A73" s="207">
        <v>38</v>
      </c>
      <c r="B73" s="204"/>
      <c r="C73" s="204" t="s">
        <v>297</v>
      </c>
      <c r="D73" s="204" t="s">
        <v>121</v>
      </c>
      <c r="E73" s="208">
        <v>15</v>
      </c>
      <c r="F73" s="24"/>
      <c r="G73" s="25">
        <f t="shared" si="6"/>
        <v>0</v>
      </c>
    </row>
    <row r="74" spans="1:7" ht="58.5" customHeight="1">
      <c r="A74" s="207">
        <v>39</v>
      </c>
      <c r="B74" s="204"/>
      <c r="C74" s="204" t="s">
        <v>298</v>
      </c>
      <c r="D74" s="204" t="s">
        <v>121</v>
      </c>
      <c r="E74" s="208">
        <v>8</v>
      </c>
      <c r="F74" s="24"/>
      <c r="G74" s="25">
        <f t="shared" si="6"/>
        <v>0</v>
      </c>
    </row>
    <row r="75" spans="1:7" ht="26.25" customHeight="1">
      <c r="A75" s="207">
        <v>40</v>
      </c>
      <c r="B75" s="204"/>
      <c r="C75" s="204" t="s">
        <v>307</v>
      </c>
      <c r="D75" s="204" t="s">
        <v>15</v>
      </c>
      <c r="E75" s="208">
        <f>4915*2</f>
        <v>9830</v>
      </c>
      <c r="F75" s="24"/>
      <c r="G75" s="25">
        <f t="shared" si="6"/>
        <v>0</v>
      </c>
    </row>
    <row r="76" spans="1:7" ht="24.75" customHeight="1">
      <c r="A76" s="207">
        <v>41</v>
      </c>
      <c r="B76" s="204"/>
      <c r="C76" s="204" t="s">
        <v>299</v>
      </c>
      <c r="D76" s="204" t="s">
        <v>15</v>
      </c>
      <c r="E76" s="208">
        <f>82*2</f>
        <v>164</v>
      </c>
      <c r="F76" s="24"/>
      <c r="G76" s="25">
        <f t="shared" si="6"/>
        <v>0</v>
      </c>
    </row>
    <row r="77" spans="1:7" ht="26.25" customHeight="1">
      <c r="A77" s="207">
        <v>42</v>
      </c>
      <c r="B77" s="204"/>
      <c r="C77" s="204" t="s">
        <v>300</v>
      </c>
      <c r="D77" s="204" t="s">
        <v>17</v>
      </c>
      <c r="E77" s="208">
        <f>8.2*2</f>
        <v>16.4</v>
      </c>
      <c r="F77" s="24"/>
      <c r="G77" s="25">
        <f>E77*F77</f>
        <v>0</v>
      </c>
    </row>
    <row r="78" spans="1:7" ht="39.75" customHeight="1">
      <c r="A78" s="207">
        <v>43</v>
      </c>
      <c r="B78" s="204"/>
      <c r="C78" s="204" t="s">
        <v>301</v>
      </c>
      <c r="D78" s="204" t="s">
        <v>121</v>
      </c>
      <c r="E78" s="208">
        <f>2*2</f>
        <v>4</v>
      </c>
      <c r="F78" s="24"/>
      <c r="G78" s="25">
        <f t="shared" si="6"/>
        <v>0</v>
      </c>
    </row>
    <row r="79" spans="1:7" ht="33.75" customHeight="1">
      <c r="A79" s="207">
        <v>44</v>
      </c>
      <c r="B79" s="204"/>
      <c r="C79" s="204" t="s">
        <v>302</v>
      </c>
      <c r="D79" s="204" t="s">
        <v>121</v>
      </c>
      <c r="E79" s="208">
        <f>18*2</f>
        <v>36</v>
      </c>
      <c r="F79" s="24"/>
      <c r="G79" s="25">
        <f t="shared" si="6"/>
        <v>0</v>
      </c>
    </row>
    <row r="80" spans="1:7" ht="39.75" customHeight="1">
      <c r="A80" s="246"/>
      <c r="B80" s="246"/>
      <c r="C80" s="246"/>
      <c r="D80" s="246"/>
      <c r="E80" s="246"/>
      <c r="F80" s="246"/>
      <c r="G80" s="246"/>
    </row>
    <row r="81" spans="1:7" ht="12" customHeight="1">
      <c r="A81" s="246"/>
      <c r="B81" s="246"/>
      <c r="C81" s="246"/>
      <c r="D81" s="246"/>
      <c r="E81" s="246"/>
      <c r="F81" s="246"/>
      <c r="G81" s="246"/>
    </row>
    <row r="82" spans="1:7" ht="12" customHeight="1">
      <c r="A82" s="246"/>
      <c r="B82" s="246"/>
      <c r="C82" s="246"/>
      <c r="D82" s="246"/>
      <c r="E82" s="246"/>
      <c r="F82" s="246"/>
      <c r="G82" s="246"/>
    </row>
    <row r="83" spans="1:7" ht="12" customHeight="1">
      <c r="A83" s="246"/>
      <c r="B83" s="246"/>
      <c r="C83" s="246"/>
      <c r="D83" s="246"/>
      <c r="E83" s="246"/>
      <c r="F83" s="246"/>
      <c r="G83" s="246"/>
    </row>
  </sheetData>
  <sheetProtection/>
  <mergeCells count="5">
    <mergeCell ref="A1:G1"/>
    <mergeCell ref="A80:G80"/>
    <mergeCell ref="A81:G81"/>
    <mergeCell ref="A82:G82"/>
    <mergeCell ref="A83:G83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9" sqref="B19"/>
    </sheetView>
  </sheetViews>
  <sheetFormatPr defaultColWidth="10.5" defaultRowHeight="12" customHeight="1"/>
  <cols>
    <col min="1" max="1" width="8.5" style="2" customWidth="1"/>
    <col min="2" max="2" width="80.83203125" style="2" customWidth="1"/>
    <col min="3" max="3" width="7.16015625" style="2" customWidth="1"/>
    <col min="4" max="4" width="9.83203125" style="2" customWidth="1"/>
    <col min="5" max="5" width="11.5" style="26" customWidth="1"/>
    <col min="6" max="6" width="14.66015625" style="26" customWidth="1"/>
    <col min="7" max="8" width="11.66015625" style="1" bestFit="1" customWidth="1"/>
    <col min="9" max="16384" width="10.5" style="1" customWidth="1"/>
  </cols>
  <sheetData>
    <row r="1" spans="1:6" s="2" customFormat="1" ht="20.25" customHeight="1">
      <c r="A1" s="239" t="s">
        <v>111</v>
      </c>
      <c r="B1" s="239"/>
      <c r="C1" s="239"/>
      <c r="D1" s="239"/>
      <c r="E1" s="239"/>
      <c r="F1" s="239"/>
    </row>
    <row r="2" spans="1:6" s="2" customFormat="1" ht="12.75" customHeight="1">
      <c r="A2" s="4" t="s">
        <v>0</v>
      </c>
      <c r="B2" s="4" t="str">
        <f>'Krycí list SO 01'!nazevstavby</f>
        <v>POLNÍ CESTY A INTERAKČNÍ PRVKY V K.Ú. JEZERNICE - I. ETAPA</v>
      </c>
      <c r="C2" s="131"/>
      <c r="D2" s="131"/>
      <c r="E2" s="132"/>
      <c r="F2" s="15"/>
    </row>
    <row r="3" spans="1:6" s="2" customFormat="1" ht="12.75" customHeight="1">
      <c r="A3" s="4" t="s">
        <v>1</v>
      </c>
      <c r="B3" s="133" t="s">
        <v>76</v>
      </c>
      <c r="C3" s="131"/>
      <c r="D3" s="6" t="s">
        <v>2</v>
      </c>
      <c r="E3" s="17"/>
      <c r="F3" s="15"/>
    </row>
    <row r="4" spans="1:6" s="2" customFormat="1" ht="12.75" customHeight="1">
      <c r="A4" s="4" t="s">
        <v>3</v>
      </c>
      <c r="B4" s="131"/>
      <c r="C4" s="131"/>
      <c r="D4" s="6" t="s">
        <v>4</v>
      </c>
      <c r="E4" s="28">
        <v>41422</v>
      </c>
      <c r="F4" s="15"/>
    </row>
    <row r="5" spans="1:6" s="2" customFormat="1" ht="6.75" customHeight="1" thickBot="1">
      <c r="A5" s="3"/>
      <c r="B5" s="3"/>
      <c r="C5" s="3"/>
      <c r="D5" s="3"/>
      <c r="E5" s="15"/>
      <c r="F5" s="15"/>
    </row>
    <row r="6" spans="1:6" s="2" customFormat="1" ht="24" customHeight="1" thickBot="1">
      <c r="A6" s="134" t="s">
        <v>5</v>
      </c>
      <c r="B6" s="134" t="s">
        <v>7</v>
      </c>
      <c r="C6" s="134" t="s">
        <v>8</v>
      </c>
      <c r="D6" s="134" t="s">
        <v>9</v>
      </c>
      <c r="E6" s="135" t="s">
        <v>10</v>
      </c>
      <c r="F6" s="136" t="s">
        <v>11</v>
      </c>
    </row>
    <row r="7" spans="1:6" s="2" customFormat="1" ht="7.5" customHeight="1">
      <c r="A7" s="131"/>
      <c r="B7" s="131"/>
      <c r="C7" s="131"/>
      <c r="D7" s="131"/>
      <c r="E7" s="132"/>
      <c r="F7" s="132"/>
    </row>
    <row r="8" spans="1:6" s="2" customFormat="1" ht="6.75" customHeight="1">
      <c r="A8" s="137"/>
      <c r="B8" s="3"/>
      <c r="C8" s="3"/>
      <c r="D8" s="3"/>
      <c r="E8" s="15"/>
      <c r="F8" s="15"/>
    </row>
    <row r="9" spans="1:6" s="2" customFormat="1" ht="15" customHeight="1">
      <c r="A9" s="138"/>
      <c r="B9" s="10" t="s">
        <v>12</v>
      </c>
      <c r="C9" s="138"/>
      <c r="D9" s="138"/>
      <c r="E9" s="139"/>
      <c r="F9" s="140">
        <f>SUM(F11:F34)</f>
        <v>0</v>
      </c>
    </row>
    <row r="10" spans="1:6" s="2" customFormat="1" ht="13.5" customHeight="1">
      <c r="A10" s="129"/>
      <c r="B10" s="12"/>
      <c r="C10" s="129"/>
      <c r="D10" s="129"/>
      <c r="E10" s="141"/>
      <c r="F10" s="142"/>
    </row>
    <row r="11" spans="1:7" s="2" customFormat="1" ht="24" customHeight="1">
      <c r="A11" s="143">
        <v>1</v>
      </c>
      <c r="B11" s="148" t="s">
        <v>151</v>
      </c>
      <c r="C11" s="149" t="s">
        <v>112</v>
      </c>
      <c r="D11" s="150">
        <v>1</v>
      </c>
      <c r="E11" s="151"/>
      <c r="F11" s="152">
        <f>D11*E11</f>
        <v>0</v>
      </c>
      <c r="G11" s="144"/>
    </row>
    <row r="12" spans="1:7" s="2" customFormat="1" ht="24" customHeight="1">
      <c r="A12" s="143"/>
      <c r="B12" s="153" t="s">
        <v>113</v>
      </c>
      <c r="C12" s="149"/>
      <c r="D12" s="150"/>
      <c r="E12" s="151"/>
      <c r="F12" s="152"/>
      <c r="G12" s="144"/>
    </row>
    <row r="13" spans="1:7" s="2" customFormat="1" ht="24" customHeight="1">
      <c r="A13" s="143">
        <v>2</v>
      </c>
      <c r="B13" s="148" t="s">
        <v>114</v>
      </c>
      <c r="C13" s="149" t="s">
        <v>112</v>
      </c>
      <c r="D13" s="150">
        <v>1</v>
      </c>
      <c r="E13" s="151"/>
      <c r="F13" s="152">
        <f>D13*E13</f>
        <v>0</v>
      </c>
      <c r="G13" s="144"/>
    </row>
    <row r="14" spans="1:7" s="2" customFormat="1" ht="24" customHeight="1">
      <c r="A14" s="143"/>
      <c r="B14" s="153" t="s">
        <v>113</v>
      </c>
      <c r="C14" s="149"/>
      <c r="D14" s="150"/>
      <c r="E14" s="151"/>
      <c r="F14" s="152"/>
      <c r="G14" s="144"/>
    </row>
    <row r="15" spans="1:7" s="2" customFormat="1" ht="24" customHeight="1">
      <c r="A15" s="143">
        <v>3</v>
      </c>
      <c r="B15" s="148" t="s">
        <v>115</v>
      </c>
      <c r="C15" s="149" t="s">
        <v>112</v>
      </c>
      <c r="D15" s="150">
        <v>1</v>
      </c>
      <c r="E15" s="151"/>
      <c r="F15" s="152">
        <f>D15*E15</f>
        <v>0</v>
      </c>
      <c r="G15" s="144"/>
    </row>
    <row r="16" spans="1:7" s="2" customFormat="1" ht="24" customHeight="1">
      <c r="A16" s="143">
        <v>4</v>
      </c>
      <c r="B16" s="148" t="s">
        <v>116</v>
      </c>
      <c r="C16" s="149" t="s">
        <v>112</v>
      </c>
      <c r="D16" s="150">
        <v>1</v>
      </c>
      <c r="E16" s="151"/>
      <c r="F16" s="152">
        <f>D16*E16</f>
        <v>0</v>
      </c>
      <c r="G16" s="144"/>
    </row>
    <row r="17" spans="1:7" s="2" customFormat="1" ht="24" customHeight="1">
      <c r="A17" s="143"/>
      <c r="B17" s="153" t="s">
        <v>117</v>
      </c>
      <c r="C17" s="149"/>
      <c r="D17" s="150"/>
      <c r="E17" s="151"/>
      <c r="F17" s="152"/>
      <c r="G17" s="144"/>
    </row>
    <row r="18" spans="1:7" s="2" customFormat="1" ht="24" customHeight="1">
      <c r="A18" s="143">
        <v>5</v>
      </c>
      <c r="B18" s="148" t="s">
        <v>118</v>
      </c>
      <c r="C18" s="149" t="s">
        <v>112</v>
      </c>
      <c r="D18" s="150">
        <v>1</v>
      </c>
      <c r="E18" s="151"/>
      <c r="F18" s="152">
        <f>D18*E18</f>
        <v>0</v>
      </c>
      <c r="G18" s="144"/>
    </row>
    <row r="19" spans="1:7" s="2" customFormat="1" ht="24" customHeight="1">
      <c r="A19" s="143"/>
      <c r="B19" s="153" t="s">
        <v>312</v>
      </c>
      <c r="C19" s="149"/>
      <c r="D19" s="150"/>
      <c r="E19" s="151"/>
      <c r="F19" s="152"/>
      <c r="G19" s="144"/>
    </row>
    <row r="20" spans="1:7" s="2" customFormat="1" ht="24" customHeight="1">
      <c r="A20" s="143">
        <v>6</v>
      </c>
      <c r="B20" s="148" t="s">
        <v>119</v>
      </c>
      <c r="C20" s="149" t="s">
        <v>112</v>
      </c>
      <c r="D20" s="150">
        <v>1</v>
      </c>
      <c r="E20" s="151"/>
      <c r="F20" s="152">
        <f>D20*E20</f>
        <v>0</v>
      </c>
      <c r="G20" s="144"/>
    </row>
    <row r="21" spans="1:7" s="2" customFormat="1" ht="24" customHeight="1">
      <c r="A21" s="143"/>
      <c r="B21" s="153" t="s">
        <v>313</v>
      </c>
      <c r="C21" s="149"/>
      <c r="D21" s="150"/>
      <c r="E21" s="151"/>
      <c r="F21" s="152"/>
      <c r="G21" s="144"/>
    </row>
    <row r="22" spans="1:7" s="2" customFormat="1" ht="24" customHeight="1">
      <c r="A22" s="143">
        <v>7</v>
      </c>
      <c r="B22" s="148" t="s">
        <v>120</v>
      </c>
      <c r="C22" s="149" t="s">
        <v>121</v>
      </c>
      <c r="D22" s="150">
        <v>1</v>
      </c>
      <c r="E22" s="151"/>
      <c r="F22" s="152">
        <f>D22*E22</f>
        <v>0</v>
      </c>
      <c r="G22" s="144"/>
    </row>
    <row r="23" spans="1:7" s="2" customFormat="1" ht="24" customHeight="1">
      <c r="A23" s="143">
        <v>8</v>
      </c>
      <c r="B23" s="148" t="s">
        <v>122</v>
      </c>
      <c r="C23" s="149" t="s">
        <v>112</v>
      </c>
      <c r="D23" s="150">
        <v>1</v>
      </c>
      <c r="E23" s="151"/>
      <c r="F23" s="152">
        <f>D23*E23</f>
        <v>0</v>
      </c>
      <c r="G23" s="144"/>
    </row>
    <row r="24" spans="1:6" s="2" customFormat="1" ht="26.25" customHeight="1">
      <c r="A24" s="143"/>
      <c r="B24" s="153" t="s">
        <v>123</v>
      </c>
      <c r="C24" s="149"/>
      <c r="D24" s="150"/>
      <c r="E24" s="151"/>
      <c r="F24" s="152"/>
    </row>
    <row r="25" spans="1:6" s="2" customFormat="1" ht="24" customHeight="1">
      <c r="A25" s="143">
        <v>9</v>
      </c>
      <c r="B25" s="148" t="s">
        <v>305</v>
      </c>
      <c r="C25" s="149" t="s">
        <v>112</v>
      </c>
      <c r="D25" s="150">
        <v>1</v>
      </c>
      <c r="E25" s="151"/>
      <c r="F25" s="152">
        <f>D25*E25</f>
        <v>0</v>
      </c>
    </row>
    <row r="26" spans="1:6" s="2" customFormat="1" ht="24" customHeight="1">
      <c r="A26" s="143">
        <v>10</v>
      </c>
      <c r="B26" s="148" t="s">
        <v>152</v>
      </c>
      <c r="C26" s="149" t="s">
        <v>112</v>
      </c>
      <c r="D26" s="150">
        <v>1</v>
      </c>
      <c r="E26" s="151"/>
      <c r="F26" s="152">
        <f>D26*E26</f>
        <v>0</v>
      </c>
    </row>
    <row r="27" spans="1:6" s="2" customFormat="1" ht="24" customHeight="1">
      <c r="A27" s="143"/>
      <c r="B27" s="153" t="s">
        <v>124</v>
      </c>
      <c r="C27" s="149"/>
      <c r="D27" s="150"/>
      <c r="E27" s="151"/>
      <c r="F27" s="152"/>
    </row>
    <row r="28" spans="1:6" s="2" customFormat="1" ht="24" customHeight="1">
      <c r="A28" s="143">
        <v>11</v>
      </c>
      <c r="B28" s="148" t="s">
        <v>125</v>
      </c>
      <c r="C28" s="149" t="s">
        <v>112</v>
      </c>
      <c r="D28" s="150">
        <v>1</v>
      </c>
      <c r="E28" s="151"/>
      <c r="F28" s="152">
        <f>D28*E28</f>
        <v>0</v>
      </c>
    </row>
    <row r="29" spans="1:6" s="2" customFormat="1" ht="24" customHeight="1">
      <c r="A29" s="143"/>
      <c r="B29" s="153" t="s">
        <v>153</v>
      </c>
      <c r="C29" s="149"/>
      <c r="D29" s="150"/>
      <c r="E29" s="151"/>
      <c r="F29" s="152"/>
    </row>
    <row r="30" spans="1:6" s="2" customFormat="1" ht="24" customHeight="1">
      <c r="A30" s="143">
        <v>12</v>
      </c>
      <c r="B30" s="148" t="s">
        <v>126</v>
      </c>
      <c r="C30" s="149" t="s">
        <v>112</v>
      </c>
      <c r="D30" s="150">
        <v>1</v>
      </c>
      <c r="E30" s="151"/>
      <c r="F30" s="152">
        <f>D30*E30</f>
        <v>0</v>
      </c>
    </row>
    <row r="31" spans="1:6" s="2" customFormat="1" ht="24" customHeight="1">
      <c r="A31" s="143"/>
      <c r="B31" s="153" t="s">
        <v>127</v>
      </c>
      <c r="C31" s="149"/>
      <c r="D31" s="150"/>
      <c r="E31" s="151"/>
      <c r="F31" s="152"/>
    </row>
    <row r="32" spans="1:6" s="2" customFormat="1" ht="24" customHeight="1">
      <c r="A32" s="143">
        <v>13</v>
      </c>
      <c r="B32" s="148" t="s">
        <v>128</v>
      </c>
      <c r="C32" s="149" t="s">
        <v>112</v>
      </c>
      <c r="D32" s="150">
        <v>1</v>
      </c>
      <c r="E32" s="151"/>
      <c r="F32" s="152">
        <f>D32*E32</f>
        <v>0</v>
      </c>
    </row>
    <row r="33" spans="1:6" s="2" customFormat="1" ht="24" customHeight="1">
      <c r="A33" s="143"/>
      <c r="B33" s="153" t="s">
        <v>129</v>
      </c>
      <c r="C33" s="149"/>
      <c r="D33" s="150"/>
      <c r="E33" s="151"/>
      <c r="F33" s="152"/>
    </row>
    <row r="34" spans="1:6" s="2" customFormat="1" ht="24" customHeight="1">
      <c r="A34" s="143">
        <v>13</v>
      </c>
      <c r="B34" s="148" t="s">
        <v>304</v>
      </c>
      <c r="C34" s="149" t="s">
        <v>112</v>
      </c>
      <c r="D34" s="150">
        <v>1</v>
      </c>
      <c r="E34" s="151"/>
      <c r="F34" s="152">
        <f>D34*E34</f>
        <v>0</v>
      </c>
    </row>
    <row r="35" spans="1:6" s="2" customFormat="1" ht="24" customHeight="1">
      <c r="A35" s="145"/>
      <c r="B35" s="153" t="s">
        <v>130</v>
      </c>
      <c r="C35" s="149"/>
      <c r="D35" s="150"/>
      <c r="E35" s="151"/>
      <c r="F35" s="152"/>
    </row>
    <row r="36" spans="1:6" s="2" customFormat="1" ht="24" customHeight="1">
      <c r="A36" s="145"/>
      <c r="B36" s="153" t="s">
        <v>131</v>
      </c>
      <c r="C36" s="149"/>
      <c r="D36" s="150"/>
      <c r="E36" s="151"/>
      <c r="F36" s="152"/>
    </row>
    <row r="37" spans="1:6" s="2" customFormat="1" ht="24" customHeight="1">
      <c r="A37" s="145"/>
      <c r="B37" s="153" t="s">
        <v>132</v>
      </c>
      <c r="C37" s="149"/>
      <c r="D37" s="150"/>
      <c r="E37" s="151"/>
      <c r="F37" s="152"/>
    </row>
    <row r="38" spans="1:6" s="2" customFormat="1" ht="24" customHeight="1">
      <c r="A38" s="145"/>
      <c r="B38" s="153" t="s">
        <v>133</v>
      </c>
      <c r="C38" s="149"/>
      <c r="D38" s="150"/>
      <c r="E38" s="151"/>
      <c r="F38" s="152"/>
    </row>
    <row r="39" spans="1:6" s="2" customFormat="1" ht="24" customHeight="1">
      <c r="A39" s="145"/>
      <c r="B39" s="153" t="s">
        <v>134</v>
      </c>
      <c r="C39" s="149"/>
      <c r="D39" s="150"/>
      <c r="E39" s="151"/>
      <c r="F39" s="152"/>
    </row>
    <row r="40" spans="1:6" s="2" customFormat="1" ht="24" customHeight="1">
      <c r="A40" s="145"/>
      <c r="B40" s="153" t="s">
        <v>135</v>
      </c>
      <c r="C40" s="149"/>
      <c r="D40" s="150"/>
      <c r="E40" s="151"/>
      <c r="F40" s="152"/>
    </row>
    <row r="41" spans="1:6" s="2" customFormat="1" ht="24" customHeight="1">
      <c r="A41" s="145"/>
      <c r="B41" s="153" t="s">
        <v>136</v>
      </c>
      <c r="C41" s="149"/>
      <c r="D41" s="150"/>
      <c r="E41" s="151"/>
      <c r="F41" s="152"/>
    </row>
    <row r="42" spans="1:6" s="2" customFormat="1" ht="24" customHeight="1">
      <c r="A42" s="145"/>
      <c r="B42" s="153" t="s">
        <v>137</v>
      </c>
      <c r="C42" s="149"/>
      <c r="D42" s="150"/>
      <c r="E42" s="151"/>
      <c r="F42" s="152"/>
    </row>
    <row r="43" spans="1:6" ht="24" customHeight="1">
      <c r="A43" s="145"/>
      <c r="B43" s="153" t="s">
        <v>138</v>
      </c>
      <c r="C43" s="149"/>
      <c r="D43" s="150"/>
      <c r="E43" s="151"/>
      <c r="F43" s="152"/>
    </row>
    <row r="44" spans="1:8" ht="24" customHeight="1">
      <c r="A44" s="145"/>
      <c r="B44" s="153" t="s">
        <v>139</v>
      </c>
      <c r="C44" s="149"/>
      <c r="D44" s="150"/>
      <c r="E44" s="151"/>
      <c r="F44" s="152"/>
      <c r="H44" s="146"/>
    </row>
    <row r="45" spans="1:8" ht="24" customHeight="1">
      <c r="A45" s="145"/>
      <c r="B45" s="153" t="s">
        <v>140</v>
      </c>
      <c r="C45" s="149"/>
      <c r="D45" s="150"/>
      <c r="E45" s="151"/>
      <c r="F45" s="152"/>
      <c r="H45" s="147"/>
    </row>
    <row r="46" spans="1:6" ht="24" customHeight="1">
      <c r="A46" s="145"/>
      <c r="B46" s="153" t="s">
        <v>141</v>
      </c>
      <c r="C46" s="149"/>
      <c r="D46" s="150"/>
      <c r="E46" s="151"/>
      <c r="F46" s="152"/>
    </row>
    <row r="47" spans="1:6" ht="24.75" customHeight="1">
      <c r="A47" s="145"/>
      <c r="B47" s="153" t="s">
        <v>142</v>
      </c>
      <c r="C47" s="149"/>
      <c r="D47" s="150"/>
      <c r="E47" s="151"/>
      <c r="F47" s="152"/>
    </row>
    <row r="48" spans="1:6" ht="24.75" customHeight="1">
      <c r="A48" s="145"/>
      <c r="B48" s="153" t="s">
        <v>143</v>
      </c>
      <c r="C48" s="149"/>
      <c r="D48" s="150"/>
      <c r="E48" s="151"/>
      <c r="F48" s="152"/>
    </row>
    <row r="49" spans="1:6" ht="24.75" customHeight="1">
      <c r="A49" s="145"/>
      <c r="B49" s="153" t="s">
        <v>144</v>
      </c>
      <c r="C49" s="149"/>
      <c r="D49" s="150"/>
      <c r="E49" s="151"/>
      <c r="F49" s="152"/>
    </row>
    <row r="50" spans="1:6" ht="24.75" customHeight="1">
      <c r="A50" s="145"/>
      <c r="B50" s="153" t="s">
        <v>145</v>
      </c>
      <c r="C50" s="149"/>
      <c r="D50" s="150"/>
      <c r="E50" s="151"/>
      <c r="F50" s="152"/>
    </row>
    <row r="51" spans="1:6" ht="24.75" customHeight="1">
      <c r="A51" s="145"/>
      <c r="B51" s="153" t="s">
        <v>146</v>
      </c>
      <c r="C51" s="149"/>
      <c r="D51" s="150"/>
      <c r="E51" s="151"/>
      <c r="F51" s="152"/>
    </row>
    <row r="52" spans="1:6" ht="24.75" customHeight="1">
      <c r="A52" s="145"/>
      <c r="B52" s="153" t="s">
        <v>147</v>
      </c>
      <c r="C52" s="149"/>
      <c r="D52" s="150"/>
      <c r="E52" s="151"/>
      <c r="F52" s="152"/>
    </row>
    <row r="53" spans="1:6" ht="24.75" customHeight="1">
      <c r="A53" s="145"/>
      <c r="B53" s="153" t="s">
        <v>148</v>
      </c>
      <c r="C53" s="149"/>
      <c r="D53" s="150"/>
      <c r="E53" s="151"/>
      <c r="F53" s="152"/>
    </row>
    <row r="54" spans="1:6" ht="24.75" customHeight="1">
      <c r="A54" s="145"/>
      <c r="B54" s="153" t="s">
        <v>149</v>
      </c>
      <c r="C54" s="149"/>
      <c r="D54" s="150"/>
      <c r="E54" s="151"/>
      <c r="F54" s="152"/>
    </row>
    <row r="55" spans="1:6" ht="24.75" customHeight="1">
      <c r="A55" s="145"/>
      <c r="B55" s="153" t="s">
        <v>150</v>
      </c>
      <c r="C55" s="149"/>
      <c r="D55" s="150"/>
      <c r="E55" s="151"/>
      <c r="F55" s="152"/>
    </row>
    <row r="56" spans="1:6" ht="24.75" customHeight="1" thickBot="1">
      <c r="A56" s="8"/>
      <c r="B56" s="8"/>
      <c r="C56" s="8"/>
      <c r="D56" s="8"/>
      <c r="E56" s="154"/>
      <c r="F56" s="154"/>
    </row>
    <row r="57" spans="1:6" ht="24.75" customHeight="1" thickBot="1">
      <c r="A57" s="11"/>
      <c r="B57" s="10" t="s">
        <v>46</v>
      </c>
      <c r="C57" s="11"/>
      <c r="D57" s="11"/>
      <c r="E57" s="22"/>
      <c r="F57" s="27">
        <f>ROUND((F9),0)</f>
        <v>0</v>
      </c>
    </row>
    <row r="58" spans="1:6" ht="24.75" customHeight="1" thickBot="1">
      <c r="A58" s="155"/>
      <c r="B58" s="10" t="s">
        <v>110</v>
      </c>
      <c r="C58" s="155"/>
      <c r="D58" s="155"/>
      <c r="E58" s="156"/>
      <c r="F58" s="27">
        <f>ROUND((F57*0.21),0)</f>
        <v>0</v>
      </c>
    </row>
    <row r="59" spans="1:6" ht="24.75" customHeight="1" thickBot="1">
      <c r="A59" s="155"/>
      <c r="B59" s="14" t="s">
        <v>49</v>
      </c>
      <c r="C59" s="155"/>
      <c r="D59" s="155"/>
      <c r="E59" s="156"/>
      <c r="F59" s="27">
        <f>SUM(F57:F58)</f>
        <v>0</v>
      </c>
    </row>
    <row r="60" ht="12" customHeight="1">
      <c r="F60" s="128"/>
    </row>
  </sheetData>
  <sheetProtection/>
  <mergeCells count="1">
    <mergeCell ref="A1:F1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E28" sqref="E28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194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POLNÍ CESTY A INTERAKČNÍ PRVKY V K.Ú. JEZERNICE - I. ETAPA</v>
      </c>
      <c r="D6" s="71"/>
      <c r="E6" s="71"/>
      <c r="F6" s="71"/>
      <c r="G6" s="72"/>
    </row>
    <row r="7" spans="1:9" ht="12.75">
      <c r="A7" s="73" t="s">
        <v>66</v>
      </c>
      <c r="B7" s="75"/>
      <c r="C7" s="215" t="s">
        <v>101</v>
      </c>
      <c r="D7" s="216"/>
      <c r="E7" s="78" t="s">
        <v>67</v>
      </c>
      <c r="F7" s="79"/>
      <c r="G7" s="80"/>
      <c r="H7" s="81"/>
      <c r="I7" s="81"/>
    </row>
    <row r="8" spans="1:7" ht="39.75" customHeight="1">
      <c r="A8" s="73" t="s">
        <v>68</v>
      </c>
      <c r="B8" s="75"/>
      <c r="C8" s="224" t="s">
        <v>159</v>
      </c>
      <c r="D8" s="216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158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219"/>
      <c r="F11" s="220"/>
      <c r="G11" s="221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SUM('Rekapitulace SO 01'!E7:E10)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222"/>
      <c r="C36" s="222"/>
      <c r="D36" s="222"/>
      <c r="E36" s="222"/>
      <c r="F36" s="222"/>
      <c r="G36" s="222"/>
      <c r="H36" s="32" t="s">
        <v>99</v>
      </c>
    </row>
    <row r="37" spans="1:8" ht="12.75" customHeight="1">
      <c r="A37" s="126"/>
      <c r="B37" s="222"/>
      <c r="C37" s="222"/>
      <c r="D37" s="222"/>
      <c r="E37" s="222"/>
      <c r="F37" s="222"/>
      <c r="G37" s="222"/>
      <c r="H37" s="32" t="s">
        <v>99</v>
      </c>
    </row>
    <row r="38" spans="1:8" ht="12.75">
      <c r="A38" s="126"/>
      <c r="B38" s="222"/>
      <c r="C38" s="222"/>
      <c r="D38" s="222"/>
      <c r="E38" s="222"/>
      <c r="F38" s="222"/>
      <c r="G38" s="222"/>
      <c r="H38" s="32" t="s">
        <v>99</v>
      </c>
    </row>
    <row r="39" spans="1:8" ht="12.75">
      <c r="A39" s="126"/>
      <c r="B39" s="222"/>
      <c r="C39" s="222"/>
      <c r="D39" s="222"/>
      <c r="E39" s="222"/>
      <c r="F39" s="222"/>
      <c r="G39" s="222"/>
      <c r="H39" s="32" t="s">
        <v>99</v>
      </c>
    </row>
    <row r="40" spans="1:8" ht="12.75">
      <c r="A40" s="126"/>
      <c r="B40" s="222"/>
      <c r="C40" s="222"/>
      <c r="D40" s="222"/>
      <c r="E40" s="222"/>
      <c r="F40" s="222"/>
      <c r="G40" s="222"/>
      <c r="H40" s="32" t="s">
        <v>99</v>
      </c>
    </row>
    <row r="41" spans="1:8" ht="12.75">
      <c r="A41" s="126"/>
      <c r="B41" s="222"/>
      <c r="C41" s="222"/>
      <c r="D41" s="222"/>
      <c r="E41" s="222"/>
      <c r="F41" s="222"/>
      <c r="G41" s="222"/>
      <c r="H41" s="32" t="s">
        <v>99</v>
      </c>
    </row>
    <row r="42" spans="1:8" ht="12.75">
      <c r="A42" s="126"/>
      <c r="B42" s="222"/>
      <c r="C42" s="222"/>
      <c r="D42" s="222"/>
      <c r="E42" s="222"/>
      <c r="F42" s="222"/>
      <c r="G42" s="222"/>
      <c r="H42" s="32" t="s">
        <v>99</v>
      </c>
    </row>
    <row r="43" spans="1:8" ht="12.75">
      <c r="A43" s="126"/>
      <c r="B43" s="222"/>
      <c r="C43" s="222"/>
      <c r="D43" s="222"/>
      <c r="E43" s="222"/>
      <c r="F43" s="222"/>
      <c r="G43" s="222"/>
      <c r="H43" s="32" t="s">
        <v>99</v>
      </c>
    </row>
    <row r="44" spans="1:8" ht="12.75">
      <c r="A44" s="126"/>
      <c r="B44" s="222"/>
      <c r="C44" s="222"/>
      <c r="D44" s="222"/>
      <c r="E44" s="222"/>
      <c r="F44" s="222"/>
      <c r="G44" s="222"/>
      <c r="H44" s="32" t="s">
        <v>99</v>
      </c>
    </row>
    <row r="45" spans="2:7" ht="12.75">
      <c r="B45" s="223"/>
      <c r="C45" s="223"/>
      <c r="D45" s="223"/>
      <c r="E45" s="223"/>
      <c r="F45" s="223"/>
      <c r="G45" s="223"/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21" sqref="E21"/>
    </sheetView>
  </sheetViews>
  <sheetFormatPr defaultColWidth="10.66015625" defaultRowHeight="10.5"/>
  <cols>
    <col min="1" max="1" width="6.83203125" style="32" customWidth="1"/>
    <col min="2" max="2" width="7.16015625" style="32" customWidth="1"/>
    <col min="3" max="3" width="13.33203125" style="32" customWidth="1"/>
    <col min="4" max="4" width="18.5" style="32" customWidth="1"/>
    <col min="5" max="5" width="13.16015625" style="32" customWidth="1"/>
    <col min="6" max="6" width="12.66015625" style="32" customWidth="1"/>
    <col min="7" max="7" width="12.83203125" style="32" customWidth="1"/>
    <col min="8" max="8" width="13" style="32" customWidth="1"/>
    <col min="9" max="9" width="12.5" style="32" customWidth="1"/>
    <col min="10" max="16384" width="10.66015625" style="32" customWidth="1"/>
  </cols>
  <sheetData>
    <row r="1" spans="1:9" ht="33.75" customHeight="1" thickTop="1">
      <c r="A1" s="225" t="s">
        <v>50</v>
      </c>
      <c r="B1" s="226"/>
      <c r="C1" s="232" t="str">
        <f>'Krycí list SO 01'!nazevstavby</f>
        <v>POLNÍ CESTY A INTERAKČNÍ PRVKY V K.Ú. JEZERNICE - I. ETAPA</v>
      </c>
      <c r="D1" s="233"/>
      <c r="E1" s="233"/>
      <c r="F1" s="234"/>
      <c r="G1" s="29" t="s">
        <v>51</v>
      </c>
      <c r="H1" s="30">
        <v>1</v>
      </c>
      <c r="I1" s="31"/>
    </row>
    <row r="2" spans="1:9" ht="13.5" thickBot="1">
      <c r="A2" s="227" t="s">
        <v>52</v>
      </c>
      <c r="B2" s="228"/>
      <c r="C2" s="33" t="s">
        <v>160</v>
      </c>
      <c r="D2" s="34"/>
      <c r="E2" s="35"/>
      <c r="F2" s="34"/>
      <c r="G2" s="229"/>
      <c r="H2" s="230"/>
      <c r="I2" s="231"/>
    </row>
    <row r="3" ht="13.5" thickTop="1">
      <c r="F3" s="36"/>
    </row>
    <row r="4" spans="1:9" ht="19.5" customHeight="1">
      <c r="A4" s="37" t="s">
        <v>53</v>
      </c>
      <c r="B4" s="38"/>
      <c r="C4" s="38"/>
      <c r="D4" s="38"/>
      <c r="E4" s="39"/>
      <c r="F4" s="38"/>
      <c r="G4" s="38"/>
      <c r="H4" s="38"/>
      <c r="I4" s="38"/>
    </row>
    <row r="5" ht="13.5" thickBot="1"/>
    <row r="6" spans="1:9" s="36" customFormat="1" ht="13.5" thickBot="1">
      <c r="A6" s="40"/>
      <c r="B6" s="41" t="s">
        <v>54</v>
      </c>
      <c r="C6" s="41"/>
      <c r="D6" s="42"/>
      <c r="E6" s="43" t="s">
        <v>55</v>
      </c>
      <c r="F6" s="44" t="s">
        <v>56</v>
      </c>
      <c r="G6" s="44" t="s">
        <v>57</v>
      </c>
      <c r="H6" s="44" t="s">
        <v>58</v>
      </c>
      <c r="I6" s="45" t="s">
        <v>59</v>
      </c>
    </row>
    <row r="7" spans="1:9" s="36" customFormat="1" ht="12.75">
      <c r="A7" s="46" t="s">
        <v>13</v>
      </c>
      <c r="B7" s="47" t="s">
        <v>14</v>
      </c>
      <c r="D7" s="48"/>
      <c r="E7" s="49">
        <f>'Rozpočet SO 01'!G10</f>
        <v>0</v>
      </c>
      <c r="F7" s="50"/>
      <c r="G7" s="50"/>
      <c r="H7" s="50"/>
      <c r="I7" s="51"/>
    </row>
    <row r="8" spans="1:9" s="36" customFormat="1" ht="12.75">
      <c r="A8" s="46" t="s">
        <v>31</v>
      </c>
      <c r="B8" s="47" t="s">
        <v>32</v>
      </c>
      <c r="D8" s="48"/>
      <c r="E8" s="49">
        <f>'Rozpočet SO 01'!G44</f>
        <v>0</v>
      </c>
      <c r="F8" s="50"/>
      <c r="G8" s="50"/>
      <c r="H8" s="50"/>
      <c r="I8" s="51"/>
    </row>
    <row r="9" spans="1:9" s="36" customFormat="1" ht="12.75">
      <c r="A9" s="46" t="s">
        <v>36</v>
      </c>
      <c r="B9" s="47" t="s">
        <v>37</v>
      </c>
      <c r="D9" s="48"/>
      <c r="E9" s="49">
        <f>'Rozpočet SO 01'!G64</f>
        <v>0</v>
      </c>
      <c r="F9" s="50"/>
      <c r="G9" s="50"/>
      <c r="H9" s="50"/>
      <c r="I9" s="51"/>
    </row>
    <row r="10" spans="1:9" s="36" customFormat="1" ht="13.5" thickBot="1">
      <c r="A10" s="46" t="s">
        <v>40</v>
      </c>
      <c r="B10" s="47" t="s">
        <v>41</v>
      </c>
      <c r="D10" s="48"/>
      <c r="E10" s="49">
        <f>'Rozpočet SO 01'!G82</f>
        <v>0</v>
      </c>
      <c r="F10" s="50"/>
      <c r="G10" s="50"/>
      <c r="H10" s="50"/>
      <c r="I10" s="51"/>
    </row>
    <row r="11" spans="1:9" s="58" customFormat="1" ht="13.5" thickBot="1">
      <c r="A11" s="52"/>
      <c r="B11" s="53" t="s">
        <v>60</v>
      </c>
      <c r="C11" s="53"/>
      <c r="D11" s="54"/>
      <c r="E11" s="55">
        <f>SUM(E7:E10)</f>
        <v>0</v>
      </c>
      <c r="F11" s="56">
        <f>SUM(F7:F10)</f>
        <v>0</v>
      </c>
      <c r="G11" s="56">
        <f>SUM(G7:G10)</f>
        <v>0</v>
      </c>
      <c r="H11" s="56">
        <f>SUM(H7:H10)</f>
        <v>0</v>
      </c>
      <c r="I11" s="57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6:9" ht="12.75">
      <c r="F13" s="60"/>
      <c r="G13" s="61"/>
      <c r="H13" s="61"/>
      <c r="I13" s="62"/>
    </row>
    <row r="14" spans="6:9" ht="12.75">
      <c r="F14" s="60"/>
      <c r="G14" s="61"/>
      <c r="H14" s="61"/>
      <c r="I14" s="62"/>
    </row>
    <row r="15" spans="6:9" ht="12.75">
      <c r="F15" s="60"/>
      <c r="G15" s="61"/>
      <c r="H15" s="61"/>
      <c r="I15" s="62"/>
    </row>
    <row r="16" spans="6:9" ht="12.75">
      <c r="F16" s="60"/>
      <c r="G16" s="61"/>
      <c r="H16" s="61"/>
      <c r="I16" s="62"/>
    </row>
    <row r="17" spans="6:9" ht="12.75">
      <c r="F17" s="60"/>
      <c r="G17" s="61"/>
      <c r="H17" s="61"/>
      <c r="I17" s="62"/>
    </row>
    <row r="18" spans="6:9" ht="12.75">
      <c r="F18" s="60"/>
      <c r="G18" s="61"/>
      <c r="H18" s="61"/>
      <c r="I18" s="62"/>
    </row>
    <row r="19" spans="6:9" ht="12.75">
      <c r="F19" s="60"/>
      <c r="G19" s="61"/>
      <c r="H19" s="61"/>
      <c r="I19" s="62"/>
    </row>
    <row r="20" spans="6:9" ht="12.75">
      <c r="F20" s="60"/>
      <c r="G20" s="61"/>
      <c r="H20" s="61"/>
      <c r="I20" s="62"/>
    </row>
    <row r="21" spans="6:9" ht="12.75">
      <c r="F21" s="60"/>
      <c r="G21" s="61"/>
      <c r="H21" s="61"/>
      <c r="I21" s="62"/>
    </row>
    <row r="22" spans="6:9" ht="12.75">
      <c r="F22" s="60"/>
      <c r="G22" s="61"/>
      <c r="H22" s="61"/>
      <c r="I22" s="62"/>
    </row>
    <row r="23" spans="6:9" ht="12.75">
      <c r="F23" s="60"/>
      <c r="G23" s="61"/>
      <c r="H23" s="61"/>
      <c r="I23" s="62"/>
    </row>
    <row r="24" spans="6:9" ht="12.75">
      <c r="F24" s="60"/>
      <c r="G24" s="61"/>
      <c r="H24" s="61"/>
      <c r="I24" s="62"/>
    </row>
    <row r="25" spans="6:9" ht="12.75">
      <c r="F25" s="60"/>
      <c r="G25" s="61"/>
      <c r="H25" s="61"/>
      <c r="I25" s="62"/>
    </row>
    <row r="26" spans="6:9" ht="12.75">
      <c r="F26" s="60"/>
      <c r="G26" s="61"/>
      <c r="H26" s="61"/>
      <c r="I26" s="62"/>
    </row>
    <row r="27" spans="6:9" ht="12.75">
      <c r="F27" s="60"/>
      <c r="G27" s="61"/>
      <c r="H27" s="61"/>
      <c r="I27" s="62"/>
    </row>
    <row r="28" spans="6:9" ht="12.75">
      <c r="F28" s="60"/>
      <c r="G28" s="61"/>
      <c r="H28" s="61"/>
      <c r="I28" s="62"/>
    </row>
    <row r="29" spans="6:9" ht="12.75">
      <c r="F29" s="60"/>
      <c r="G29" s="61"/>
      <c r="H29" s="61"/>
      <c r="I29" s="62"/>
    </row>
    <row r="30" spans="6:9" ht="12.75">
      <c r="F30" s="60"/>
      <c r="G30" s="61"/>
      <c r="H30" s="61"/>
      <c r="I30" s="62"/>
    </row>
    <row r="31" spans="6:9" ht="12.75">
      <c r="F31" s="60"/>
      <c r="G31" s="61"/>
      <c r="H31" s="61"/>
      <c r="I31" s="62"/>
    </row>
    <row r="32" spans="6:9" ht="12.75">
      <c r="F32" s="60"/>
      <c r="G32" s="61"/>
      <c r="H32" s="61"/>
      <c r="I32" s="62"/>
    </row>
    <row r="33" spans="6:9" ht="12.75">
      <c r="F33" s="60"/>
      <c r="G33" s="61"/>
      <c r="H33" s="61"/>
      <c r="I33" s="62"/>
    </row>
    <row r="34" spans="6:9" ht="12.75">
      <c r="F34" s="60"/>
      <c r="G34" s="61"/>
      <c r="H34" s="61"/>
      <c r="I34" s="62"/>
    </row>
    <row r="35" spans="6:9" ht="12.75">
      <c r="F35" s="60"/>
      <c r="G35" s="61"/>
      <c r="H35" s="61"/>
      <c r="I35" s="62"/>
    </row>
    <row r="36" spans="6:9" ht="12.75">
      <c r="F36" s="60"/>
      <c r="G36" s="61"/>
      <c r="H36" s="61"/>
      <c r="I36" s="62"/>
    </row>
    <row r="37" spans="6:9" ht="12.75">
      <c r="F37" s="60"/>
      <c r="G37" s="61"/>
      <c r="H37" s="61"/>
      <c r="I37" s="62"/>
    </row>
    <row r="38" spans="6:9" ht="12.75">
      <c r="F38" s="60"/>
      <c r="G38" s="61"/>
      <c r="H38" s="61"/>
      <c r="I38" s="62"/>
    </row>
    <row r="39" spans="6:9" ht="12.75">
      <c r="F39" s="60"/>
      <c r="G39" s="61"/>
      <c r="H39" s="61"/>
      <c r="I39" s="62"/>
    </row>
    <row r="40" spans="6:9" ht="12.75">
      <c r="F40" s="60"/>
      <c r="G40" s="61"/>
      <c r="H40" s="61"/>
      <c r="I40" s="62"/>
    </row>
    <row r="41" spans="6:9" ht="12.75">
      <c r="F41" s="60"/>
      <c r="G41" s="61"/>
      <c r="H41" s="61"/>
      <c r="I41" s="62"/>
    </row>
    <row r="42" spans="6:9" ht="12.75">
      <c r="F42" s="60"/>
      <c r="G42" s="61"/>
      <c r="H42" s="61"/>
      <c r="I42" s="62"/>
    </row>
    <row r="43" spans="6:9" ht="12.75">
      <c r="F43" s="60"/>
      <c r="G43" s="61"/>
      <c r="H43" s="61"/>
      <c r="I43" s="62"/>
    </row>
    <row r="44" spans="6:9" ht="12.75">
      <c r="F44" s="60"/>
      <c r="G44" s="61"/>
      <c r="H44" s="61"/>
      <c r="I44" s="62"/>
    </row>
    <row r="45" spans="6:9" ht="12.75">
      <c r="F45" s="60"/>
      <c r="G45" s="61"/>
      <c r="H45" s="61"/>
      <c r="I45" s="62"/>
    </row>
    <row r="46" spans="6:9" ht="12.75">
      <c r="F46" s="60"/>
      <c r="G46" s="61"/>
      <c r="H46" s="61"/>
      <c r="I46" s="62"/>
    </row>
    <row r="47" spans="6:9" ht="12.75">
      <c r="F47" s="60"/>
      <c r="G47" s="61"/>
      <c r="H47" s="61"/>
      <c r="I47" s="62"/>
    </row>
    <row r="48" spans="6:9" ht="12.75">
      <c r="F48" s="60"/>
      <c r="G48" s="61"/>
      <c r="H48" s="61"/>
      <c r="I48" s="62"/>
    </row>
    <row r="49" spans="6:9" ht="12.75">
      <c r="F49" s="60"/>
      <c r="G49" s="61"/>
      <c r="H49" s="61"/>
      <c r="I49" s="62"/>
    </row>
    <row r="50" spans="6:9" ht="12.75">
      <c r="F50" s="60"/>
      <c r="G50" s="61"/>
      <c r="H50" s="61"/>
      <c r="I50" s="62"/>
    </row>
    <row r="51" spans="6:9" ht="12.75">
      <c r="F51" s="60"/>
      <c r="G51" s="61"/>
      <c r="H51" s="61"/>
      <c r="I51" s="62"/>
    </row>
    <row r="52" spans="6:9" ht="12.75">
      <c r="F52" s="60"/>
      <c r="G52" s="61"/>
      <c r="H52" s="61"/>
      <c r="I52" s="62"/>
    </row>
    <row r="53" spans="6:9" ht="12.75">
      <c r="F53" s="60"/>
      <c r="G53" s="61"/>
      <c r="H53" s="61"/>
      <c r="I53" s="62"/>
    </row>
    <row r="54" spans="6:9" ht="12.75">
      <c r="F54" s="60"/>
      <c r="G54" s="61"/>
      <c r="H54" s="61"/>
      <c r="I54" s="62"/>
    </row>
    <row r="55" spans="6:9" ht="12.75">
      <c r="F55" s="60"/>
      <c r="G55" s="61"/>
      <c r="H55" s="61"/>
      <c r="I55" s="62"/>
    </row>
    <row r="56" spans="6:9" ht="12.75">
      <c r="F56" s="60"/>
      <c r="G56" s="61"/>
      <c r="H56" s="61"/>
      <c r="I56" s="62"/>
    </row>
    <row r="57" spans="6:9" ht="12.75">
      <c r="F57" s="60"/>
      <c r="G57" s="61"/>
      <c r="H57" s="61"/>
      <c r="I57" s="62"/>
    </row>
    <row r="58" spans="6:9" ht="12.75">
      <c r="F58" s="60"/>
      <c r="G58" s="61"/>
      <c r="H58" s="61"/>
      <c r="I58" s="62"/>
    </row>
    <row r="59" spans="6:9" ht="12.75">
      <c r="F59" s="60"/>
      <c r="G59" s="61"/>
      <c r="H59" s="61"/>
      <c r="I59" s="62"/>
    </row>
    <row r="60" spans="6:9" ht="12.75">
      <c r="F60" s="60"/>
      <c r="G60" s="61"/>
      <c r="H60" s="61"/>
      <c r="I60" s="62"/>
    </row>
    <row r="61" spans="6:9" ht="12.75">
      <c r="F61" s="60"/>
      <c r="G61" s="61"/>
      <c r="H61" s="61"/>
      <c r="I61" s="62"/>
    </row>
  </sheetData>
  <sheetProtection/>
  <mergeCells count="4">
    <mergeCell ref="A1:B1"/>
    <mergeCell ref="A2:B2"/>
    <mergeCell ref="G2:I2"/>
    <mergeCell ref="C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95" sqref="A95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8.16015625" style="26" customWidth="1"/>
    <col min="8" max="16384" width="10.5" style="1" customWidth="1"/>
  </cols>
  <sheetData>
    <row r="1" spans="1:7" s="2" customFormat="1" ht="20.25" customHeight="1">
      <c r="A1" s="238" t="s">
        <v>111</v>
      </c>
      <c r="B1" s="239"/>
      <c r="C1" s="239"/>
      <c r="D1" s="239"/>
      <c r="E1" s="239"/>
      <c r="F1" s="239"/>
      <c r="G1" s="239"/>
    </row>
    <row r="2" spans="1:7" s="2" customFormat="1" ht="12.75" customHeight="1">
      <c r="A2" s="4" t="s">
        <v>0</v>
      </c>
      <c r="B2" s="4" t="str">
        <f>'Krycí list SO 01'!nazevstavby</f>
        <v>POLNÍ CESTY A INTERAKČNÍ PRVKY V K.Ú. JEZERNICE - I. 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tr">
        <f>'Krycí list SO 01'!nazevobjektu</f>
        <v>SO 01 - POLNÍ CESTA C1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24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7.5" customHeight="1">
      <c r="A7" s="5"/>
      <c r="B7" s="5"/>
      <c r="C7" s="5"/>
      <c r="D7" s="5"/>
      <c r="E7" s="5"/>
      <c r="F7" s="16"/>
      <c r="G7" s="16"/>
    </row>
    <row r="8" spans="1:7" s="2" customFormat="1" ht="6.75" customHeight="1">
      <c r="A8" s="8"/>
      <c r="B8" s="3"/>
      <c r="C8" s="3"/>
      <c r="D8" s="3"/>
      <c r="E8" s="3"/>
      <c r="F8" s="15"/>
      <c r="G8" s="15"/>
    </row>
    <row r="9" spans="1:7" s="2" customFormat="1" ht="15" customHeight="1">
      <c r="A9" s="9"/>
      <c r="B9" s="9"/>
      <c r="C9" s="10" t="s">
        <v>12</v>
      </c>
      <c r="D9" s="9"/>
      <c r="E9" s="9"/>
      <c r="F9" s="20"/>
      <c r="G9" s="21">
        <f>G10+G44+G64+G82</f>
        <v>0</v>
      </c>
    </row>
    <row r="10" spans="1:7" s="2" customFormat="1" ht="13.5" customHeight="1">
      <c r="A10" s="11"/>
      <c r="B10" s="12" t="s">
        <v>13</v>
      </c>
      <c r="C10" s="12" t="s">
        <v>14</v>
      </c>
      <c r="D10" s="11"/>
      <c r="E10" s="11"/>
      <c r="F10" s="22"/>
      <c r="G10" s="23">
        <f>SUM(G11:G43)</f>
        <v>0</v>
      </c>
    </row>
    <row r="11" spans="1:7" s="2" customFormat="1" ht="24.75" customHeight="1">
      <c r="A11" s="169">
        <v>1</v>
      </c>
      <c r="B11" s="166">
        <v>111201101</v>
      </c>
      <c r="C11" s="166" t="s">
        <v>197</v>
      </c>
      <c r="D11" s="166" t="s">
        <v>15</v>
      </c>
      <c r="E11" s="167">
        <v>556</v>
      </c>
      <c r="F11" s="168"/>
      <c r="G11" s="170">
        <f>E11*F11</f>
        <v>0</v>
      </c>
    </row>
    <row r="12" spans="1:7" ht="24.75" customHeight="1">
      <c r="A12" s="169"/>
      <c r="B12" s="166"/>
      <c r="C12" s="235" t="s">
        <v>246</v>
      </c>
      <c r="D12" s="236"/>
      <c r="E12" s="236"/>
      <c r="F12" s="237"/>
      <c r="G12" s="170"/>
    </row>
    <row r="13" spans="1:7" s="2" customFormat="1" ht="24.75" customHeight="1">
      <c r="A13" s="169">
        <v>2</v>
      </c>
      <c r="B13" s="166">
        <v>111201401</v>
      </c>
      <c r="C13" s="166" t="s">
        <v>161</v>
      </c>
      <c r="D13" s="166" t="s">
        <v>15</v>
      </c>
      <c r="E13" s="167">
        <v>556</v>
      </c>
      <c r="F13" s="168"/>
      <c r="G13" s="170">
        <f aca="true" t="shared" si="0" ref="G13:G29">E13*F13</f>
        <v>0</v>
      </c>
    </row>
    <row r="14" spans="1:7" ht="24.75" customHeight="1">
      <c r="A14" s="169">
        <v>3</v>
      </c>
      <c r="B14" s="166">
        <v>130901121</v>
      </c>
      <c r="C14" s="166" t="s">
        <v>212</v>
      </c>
      <c r="D14" s="166" t="s">
        <v>17</v>
      </c>
      <c r="E14" s="167">
        <v>83.9</v>
      </c>
      <c r="F14" s="168"/>
      <c r="G14" s="178">
        <f>E14*F14</f>
        <v>0</v>
      </c>
    </row>
    <row r="15" spans="1:7" ht="24.75" customHeight="1">
      <c r="A15" s="169">
        <v>4</v>
      </c>
      <c r="B15" s="166">
        <v>112101103</v>
      </c>
      <c r="C15" s="166" t="s">
        <v>199</v>
      </c>
      <c r="D15" s="166" t="s">
        <v>121</v>
      </c>
      <c r="E15" s="167">
        <v>5</v>
      </c>
      <c r="F15" s="168"/>
      <c r="G15" s="170">
        <f t="shared" si="0"/>
        <v>0</v>
      </c>
    </row>
    <row r="16" spans="1:7" ht="24.75" customHeight="1">
      <c r="A16" s="169">
        <v>5</v>
      </c>
      <c r="B16" s="166">
        <v>112201103</v>
      </c>
      <c r="C16" s="166" t="s">
        <v>200</v>
      </c>
      <c r="D16" s="166" t="s">
        <v>121</v>
      </c>
      <c r="E16" s="167">
        <v>5</v>
      </c>
      <c r="F16" s="168"/>
      <c r="G16" s="170">
        <f t="shared" si="0"/>
        <v>0</v>
      </c>
    </row>
    <row r="17" spans="1:7" ht="24.75" customHeight="1">
      <c r="A17" s="169">
        <v>6</v>
      </c>
      <c r="B17" s="166">
        <v>162301403</v>
      </c>
      <c r="C17" s="166" t="s">
        <v>201</v>
      </c>
      <c r="D17" s="166" t="s">
        <v>121</v>
      </c>
      <c r="E17" s="167">
        <v>5</v>
      </c>
      <c r="F17" s="168"/>
      <c r="G17" s="170">
        <f t="shared" si="0"/>
        <v>0</v>
      </c>
    </row>
    <row r="18" spans="1:7" ht="24.75" customHeight="1">
      <c r="A18" s="169">
        <v>7</v>
      </c>
      <c r="B18" s="166">
        <v>162301413</v>
      </c>
      <c r="C18" s="166" t="s">
        <v>202</v>
      </c>
      <c r="D18" s="166" t="s">
        <v>121</v>
      </c>
      <c r="E18" s="167">
        <v>5</v>
      </c>
      <c r="F18" s="168"/>
      <c r="G18" s="170">
        <f t="shared" si="0"/>
        <v>0</v>
      </c>
    </row>
    <row r="19" spans="1:7" ht="24.75" customHeight="1">
      <c r="A19" s="169">
        <v>8</v>
      </c>
      <c r="B19" s="166">
        <v>162301423</v>
      </c>
      <c r="C19" s="166" t="s">
        <v>203</v>
      </c>
      <c r="D19" s="166" t="s">
        <v>121</v>
      </c>
      <c r="E19" s="167">
        <v>5</v>
      </c>
      <c r="F19" s="168"/>
      <c r="G19" s="170">
        <f t="shared" si="0"/>
        <v>0</v>
      </c>
    </row>
    <row r="20" spans="1:7" ht="24.75" customHeight="1">
      <c r="A20" s="169">
        <v>9</v>
      </c>
      <c r="B20" s="166">
        <v>122301102</v>
      </c>
      <c r="C20" s="166" t="s">
        <v>106</v>
      </c>
      <c r="D20" s="166" t="s">
        <v>17</v>
      </c>
      <c r="E20" s="167">
        <f>E28*0.7</f>
        <v>1805.86</v>
      </c>
      <c r="F20" s="168"/>
      <c r="G20" s="170">
        <f t="shared" si="0"/>
        <v>0</v>
      </c>
    </row>
    <row r="21" spans="1:7" ht="24.75" customHeight="1">
      <c r="A21" s="169"/>
      <c r="B21" s="166"/>
      <c r="C21" s="235" t="s">
        <v>238</v>
      </c>
      <c r="D21" s="236"/>
      <c r="E21" s="236"/>
      <c r="F21" s="237"/>
      <c r="G21" s="170"/>
    </row>
    <row r="22" spans="1:7" ht="24.75" customHeight="1">
      <c r="A22" s="169">
        <v>10</v>
      </c>
      <c r="B22" s="166">
        <v>132201101</v>
      </c>
      <c r="C22" s="166" t="s">
        <v>186</v>
      </c>
      <c r="D22" s="166" t="s">
        <v>17</v>
      </c>
      <c r="E22" s="167">
        <v>34.8</v>
      </c>
      <c r="F22" s="168"/>
      <c r="G22" s="170">
        <f t="shared" si="0"/>
        <v>0</v>
      </c>
    </row>
    <row r="23" spans="1:7" ht="24.75" customHeight="1">
      <c r="A23" s="169"/>
      <c r="B23" s="166"/>
      <c r="C23" s="235" t="s">
        <v>246</v>
      </c>
      <c r="D23" s="236"/>
      <c r="E23" s="236"/>
      <c r="F23" s="237"/>
      <c r="G23" s="170"/>
    </row>
    <row r="24" spans="1:7" ht="24.75" customHeight="1">
      <c r="A24" s="169">
        <v>11</v>
      </c>
      <c r="B24" s="166">
        <v>132201202</v>
      </c>
      <c r="C24" s="166" t="s">
        <v>187</v>
      </c>
      <c r="D24" s="166" t="s">
        <v>17</v>
      </c>
      <c r="E24" s="167">
        <v>220.8</v>
      </c>
      <c r="F24" s="168"/>
      <c r="G24" s="170">
        <f t="shared" si="0"/>
        <v>0</v>
      </c>
    </row>
    <row r="25" spans="1:7" ht="24.75" customHeight="1">
      <c r="A25" s="169">
        <v>12</v>
      </c>
      <c r="B25" s="166" t="s">
        <v>18</v>
      </c>
      <c r="C25" s="166" t="s">
        <v>19</v>
      </c>
      <c r="D25" s="166" t="s">
        <v>17</v>
      </c>
      <c r="E25" s="167">
        <f>E20+E22+E24+1.2*E86</f>
        <v>3069.46</v>
      </c>
      <c r="F25" s="168"/>
      <c r="G25" s="170">
        <f t="shared" si="0"/>
        <v>0</v>
      </c>
    </row>
    <row r="26" spans="1:7" ht="24.75" customHeight="1">
      <c r="A26" s="169"/>
      <c r="B26" s="166"/>
      <c r="C26" s="240" t="s">
        <v>239</v>
      </c>
      <c r="D26" s="241"/>
      <c r="E26" s="241"/>
      <c r="F26" s="242"/>
      <c r="G26" s="170"/>
    </row>
    <row r="27" spans="1:7" ht="24.75" customHeight="1">
      <c r="A27" s="169">
        <v>13</v>
      </c>
      <c r="B27" s="166" t="s">
        <v>48</v>
      </c>
      <c r="C27" s="166" t="s">
        <v>155</v>
      </c>
      <c r="D27" s="166" t="s">
        <v>15</v>
      </c>
      <c r="E27" s="167">
        <v>2579.8</v>
      </c>
      <c r="F27" s="168"/>
      <c r="G27" s="170">
        <f t="shared" si="0"/>
        <v>0</v>
      </c>
    </row>
    <row r="28" spans="1:7" ht="24.75" customHeight="1">
      <c r="A28" s="169">
        <v>14</v>
      </c>
      <c r="B28" s="166" t="s">
        <v>27</v>
      </c>
      <c r="C28" s="166" t="s">
        <v>100</v>
      </c>
      <c r="D28" s="166" t="s">
        <v>15</v>
      </c>
      <c r="E28" s="167">
        <f>E27</f>
        <v>2579.8</v>
      </c>
      <c r="F28" s="168"/>
      <c r="G28" s="170">
        <f t="shared" si="0"/>
        <v>0</v>
      </c>
    </row>
    <row r="29" spans="1:7" ht="24.75" customHeight="1">
      <c r="A29" s="169">
        <v>15</v>
      </c>
      <c r="B29" s="166" t="s">
        <v>27</v>
      </c>
      <c r="C29" s="166" t="s">
        <v>100</v>
      </c>
      <c r="D29" s="166" t="s">
        <v>15</v>
      </c>
      <c r="E29" s="167">
        <f>E47</f>
        <v>8147.799999999998</v>
      </c>
      <c r="F29" s="168"/>
      <c r="G29" s="170">
        <f t="shared" si="0"/>
        <v>0</v>
      </c>
    </row>
    <row r="30" spans="1:7" ht="24.75" customHeight="1">
      <c r="A30" s="179"/>
      <c r="B30" s="179"/>
      <c r="C30" s="180" t="s">
        <v>175</v>
      </c>
      <c r="D30" s="179"/>
      <c r="E30" s="181"/>
      <c r="F30" s="182"/>
      <c r="G30" s="182"/>
    </row>
    <row r="31" spans="1:7" ht="24.75" customHeight="1">
      <c r="A31" s="169">
        <v>16</v>
      </c>
      <c r="B31" s="166" t="s">
        <v>20</v>
      </c>
      <c r="C31" s="166" t="s">
        <v>21</v>
      </c>
      <c r="D31" s="166" t="s">
        <v>17</v>
      </c>
      <c r="E31" s="167">
        <f>E25</f>
        <v>3069.46</v>
      </c>
      <c r="F31" s="168"/>
      <c r="G31" s="170">
        <f>E31*F31</f>
        <v>0</v>
      </c>
    </row>
    <row r="32" spans="1:7" ht="24.75" customHeight="1">
      <c r="A32" s="169">
        <v>17</v>
      </c>
      <c r="B32" s="166">
        <v>174101103</v>
      </c>
      <c r="C32" s="166" t="s">
        <v>157</v>
      </c>
      <c r="D32" s="166" t="s">
        <v>17</v>
      </c>
      <c r="E32" s="167">
        <f>E24*0.5</f>
        <v>110.4</v>
      </c>
      <c r="F32" s="168"/>
      <c r="G32" s="170">
        <f aca="true" t="shared" si="1" ref="G32:G43">E32*F32</f>
        <v>0</v>
      </c>
    </row>
    <row r="33" spans="1:7" ht="24.75" customHeight="1">
      <c r="A33" s="169">
        <v>18</v>
      </c>
      <c r="B33" s="166" t="s">
        <v>48</v>
      </c>
      <c r="C33" s="166" t="s">
        <v>185</v>
      </c>
      <c r="D33" s="166" t="s">
        <v>107</v>
      </c>
      <c r="E33" s="167">
        <f>E24*0.5*2.2</f>
        <v>242.88000000000002</v>
      </c>
      <c r="F33" s="168"/>
      <c r="G33" s="170">
        <f t="shared" si="1"/>
        <v>0</v>
      </c>
    </row>
    <row r="34" spans="1:7" ht="24.75" customHeight="1">
      <c r="A34" s="169">
        <v>19</v>
      </c>
      <c r="B34" s="173" t="s">
        <v>48</v>
      </c>
      <c r="C34" s="183" t="s">
        <v>171</v>
      </c>
      <c r="D34" s="184" t="s">
        <v>17</v>
      </c>
      <c r="E34" s="185">
        <f>E38*0.1</f>
        <v>1470</v>
      </c>
      <c r="F34" s="177"/>
      <c r="G34" s="170">
        <f t="shared" si="1"/>
        <v>0</v>
      </c>
    </row>
    <row r="35" spans="1:7" ht="24.75" customHeight="1">
      <c r="A35" s="169">
        <v>20</v>
      </c>
      <c r="B35" s="173" t="s">
        <v>22</v>
      </c>
      <c r="C35" s="174" t="s">
        <v>23</v>
      </c>
      <c r="D35" s="175" t="s">
        <v>15</v>
      </c>
      <c r="E35" s="176">
        <v>14700</v>
      </c>
      <c r="F35" s="177"/>
      <c r="G35" s="170">
        <f t="shared" si="1"/>
        <v>0</v>
      </c>
    </row>
    <row r="36" spans="1:7" ht="24.75" customHeight="1">
      <c r="A36" s="169"/>
      <c r="B36" s="166"/>
      <c r="C36" s="235" t="s">
        <v>246</v>
      </c>
      <c r="D36" s="236"/>
      <c r="E36" s="236"/>
      <c r="F36" s="237"/>
      <c r="G36" s="170"/>
    </row>
    <row r="37" spans="1:7" ht="24.75" customHeight="1">
      <c r="A37" s="169">
        <v>21</v>
      </c>
      <c r="B37" s="173" t="s">
        <v>24</v>
      </c>
      <c r="C37" s="174" t="s">
        <v>25</v>
      </c>
      <c r="D37" s="175" t="s">
        <v>26</v>
      </c>
      <c r="E37" s="176">
        <f>E35*1.05*0.05</f>
        <v>771.75</v>
      </c>
      <c r="F37" s="177"/>
      <c r="G37" s="170">
        <f t="shared" si="1"/>
        <v>0</v>
      </c>
    </row>
    <row r="38" spans="1:7" ht="24.75" customHeight="1">
      <c r="A38" s="169">
        <v>22</v>
      </c>
      <c r="B38" s="173" t="s">
        <v>28</v>
      </c>
      <c r="C38" s="174" t="s">
        <v>29</v>
      </c>
      <c r="D38" s="175" t="s">
        <v>15</v>
      </c>
      <c r="E38" s="176">
        <v>14700</v>
      </c>
      <c r="F38" s="177"/>
      <c r="G38" s="170">
        <f t="shared" si="1"/>
        <v>0</v>
      </c>
    </row>
    <row r="39" spans="1:7" ht="24.75" customHeight="1">
      <c r="A39" s="169">
        <v>23</v>
      </c>
      <c r="B39" s="173">
        <v>182301131</v>
      </c>
      <c r="C39" s="174" t="s">
        <v>162</v>
      </c>
      <c r="D39" s="175" t="s">
        <v>15</v>
      </c>
      <c r="E39" s="176">
        <f>E38</f>
        <v>14700</v>
      </c>
      <c r="F39" s="177"/>
      <c r="G39" s="170">
        <f t="shared" si="1"/>
        <v>0</v>
      </c>
    </row>
    <row r="40" spans="1:7" ht="24.75" customHeight="1">
      <c r="A40" s="169">
        <v>24</v>
      </c>
      <c r="B40" s="173" t="s">
        <v>163</v>
      </c>
      <c r="C40" s="174" t="s">
        <v>164</v>
      </c>
      <c r="D40" s="175" t="s">
        <v>15</v>
      </c>
      <c r="E40" s="176">
        <f>E38</f>
        <v>14700</v>
      </c>
      <c r="F40" s="177"/>
      <c r="G40" s="170">
        <f t="shared" si="1"/>
        <v>0</v>
      </c>
    </row>
    <row r="41" spans="1:7" ht="24.75" customHeight="1">
      <c r="A41" s="169">
        <v>25</v>
      </c>
      <c r="B41" s="173" t="s">
        <v>165</v>
      </c>
      <c r="C41" s="174" t="s">
        <v>166</v>
      </c>
      <c r="D41" s="175" t="s">
        <v>15</v>
      </c>
      <c r="E41" s="176">
        <f>E38</f>
        <v>14700</v>
      </c>
      <c r="F41" s="177"/>
      <c r="G41" s="170">
        <f t="shared" si="1"/>
        <v>0</v>
      </c>
    </row>
    <row r="42" spans="1:7" ht="24.75" customHeight="1">
      <c r="A42" s="169">
        <v>26</v>
      </c>
      <c r="B42" s="173" t="s">
        <v>167</v>
      </c>
      <c r="C42" s="174" t="s">
        <v>168</v>
      </c>
      <c r="D42" s="175" t="s">
        <v>15</v>
      </c>
      <c r="E42" s="176">
        <f>E38</f>
        <v>14700</v>
      </c>
      <c r="F42" s="177"/>
      <c r="G42" s="170">
        <f t="shared" si="1"/>
        <v>0</v>
      </c>
    </row>
    <row r="43" spans="1:7" ht="24.75" customHeight="1">
      <c r="A43" s="169">
        <v>27</v>
      </c>
      <c r="B43" s="173" t="s">
        <v>169</v>
      </c>
      <c r="C43" s="174" t="s">
        <v>170</v>
      </c>
      <c r="D43" s="175" t="s">
        <v>15</v>
      </c>
      <c r="E43" s="176">
        <f>E38</f>
        <v>14700</v>
      </c>
      <c r="F43" s="177"/>
      <c r="G43" s="170">
        <f t="shared" si="1"/>
        <v>0</v>
      </c>
    </row>
    <row r="44" spans="1:7" ht="24.75" customHeight="1">
      <c r="A44" s="186"/>
      <c r="B44" s="187" t="s">
        <v>31</v>
      </c>
      <c r="C44" s="187" t="s">
        <v>32</v>
      </c>
      <c r="D44" s="186"/>
      <c r="E44" s="186"/>
      <c r="F44" s="188"/>
      <c r="G44" s="189">
        <f>SUM(G45:G63)</f>
        <v>0</v>
      </c>
    </row>
    <row r="45" spans="1:7" ht="24.75" customHeight="1">
      <c r="A45" s="169">
        <v>28</v>
      </c>
      <c r="B45" s="166">
        <v>569931132</v>
      </c>
      <c r="C45" s="166" t="s">
        <v>154</v>
      </c>
      <c r="D45" s="166" t="s">
        <v>15</v>
      </c>
      <c r="E45" s="167">
        <v>2284.7</v>
      </c>
      <c r="F45" s="168"/>
      <c r="G45" s="170">
        <f>E45*F45</f>
        <v>0</v>
      </c>
    </row>
    <row r="46" spans="1:7" ht="24.75" customHeight="1">
      <c r="A46" s="169"/>
      <c r="B46" s="166"/>
      <c r="C46" s="235" t="s">
        <v>246</v>
      </c>
      <c r="D46" s="236"/>
      <c r="E46" s="236"/>
      <c r="F46" s="237"/>
      <c r="G46" s="170"/>
    </row>
    <row r="47" spans="1:7" ht="24.75" customHeight="1">
      <c r="A47" s="169">
        <v>29</v>
      </c>
      <c r="B47" s="166">
        <v>577142150</v>
      </c>
      <c r="C47" s="166" t="s">
        <v>172</v>
      </c>
      <c r="D47" s="166" t="s">
        <v>15</v>
      </c>
      <c r="E47" s="167">
        <f>E52+1.4*2077-E27+138*1.3</f>
        <v>8147.799999999998</v>
      </c>
      <c r="F47" s="168"/>
      <c r="G47" s="170">
        <f>E47*F47</f>
        <v>0</v>
      </c>
    </row>
    <row r="48" spans="1:7" ht="24.75" customHeight="1">
      <c r="A48" s="190"/>
      <c r="B48" s="191"/>
      <c r="C48" s="180" t="s">
        <v>173</v>
      </c>
      <c r="D48" s="179"/>
      <c r="E48" s="181"/>
      <c r="F48" s="192"/>
      <c r="G48" s="192"/>
    </row>
    <row r="49" spans="1:7" ht="24.75" customHeight="1">
      <c r="A49" s="179"/>
      <c r="B49" s="179"/>
      <c r="C49" s="180" t="s">
        <v>174</v>
      </c>
      <c r="D49" s="179"/>
      <c r="E49" s="181"/>
      <c r="F49" s="182"/>
      <c r="G49" s="182"/>
    </row>
    <row r="50" spans="1:7" ht="24.75" customHeight="1">
      <c r="A50" s="169">
        <v>30</v>
      </c>
      <c r="B50" s="166">
        <v>564851115</v>
      </c>
      <c r="C50" s="202" t="s">
        <v>236</v>
      </c>
      <c r="D50" s="166" t="s">
        <v>15</v>
      </c>
      <c r="E50" s="167">
        <f>E27</f>
        <v>2579.8</v>
      </c>
      <c r="F50" s="168"/>
      <c r="G50" s="170">
        <f aca="true" t="shared" si="2" ref="G50:G63">E50*F50</f>
        <v>0</v>
      </c>
    </row>
    <row r="51" spans="1:7" ht="24.75" customHeight="1">
      <c r="A51" s="169">
        <v>31</v>
      </c>
      <c r="B51" s="166">
        <v>565211111</v>
      </c>
      <c r="C51" s="202" t="s">
        <v>237</v>
      </c>
      <c r="D51" s="166" t="s">
        <v>15</v>
      </c>
      <c r="E51" s="167">
        <v>2122.5</v>
      </c>
      <c r="F51" s="168"/>
      <c r="G51" s="170">
        <f t="shared" si="2"/>
        <v>0</v>
      </c>
    </row>
    <row r="52" spans="1:7" ht="24.75" customHeight="1">
      <c r="A52" s="169">
        <v>32</v>
      </c>
      <c r="B52" s="166">
        <v>573111113</v>
      </c>
      <c r="C52" s="166" t="s">
        <v>102</v>
      </c>
      <c r="D52" s="166" t="s">
        <v>15</v>
      </c>
      <c r="E52" s="167">
        <f>E53</f>
        <v>7640.4</v>
      </c>
      <c r="F52" s="168"/>
      <c r="G52" s="170">
        <f t="shared" si="2"/>
        <v>0</v>
      </c>
    </row>
    <row r="53" spans="1:7" ht="24.75" customHeight="1">
      <c r="A53" s="169">
        <v>33</v>
      </c>
      <c r="B53" s="166">
        <v>565166121</v>
      </c>
      <c r="C53" s="166" t="s">
        <v>176</v>
      </c>
      <c r="D53" s="166" t="s">
        <v>15</v>
      </c>
      <c r="E53" s="167">
        <f>E55+0.2*2077</f>
        <v>7640.4</v>
      </c>
      <c r="F53" s="168"/>
      <c r="G53" s="170">
        <f t="shared" si="2"/>
        <v>0</v>
      </c>
    </row>
    <row r="54" spans="1:7" ht="24.75" customHeight="1">
      <c r="A54" s="169">
        <v>34</v>
      </c>
      <c r="B54" s="166" t="s">
        <v>33</v>
      </c>
      <c r="C54" s="166" t="s">
        <v>34</v>
      </c>
      <c r="D54" s="166" t="s">
        <v>15</v>
      </c>
      <c r="E54" s="167">
        <f>E55</f>
        <v>7225</v>
      </c>
      <c r="F54" s="168"/>
      <c r="G54" s="170">
        <f t="shared" si="2"/>
        <v>0</v>
      </c>
    </row>
    <row r="55" spans="1:7" ht="24.75" customHeight="1">
      <c r="A55" s="169">
        <v>35</v>
      </c>
      <c r="B55" s="166">
        <v>577144121</v>
      </c>
      <c r="C55" s="166" t="s">
        <v>109</v>
      </c>
      <c r="D55" s="166" t="s">
        <v>15</v>
      </c>
      <c r="E55" s="167">
        <v>7225</v>
      </c>
      <c r="F55" s="168"/>
      <c r="G55" s="170">
        <f t="shared" si="2"/>
        <v>0</v>
      </c>
    </row>
    <row r="56" spans="1:7" ht="24.75" customHeight="1">
      <c r="A56" s="169"/>
      <c r="B56" s="166"/>
      <c r="C56" s="235" t="s">
        <v>246</v>
      </c>
      <c r="D56" s="236"/>
      <c r="E56" s="236"/>
      <c r="F56" s="237"/>
      <c r="G56" s="170"/>
    </row>
    <row r="57" spans="1:7" ht="21.75" customHeight="1">
      <c r="A57" s="169">
        <v>36</v>
      </c>
      <c r="B57" s="166" t="s">
        <v>48</v>
      </c>
      <c r="C57" s="166" t="s">
        <v>220</v>
      </c>
      <c r="D57" s="166" t="s">
        <v>15</v>
      </c>
      <c r="E57" s="167">
        <v>138</v>
      </c>
      <c r="F57" s="168"/>
      <c r="G57" s="170">
        <f>E57*F57</f>
        <v>0</v>
      </c>
    </row>
    <row r="58" spans="1:7" ht="24.75" customHeight="1">
      <c r="A58" s="169"/>
      <c r="B58" s="166"/>
      <c r="C58" s="235" t="s">
        <v>246</v>
      </c>
      <c r="D58" s="236"/>
      <c r="E58" s="236"/>
      <c r="F58" s="237"/>
      <c r="G58" s="170"/>
    </row>
    <row r="59" spans="1:7" ht="21.75" customHeight="1">
      <c r="A59" s="169">
        <v>37</v>
      </c>
      <c r="B59" s="166" t="s">
        <v>48</v>
      </c>
      <c r="C59" s="166" t="s">
        <v>219</v>
      </c>
      <c r="D59" s="166" t="s">
        <v>121</v>
      </c>
      <c r="E59" s="167">
        <v>51</v>
      </c>
      <c r="F59" s="168"/>
      <c r="G59" s="170">
        <f>E59*F59</f>
        <v>0</v>
      </c>
    </row>
    <row r="60" spans="1:7" ht="24.75" customHeight="1">
      <c r="A60" s="169">
        <v>38</v>
      </c>
      <c r="B60" s="166" t="s">
        <v>35</v>
      </c>
      <c r="C60" s="166" t="s">
        <v>47</v>
      </c>
      <c r="D60" s="166" t="s">
        <v>16</v>
      </c>
      <c r="E60" s="167">
        <v>54</v>
      </c>
      <c r="F60" s="168"/>
      <c r="G60" s="170">
        <f t="shared" si="2"/>
        <v>0</v>
      </c>
    </row>
    <row r="61" spans="1:7" ht="24.75" customHeight="1">
      <c r="A61" s="169"/>
      <c r="B61" s="166"/>
      <c r="C61" s="235" t="s">
        <v>247</v>
      </c>
      <c r="D61" s="236"/>
      <c r="E61" s="236"/>
      <c r="F61" s="237"/>
      <c r="G61" s="170"/>
    </row>
    <row r="62" spans="1:7" ht="24.75" customHeight="1">
      <c r="A62" s="169">
        <v>39</v>
      </c>
      <c r="B62" s="173" t="s">
        <v>204</v>
      </c>
      <c r="C62" s="174" t="s">
        <v>206</v>
      </c>
      <c r="D62" s="175" t="s">
        <v>16</v>
      </c>
      <c r="E62" s="176">
        <v>25</v>
      </c>
      <c r="F62" s="177"/>
      <c r="G62" s="178">
        <f t="shared" si="2"/>
        <v>0</v>
      </c>
    </row>
    <row r="63" spans="1:7" ht="33.75" customHeight="1">
      <c r="A63" s="169">
        <v>40</v>
      </c>
      <c r="B63" s="173" t="s">
        <v>205</v>
      </c>
      <c r="C63" s="174" t="s">
        <v>207</v>
      </c>
      <c r="D63" s="175" t="s">
        <v>16</v>
      </c>
      <c r="E63" s="176">
        <v>25</v>
      </c>
      <c r="F63" s="177"/>
      <c r="G63" s="178">
        <f t="shared" si="2"/>
        <v>0</v>
      </c>
    </row>
    <row r="64" spans="1:7" ht="24.75" customHeight="1">
      <c r="A64" s="186"/>
      <c r="B64" s="187" t="s">
        <v>36</v>
      </c>
      <c r="C64" s="187" t="s">
        <v>37</v>
      </c>
      <c r="D64" s="186"/>
      <c r="E64" s="186"/>
      <c r="F64" s="188"/>
      <c r="G64" s="189">
        <f>SUM(G65:G81)</f>
        <v>0</v>
      </c>
    </row>
    <row r="65" spans="1:7" ht="24.75" customHeight="1">
      <c r="A65" s="169">
        <v>41</v>
      </c>
      <c r="B65" s="166" t="s">
        <v>38</v>
      </c>
      <c r="C65" s="166" t="s">
        <v>39</v>
      </c>
      <c r="D65" s="166" t="s">
        <v>30</v>
      </c>
      <c r="E65" s="167">
        <v>5</v>
      </c>
      <c r="F65" s="168"/>
      <c r="G65" s="170">
        <f aca="true" t="shared" si="3" ref="G65:G72">E65*F65</f>
        <v>0</v>
      </c>
    </row>
    <row r="66" spans="1:7" ht="24.75" customHeight="1">
      <c r="A66" s="169"/>
      <c r="B66" s="166"/>
      <c r="C66" s="235" t="s">
        <v>248</v>
      </c>
      <c r="D66" s="236"/>
      <c r="E66" s="236"/>
      <c r="F66" s="237"/>
      <c r="G66" s="170"/>
    </row>
    <row r="67" spans="1:7" ht="21.75" customHeight="1">
      <c r="A67" s="169">
        <v>42</v>
      </c>
      <c r="B67" s="166" t="s">
        <v>48</v>
      </c>
      <c r="C67" s="166" t="s">
        <v>177</v>
      </c>
      <c r="D67" s="166" t="s">
        <v>15</v>
      </c>
      <c r="E67" s="167">
        <v>110.4</v>
      </c>
      <c r="F67" s="168"/>
      <c r="G67" s="170">
        <f t="shared" si="3"/>
        <v>0</v>
      </c>
    </row>
    <row r="68" spans="1:7" ht="21.75" customHeight="1">
      <c r="A68" s="169">
        <v>43</v>
      </c>
      <c r="B68" s="166" t="s">
        <v>48</v>
      </c>
      <c r="C68" s="166" t="s">
        <v>178</v>
      </c>
      <c r="D68" s="166" t="s">
        <v>15</v>
      </c>
      <c r="E68" s="167">
        <v>110.4</v>
      </c>
      <c r="F68" s="168"/>
      <c r="G68" s="170">
        <f t="shared" si="3"/>
        <v>0</v>
      </c>
    </row>
    <row r="69" spans="1:7" ht="21.75" customHeight="1">
      <c r="A69" s="169">
        <v>44</v>
      </c>
      <c r="B69" s="166" t="s">
        <v>48</v>
      </c>
      <c r="C69" s="166" t="s">
        <v>179</v>
      </c>
      <c r="D69" s="166" t="s">
        <v>15</v>
      </c>
      <c r="E69" s="167">
        <v>284</v>
      </c>
      <c r="F69" s="168"/>
      <c r="G69" s="170">
        <f t="shared" si="3"/>
        <v>0</v>
      </c>
    </row>
    <row r="70" spans="1:7" ht="21.75" customHeight="1">
      <c r="A70" s="169">
        <v>45</v>
      </c>
      <c r="B70" s="166" t="s">
        <v>48</v>
      </c>
      <c r="C70" s="166" t="s">
        <v>180</v>
      </c>
      <c r="D70" s="166" t="s">
        <v>15</v>
      </c>
      <c r="E70" s="167">
        <v>284</v>
      </c>
      <c r="F70" s="168"/>
      <c r="G70" s="170">
        <f t="shared" si="3"/>
        <v>0</v>
      </c>
    </row>
    <row r="71" spans="1:7" ht="21" customHeight="1">
      <c r="A71" s="169">
        <v>46</v>
      </c>
      <c r="B71" s="166" t="s">
        <v>48</v>
      </c>
      <c r="C71" s="166" t="s">
        <v>208</v>
      </c>
      <c r="D71" s="166" t="s">
        <v>17</v>
      </c>
      <c r="E71" s="167">
        <v>5.94</v>
      </c>
      <c r="F71" s="168"/>
      <c r="G71" s="170">
        <f t="shared" si="3"/>
        <v>0</v>
      </c>
    </row>
    <row r="72" spans="1:7" ht="21.75" customHeight="1">
      <c r="A72" s="169">
        <v>47</v>
      </c>
      <c r="B72" s="166" t="s">
        <v>48</v>
      </c>
      <c r="C72" s="166" t="s">
        <v>209</v>
      </c>
      <c r="D72" s="166" t="s">
        <v>17</v>
      </c>
      <c r="E72" s="167">
        <v>20.7</v>
      </c>
      <c r="F72" s="168"/>
      <c r="G72" s="170">
        <f t="shared" si="3"/>
        <v>0</v>
      </c>
    </row>
    <row r="73" spans="1:7" ht="21.75" customHeight="1">
      <c r="A73" s="169">
        <v>48</v>
      </c>
      <c r="B73" s="166" t="s">
        <v>48</v>
      </c>
      <c r="C73" s="193" t="s">
        <v>211</v>
      </c>
      <c r="D73" s="174" t="s">
        <v>210</v>
      </c>
      <c r="E73" s="176">
        <v>0.785</v>
      </c>
      <c r="F73" s="177"/>
      <c r="G73" s="178">
        <f>F73*E73</f>
        <v>0</v>
      </c>
    </row>
    <row r="74" spans="1:7" ht="21.75" customHeight="1">
      <c r="A74" s="169">
        <v>49</v>
      </c>
      <c r="B74" s="166" t="s">
        <v>48</v>
      </c>
      <c r="C74" s="166" t="s">
        <v>181</v>
      </c>
      <c r="D74" s="166" t="s">
        <v>121</v>
      </c>
      <c r="E74" s="167">
        <v>19</v>
      </c>
      <c r="F74" s="168"/>
      <c r="G74" s="170">
        <f aca="true" t="shared" si="4" ref="G74:G81">E74*F74</f>
        <v>0</v>
      </c>
    </row>
    <row r="75" spans="1:7" ht="21.75" customHeight="1">
      <c r="A75" s="169">
        <v>50</v>
      </c>
      <c r="B75" s="166" t="s">
        <v>48</v>
      </c>
      <c r="C75" s="166" t="s">
        <v>182</v>
      </c>
      <c r="D75" s="166" t="s">
        <v>16</v>
      </c>
      <c r="E75" s="167">
        <v>46</v>
      </c>
      <c r="F75" s="168"/>
      <c r="G75" s="170">
        <f t="shared" si="4"/>
        <v>0</v>
      </c>
    </row>
    <row r="76" spans="1:7" ht="25.5" customHeight="1">
      <c r="A76" s="169">
        <v>51</v>
      </c>
      <c r="B76" s="166" t="s">
        <v>48</v>
      </c>
      <c r="C76" s="166" t="s">
        <v>183</v>
      </c>
      <c r="D76" s="166" t="s">
        <v>17</v>
      </c>
      <c r="E76" s="167">
        <v>50.6</v>
      </c>
      <c r="F76" s="168"/>
      <c r="G76" s="170">
        <f t="shared" si="4"/>
        <v>0</v>
      </c>
    </row>
    <row r="77" spans="1:7" ht="21.75" customHeight="1">
      <c r="A77" s="169">
        <v>52</v>
      </c>
      <c r="B77" s="166" t="s">
        <v>48</v>
      </c>
      <c r="C77" s="202" t="s">
        <v>235</v>
      </c>
      <c r="D77" s="166" t="s">
        <v>17</v>
      </c>
      <c r="E77" s="167">
        <v>9.2</v>
      </c>
      <c r="F77" s="168"/>
      <c r="G77" s="170">
        <f t="shared" si="4"/>
        <v>0</v>
      </c>
    </row>
    <row r="78" spans="1:7" ht="21.75" customHeight="1">
      <c r="A78" s="169">
        <v>53</v>
      </c>
      <c r="B78" s="166" t="s">
        <v>48</v>
      </c>
      <c r="C78" s="166" t="s">
        <v>188</v>
      </c>
      <c r="D78" s="166" t="s">
        <v>121</v>
      </c>
      <c r="E78" s="167">
        <v>6</v>
      </c>
      <c r="F78" s="168"/>
      <c r="G78" s="170">
        <f t="shared" si="4"/>
        <v>0</v>
      </c>
    </row>
    <row r="79" spans="1:7" ht="21.75" customHeight="1">
      <c r="A79" s="169">
        <v>54</v>
      </c>
      <c r="B79" s="166" t="s">
        <v>48</v>
      </c>
      <c r="C79" s="166" t="s">
        <v>190</v>
      </c>
      <c r="D79" s="166" t="s">
        <v>15</v>
      </c>
      <c r="E79" s="167">
        <v>126</v>
      </c>
      <c r="F79" s="168"/>
      <c r="G79" s="170">
        <f t="shared" si="4"/>
        <v>0</v>
      </c>
    </row>
    <row r="80" spans="1:7" ht="21.75" customHeight="1">
      <c r="A80" s="169">
        <v>55</v>
      </c>
      <c r="B80" s="166" t="s">
        <v>48</v>
      </c>
      <c r="C80" s="166" t="s">
        <v>217</v>
      </c>
      <c r="D80" s="166" t="s">
        <v>15</v>
      </c>
      <c r="E80" s="167">
        <v>95.2</v>
      </c>
      <c r="F80" s="168"/>
      <c r="G80" s="170">
        <f t="shared" si="4"/>
        <v>0</v>
      </c>
    </row>
    <row r="81" spans="1:7" ht="21.75" customHeight="1">
      <c r="A81" s="169">
        <v>56</v>
      </c>
      <c r="B81" s="166" t="s">
        <v>48</v>
      </c>
      <c r="C81" s="166" t="s">
        <v>218</v>
      </c>
      <c r="D81" s="166" t="s">
        <v>15</v>
      </c>
      <c r="E81" s="167">
        <v>95.2</v>
      </c>
      <c r="F81" s="168"/>
      <c r="G81" s="170">
        <f t="shared" si="4"/>
        <v>0</v>
      </c>
    </row>
    <row r="82" spans="1:7" ht="21.75" customHeight="1">
      <c r="A82" s="186"/>
      <c r="B82" s="187" t="s">
        <v>40</v>
      </c>
      <c r="C82" s="187" t="s">
        <v>41</v>
      </c>
      <c r="D82" s="186"/>
      <c r="E82" s="186"/>
      <c r="F82" s="188"/>
      <c r="G82" s="189">
        <f>SUM(G83:G94)</f>
        <v>0</v>
      </c>
    </row>
    <row r="83" spans="1:7" ht="21.75" customHeight="1">
      <c r="A83" s="169">
        <v>57</v>
      </c>
      <c r="B83" s="166" t="s">
        <v>42</v>
      </c>
      <c r="C83" s="166" t="s">
        <v>43</v>
      </c>
      <c r="D83" s="166" t="s">
        <v>16</v>
      </c>
      <c r="E83" s="167">
        <v>54</v>
      </c>
      <c r="F83" s="168"/>
      <c r="G83" s="170">
        <f>E83*F83</f>
        <v>0</v>
      </c>
    </row>
    <row r="84" spans="1:7" ht="24.75" customHeight="1">
      <c r="A84" s="169"/>
      <c r="B84" s="166"/>
      <c r="C84" s="235" t="s">
        <v>247</v>
      </c>
      <c r="D84" s="236"/>
      <c r="E84" s="236"/>
      <c r="F84" s="237"/>
      <c r="G84" s="170"/>
    </row>
    <row r="85" spans="1:7" ht="110.25" customHeight="1">
      <c r="A85" s="169">
        <v>58</v>
      </c>
      <c r="B85" s="166" t="s">
        <v>48</v>
      </c>
      <c r="C85" s="202" t="s">
        <v>314</v>
      </c>
      <c r="D85" s="202" t="s">
        <v>16</v>
      </c>
      <c r="E85" s="167">
        <v>13</v>
      </c>
      <c r="F85" s="168"/>
      <c r="G85" s="170">
        <f>E85*F85</f>
        <v>0</v>
      </c>
    </row>
    <row r="86" spans="1:7" ht="21.75" customHeight="1">
      <c r="A86" s="169">
        <v>59</v>
      </c>
      <c r="B86" s="166" t="s">
        <v>48</v>
      </c>
      <c r="C86" s="166" t="s">
        <v>184</v>
      </c>
      <c r="D86" s="166" t="s">
        <v>16</v>
      </c>
      <c r="E86" s="167">
        <v>840</v>
      </c>
      <c r="F86" s="168"/>
      <c r="G86" s="170">
        <f>E86*F86</f>
        <v>0</v>
      </c>
    </row>
    <row r="87" spans="1:7" ht="24.75" customHeight="1">
      <c r="A87" s="169"/>
      <c r="B87" s="166"/>
      <c r="C87" s="235" t="s">
        <v>247</v>
      </c>
      <c r="D87" s="236"/>
      <c r="E87" s="236"/>
      <c r="F87" s="237"/>
      <c r="G87" s="170"/>
    </row>
    <row r="88" spans="1:7" ht="32.25" customHeight="1">
      <c r="A88" s="169">
        <v>60</v>
      </c>
      <c r="B88" s="203" t="s">
        <v>48</v>
      </c>
      <c r="C88" s="202" t="s">
        <v>242</v>
      </c>
      <c r="D88" s="202" t="s">
        <v>16</v>
      </c>
      <c r="E88" s="167">
        <v>27</v>
      </c>
      <c r="F88" s="168"/>
      <c r="G88" s="170">
        <f>E88*F88</f>
        <v>0</v>
      </c>
    </row>
    <row r="89" spans="1:7" ht="24.75" customHeight="1">
      <c r="A89" s="169"/>
      <c r="B89" s="166"/>
      <c r="C89" s="235" t="s">
        <v>247</v>
      </c>
      <c r="D89" s="236"/>
      <c r="E89" s="236"/>
      <c r="F89" s="237"/>
      <c r="G89" s="170"/>
    </row>
    <row r="90" spans="1:7" ht="21.75" customHeight="1">
      <c r="A90" s="169">
        <v>61</v>
      </c>
      <c r="B90" s="173">
        <v>979088212</v>
      </c>
      <c r="C90" s="174" t="s">
        <v>213</v>
      </c>
      <c r="D90" s="175" t="s">
        <v>107</v>
      </c>
      <c r="E90" s="176">
        <f>E14*2.3</f>
        <v>192.97</v>
      </c>
      <c r="F90" s="177"/>
      <c r="G90" s="178">
        <f>F90*E90</f>
        <v>0</v>
      </c>
    </row>
    <row r="91" spans="1:7" ht="21.75" customHeight="1">
      <c r="A91" s="169">
        <v>62</v>
      </c>
      <c r="B91" s="173">
        <v>997221551</v>
      </c>
      <c r="C91" s="174" t="s">
        <v>214</v>
      </c>
      <c r="D91" s="175" t="s">
        <v>107</v>
      </c>
      <c r="E91" s="176">
        <f>E90*5</f>
        <v>964.85</v>
      </c>
      <c r="F91" s="177"/>
      <c r="G91" s="178">
        <f>F91*E91</f>
        <v>0</v>
      </c>
    </row>
    <row r="92" spans="1:7" ht="21.75" customHeight="1">
      <c r="A92" s="169">
        <v>63</v>
      </c>
      <c r="B92" s="173">
        <v>997221559</v>
      </c>
      <c r="C92" s="174" t="s">
        <v>215</v>
      </c>
      <c r="D92" s="175" t="s">
        <v>107</v>
      </c>
      <c r="E92" s="176">
        <f>E90</f>
        <v>192.97</v>
      </c>
      <c r="F92" s="177"/>
      <c r="G92" s="178">
        <f>F92*E92</f>
        <v>0</v>
      </c>
    </row>
    <row r="93" spans="1:7" ht="21.75" customHeight="1">
      <c r="A93" s="169">
        <v>64</v>
      </c>
      <c r="B93" s="173" t="s">
        <v>48</v>
      </c>
      <c r="C93" s="174" t="s">
        <v>216</v>
      </c>
      <c r="D93" s="175" t="s">
        <v>107</v>
      </c>
      <c r="E93" s="176">
        <f>E90</f>
        <v>192.97</v>
      </c>
      <c r="F93" s="177"/>
      <c r="G93" s="178">
        <f>F93*E93</f>
        <v>0</v>
      </c>
    </row>
    <row r="94" spans="1:7" ht="21.75" customHeight="1">
      <c r="A94" s="169">
        <v>65</v>
      </c>
      <c r="B94" s="166" t="s">
        <v>44</v>
      </c>
      <c r="C94" s="166" t="s">
        <v>45</v>
      </c>
      <c r="D94" s="166" t="s">
        <v>17</v>
      </c>
      <c r="E94" s="167">
        <f>E25</f>
        <v>3069.46</v>
      </c>
      <c r="F94" s="168"/>
      <c r="G94" s="170">
        <f>E94*F94</f>
        <v>0</v>
      </c>
    </row>
    <row r="95" spans="1:7" ht="21.75" customHeight="1" thickBot="1">
      <c r="A95" s="194"/>
      <c r="B95" s="194"/>
      <c r="C95" s="194"/>
      <c r="D95" s="194"/>
      <c r="E95" s="194"/>
      <c r="F95" s="195"/>
      <c r="G95" s="195"/>
    </row>
    <row r="96" spans="1:7" ht="21.75" customHeight="1" thickBot="1">
      <c r="A96" s="186"/>
      <c r="B96" s="196"/>
      <c r="C96" s="197" t="s">
        <v>46</v>
      </c>
      <c r="D96" s="186"/>
      <c r="E96" s="186"/>
      <c r="F96" s="188"/>
      <c r="G96" s="198">
        <f>ROUND((G9),0)</f>
        <v>0</v>
      </c>
    </row>
    <row r="97" spans="1:7" ht="21.75" customHeight="1" thickBot="1">
      <c r="A97" s="199"/>
      <c r="B97" s="199"/>
      <c r="C97" s="197" t="s">
        <v>110</v>
      </c>
      <c r="D97" s="199"/>
      <c r="E97" s="199"/>
      <c r="F97" s="200"/>
      <c r="G97" s="198">
        <f>ROUND((G96*0.21),0)</f>
        <v>0</v>
      </c>
    </row>
    <row r="98" spans="1:7" ht="21.75" customHeight="1" thickBot="1">
      <c r="A98" s="199"/>
      <c r="B98" s="199"/>
      <c r="C98" s="201" t="s">
        <v>49</v>
      </c>
      <c r="D98" s="199"/>
      <c r="E98" s="199"/>
      <c r="F98" s="200"/>
      <c r="G98" s="198">
        <f>G96+G97</f>
        <v>0</v>
      </c>
    </row>
    <row r="99" ht="12" customHeight="1">
      <c r="G99" s="128"/>
    </row>
  </sheetData>
  <sheetProtection/>
  <mergeCells count="14">
    <mergeCell ref="A1:G1"/>
    <mergeCell ref="C21:F21"/>
    <mergeCell ref="C26:F26"/>
    <mergeCell ref="C12:F12"/>
    <mergeCell ref="C23:F23"/>
    <mergeCell ref="C36:F36"/>
    <mergeCell ref="C84:F84"/>
    <mergeCell ref="C89:F89"/>
    <mergeCell ref="C87:F87"/>
    <mergeCell ref="C46:F46"/>
    <mergeCell ref="C56:F56"/>
    <mergeCell ref="C58:F58"/>
    <mergeCell ref="C61:F61"/>
    <mergeCell ref="C66:F66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G10" sqref="G10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189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POLNÍ CESTY A INTERAKČNÍ PRVKY V K.Ú. JEZERNICE - I. ETAPA</v>
      </c>
      <c r="D6" s="71"/>
      <c r="E6" s="71"/>
      <c r="F6" s="71"/>
      <c r="G6" s="72"/>
    </row>
    <row r="7" spans="1:9" ht="12.75">
      <c r="A7" s="73" t="s">
        <v>66</v>
      </c>
      <c r="B7" s="75"/>
      <c r="C7" s="215" t="s">
        <v>101</v>
      </c>
      <c r="D7" s="216"/>
      <c r="E7" s="78" t="s">
        <v>67</v>
      </c>
      <c r="F7" s="79"/>
      <c r="G7" s="80"/>
      <c r="H7" s="81"/>
      <c r="I7" s="81"/>
    </row>
    <row r="8" spans="1:7" ht="39" customHeight="1">
      <c r="A8" s="73" t="s">
        <v>68</v>
      </c>
      <c r="B8" s="75"/>
      <c r="C8" s="224" t="s">
        <v>159</v>
      </c>
      <c r="D8" s="216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158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219"/>
      <c r="F11" s="220"/>
      <c r="G11" s="221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'Rekapitulace SO 02'!E7+'Rekapitulace SO 02'!E8+'Rekapitulace SO 02'!E9+'Rekapitulace SO 02'!E10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222"/>
      <c r="C36" s="222"/>
      <c r="D36" s="222"/>
      <c r="E36" s="222"/>
      <c r="F36" s="222"/>
      <c r="G36" s="222"/>
      <c r="H36" s="32" t="s">
        <v>99</v>
      </c>
    </row>
    <row r="37" spans="1:8" ht="12.75" customHeight="1">
      <c r="A37" s="126"/>
      <c r="B37" s="222"/>
      <c r="C37" s="222"/>
      <c r="D37" s="222"/>
      <c r="E37" s="222"/>
      <c r="F37" s="222"/>
      <c r="G37" s="222"/>
      <c r="H37" s="32" t="s">
        <v>99</v>
      </c>
    </row>
    <row r="38" spans="1:8" ht="12.75">
      <c r="A38" s="126"/>
      <c r="B38" s="222"/>
      <c r="C38" s="222"/>
      <c r="D38" s="222"/>
      <c r="E38" s="222"/>
      <c r="F38" s="222"/>
      <c r="G38" s="222"/>
      <c r="H38" s="32" t="s">
        <v>99</v>
      </c>
    </row>
    <row r="39" spans="1:8" ht="12.75">
      <c r="A39" s="126"/>
      <c r="B39" s="222"/>
      <c r="C39" s="222"/>
      <c r="D39" s="222"/>
      <c r="E39" s="222"/>
      <c r="F39" s="222"/>
      <c r="G39" s="222"/>
      <c r="H39" s="32" t="s">
        <v>99</v>
      </c>
    </row>
    <row r="40" spans="1:8" ht="12.75">
      <c r="A40" s="126"/>
      <c r="B40" s="222"/>
      <c r="C40" s="222"/>
      <c r="D40" s="222"/>
      <c r="E40" s="222"/>
      <c r="F40" s="222"/>
      <c r="G40" s="222"/>
      <c r="H40" s="32" t="s">
        <v>99</v>
      </c>
    </row>
    <row r="41" spans="1:8" ht="12.75">
      <c r="A41" s="126"/>
      <c r="B41" s="222"/>
      <c r="C41" s="222"/>
      <c r="D41" s="222"/>
      <c r="E41" s="222"/>
      <c r="F41" s="222"/>
      <c r="G41" s="222"/>
      <c r="H41" s="32" t="s">
        <v>99</v>
      </c>
    </row>
    <row r="42" spans="1:8" ht="12.75">
      <c r="A42" s="126"/>
      <c r="B42" s="222"/>
      <c r="C42" s="222"/>
      <c r="D42" s="222"/>
      <c r="E42" s="222"/>
      <c r="F42" s="222"/>
      <c r="G42" s="222"/>
      <c r="H42" s="32" t="s">
        <v>99</v>
      </c>
    </row>
    <row r="43" spans="1:8" ht="12.75">
      <c r="A43" s="126"/>
      <c r="B43" s="222"/>
      <c r="C43" s="222"/>
      <c r="D43" s="222"/>
      <c r="E43" s="222"/>
      <c r="F43" s="222"/>
      <c r="G43" s="222"/>
      <c r="H43" s="32" t="s">
        <v>99</v>
      </c>
    </row>
    <row r="44" spans="1:8" ht="12.75">
      <c r="A44" s="126"/>
      <c r="B44" s="222"/>
      <c r="C44" s="222"/>
      <c r="D44" s="222"/>
      <c r="E44" s="222"/>
      <c r="F44" s="222"/>
      <c r="G44" s="222"/>
      <c r="H44" s="32" t="s">
        <v>99</v>
      </c>
    </row>
    <row r="45" spans="2:7" ht="12.75">
      <c r="B45" s="223"/>
      <c r="C45" s="223"/>
      <c r="D45" s="223"/>
      <c r="E45" s="223"/>
      <c r="F45" s="223"/>
      <c r="G45" s="223"/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</sheetData>
  <sheetProtection/>
  <mergeCells count="14">
    <mergeCell ref="C7:D7"/>
    <mergeCell ref="C8:D8"/>
    <mergeCell ref="E11:G11"/>
    <mergeCell ref="B36:G44"/>
    <mergeCell ref="B45:G45"/>
    <mergeCell ref="B46:G46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17" sqref="F17"/>
    </sheetView>
  </sheetViews>
  <sheetFormatPr defaultColWidth="10.66015625" defaultRowHeight="10.5"/>
  <cols>
    <col min="1" max="1" width="6.83203125" style="32" customWidth="1"/>
    <col min="2" max="2" width="7.16015625" style="32" customWidth="1"/>
    <col min="3" max="3" width="13.33203125" style="32" customWidth="1"/>
    <col min="4" max="4" width="18.5" style="32" customWidth="1"/>
    <col min="5" max="5" width="13.16015625" style="32" customWidth="1"/>
    <col min="6" max="6" width="12.66015625" style="32" customWidth="1"/>
    <col min="7" max="7" width="12.83203125" style="32" customWidth="1"/>
    <col min="8" max="8" width="13" style="32" customWidth="1"/>
    <col min="9" max="9" width="12.5" style="32" customWidth="1"/>
    <col min="10" max="16384" width="10.66015625" style="32" customWidth="1"/>
  </cols>
  <sheetData>
    <row r="1" spans="1:9" ht="33.75" customHeight="1" thickTop="1">
      <c r="A1" s="225" t="s">
        <v>50</v>
      </c>
      <c r="B1" s="226"/>
      <c r="C1" s="232" t="str">
        <f>'Krycí list SO 01'!nazevstavby</f>
        <v>POLNÍ CESTY A INTERAKČNÍ PRVKY V K.Ú. JEZERNICE - I. ETAPA</v>
      </c>
      <c r="D1" s="233"/>
      <c r="E1" s="233"/>
      <c r="F1" s="234"/>
      <c r="G1" s="29" t="s">
        <v>51</v>
      </c>
      <c r="H1" s="30">
        <v>1</v>
      </c>
      <c r="I1" s="31"/>
    </row>
    <row r="2" spans="1:9" ht="13.5" thickBot="1">
      <c r="A2" s="227" t="s">
        <v>52</v>
      </c>
      <c r="B2" s="228"/>
      <c r="C2" s="33" t="str">
        <f>'Krycí list SO 02'!nazevobjektu</f>
        <v>SO 02 - POLNÍ CESTA C2 </v>
      </c>
      <c r="D2" s="34"/>
      <c r="E2" s="35"/>
      <c r="F2" s="34"/>
      <c r="G2" s="229"/>
      <c r="H2" s="230"/>
      <c r="I2" s="231"/>
    </row>
    <row r="3" ht="13.5" thickTop="1">
      <c r="F3" s="36"/>
    </row>
    <row r="4" spans="1:9" ht="19.5" customHeight="1">
      <c r="A4" s="37" t="s">
        <v>53</v>
      </c>
      <c r="B4" s="38"/>
      <c r="C4" s="38"/>
      <c r="D4" s="38"/>
      <c r="E4" s="39"/>
      <c r="F4" s="38"/>
      <c r="G4" s="38"/>
      <c r="H4" s="38"/>
      <c r="I4" s="38"/>
    </row>
    <row r="5" ht="13.5" thickBot="1"/>
    <row r="6" spans="1:9" s="36" customFormat="1" ht="13.5" thickBot="1">
      <c r="A6" s="40"/>
      <c r="B6" s="41" t="s">
        <v>54</v>
      </c>
      <c r="C6" s="41"/>
      <c r="D6" s="42"/>
      <c r="E6" s="43" t="s">
        <v>55</v>
      </c>
      <c r="F6" s="44" t="s">
        <v>56</v>
      </c>
      <c r="G6" s="44" t="s">
        <v>57</v>
      </c>
      <c r="H6" s="44" t="s">
        <v>58</v>
      </c>
      <c r="I6" s="45" t="s">
        <v>59</v>
      </c>
    </row>
    <row r="7" spans="1:9" s="36" customFormat="1" ht="12.75">
      <c r="A7" s="46" t="s">
        <v>13</v>
      </c>
      <c r="B7" s="47" t="s">
        <v>14</v>
      </c>
      <c r="D7" s="48"/>
      <c r="E7" s="49">
        <f>'Rozpočet SO 02'!G10</f>
        <v>0</v>
      </c>
      <c r="F7" s="50"/>
      <c r="G7" s="50"/>
      <c r="H7" s="50"/>
      <c r="I7" s="51"/>
    </row>
    <row r="8" spans="1:9" s="36" customFormat="1" ht="12.75">
      <c r="A8" s="46" t="s">
        <v>31</v>
      </c>
      <c r="B8" s="47" t="s">
        <v>32</v>
      </c>
      <c r="D8" s="48"/>
      <c r="E8" s="49">
        <f>'Rozpočet SO 02'!G34</f>
        <v>0</v>
      </c>
      <c r="F8" s="50"/>
      <c r="G8" s="50"/>
      <c r="H8" s="50"/>
      <c r="I8" s="51"/>
    </row>
    <row r="9" spans="1:9" s="36" customFormat="1" ht="12.75">
      <c r="A9" s="46" t="s">
        <v>36</v>
      </c>
      <c r="B9" s="47" t="s">
        <v>37</v>
      </c>
      <c r="D9" s="48"/>
      <c r="E9" s="49">
        <f>'Rozpočet SO 02'!G48</f>
        <v>0</v>
      </c>
      <c r="F9" s="50"/>
      <c r="G9" s="50"/>
      <c r="H9" s="50"/>
      <c r="I9" s="51"/>
    </row>
    <row r="10" spans="1:9" s="36" customFormat="1" ht="13.5" thickBot="1">
      <c r="A10" s="46" t="s">
        <v>40</v>
      </c>
      <c r="B10" s="47" t="s">
        <v>41</v>
      </c>
      <c r="D10" s="48"/>
      <c r="E10" s="49">
        <f>'Rozpočet SO 02'!G50</f>
        <v>0</v>
      </c>
      <c r="F10" s="50"/>
      <c r="G10" s="50"/>
      <c r="H10" s="50"/>
      <c r="I10" s="51"/>
    </row>
    <row r="11" spans="1:9" s="58" customFormat="1" ht="13.5" thickBot="1">
      <c r="A11" s="52"/>
      <c r="B11" s="53" t="s">
        <v>60</v>
      </c>
      <c r="C11" s="53"/>
      <c r="D11" s="54"/>
      <c r="E11" s="55">
        <f>SUM(E7:E10)</f>
        <v>0</v>
      </c>
      <c r="F11" s="56">
        <f>SUM(F7:F10)</f>
        <v>0</v>
      </c>
      <c r="G11" s="56">
        <f>SUM(G7:G10)</f>
        <v>0</v>
      </c>
      <c r="H11" s="56">
        <f>SUM(H7:H10)</f>
        <v>0</v>
      </c>
      <c r="I11" s="57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6:9" ht="12.75">
      <c r="F13" s="60"/>
      <c r="G13" s="61"/>
      <c r="H13" s="61"/>
      <c r="I13" s="62"/>
    </row>
    <row r="14" spans="6:9" ht="12.75">
      <c r="F14" s="60"/>
      <c r="G14" s="61"/>
      <c r="H14" s="61"/>
      <c r="I14" s="62"/>
    </row>
    <row r="15" spans="6:9" ht="12.75">
      <c r="F15" s="60"/>
      <c r="G15" s="61"/>
      <c r="H15" s="61"/>
      <c r="I15" s="62"/>
    </row>
    <row r="16" spans="6:9" ht="12.75">
      <c r="F16" s="60"/>
      <c r="G16" s="61"/>
      <c r="H16" s="61"/>
      <c r="I16" s="62"/>
    </row>
    <row r="17" spans="6:9" ht="12.75">
      <c r="F17" s="60"/>
      <c r="G17" s="61"/>
      <c r="H17" s="61"/>
      <c r="I17" s="62"/>
    </row>
    <row r="18" spans="6:9" ht="12.75">
      <c r="F18" s="60"/>
      <c r="G18" s="61"/>
      <c r="H18" s="61"/>
      <c r="I18" s="62"/>
    </row>
    <row r="19" spans="6:9" ht="12.75">
      <c r="F19" s="60"/>
      <c r="G19" s="61"/>
      <c r="H19" s="61"/>
      <c r="I19" s="62"/>
    </row>
    <row r="20" spans="6:9" ht="12.75">
      <c r="F20" s="60"/>
      <c r="G20" s="61"/>
      <c r="H20" s="61"/>
      <c r="I20" s="62"/>
    </row>
    <row r="21" spans="6:9" ht="12.75">
      <c r="F21" s="60"/>
      <c r="G21" s="61"/>
      <c r="H21" s="61"/>
      <c r="I21" s="62"/>
    </row>
    <row r="22" spans="6:9" ht="12.75">
      <c r="F22" s="60"/>
      <c r="G22" s="61"/>
      <c r="H22" s="61"/>
      <c r="I22" s="62"/>
    </row>
    <row r="23" spans="6:9" ht="12.75">
      <c r="F23" s="60"/>
      <c r="G23" s="61"/>
      <c r="H23" s="61"/>
      <c r="I23" s="62"/>
    </row>
    <row r="24" spans="6:9" ht="12.75">
      <c r="F24" s="60"/>
      <c r="G24" s="61"/>
      <c r="H24" s="61"/>
      <c r="I24" s="62"/>
    </row>
    <row r="25" spans="6:9" ht="12.75">
      <c r="F25" s="60"/>
      <c r="G25" s="61"/>
      <c r="H25" s="61"/>
      <c r="I25" s="62"/>
    </row>
    <row r="26" spans="6:9" ht="12.75">
      <c r="F26" s="60"/>
      <c r="G26" s="61"/>
      <c r="H26" s="61"/>
      <c r="I26" s="62"/>
    </row>
    <row r="27" spans="6:9" ht="12.75">
      <c r="F27" s="60"/>
      <c r="G27" s="61"/>
      <c r="H27" s="61"/>
      <c r="I27" s="62"/>
    </row>
    <row r="28" spans="6:9" ht="12.75">
      <c r="F28" s="60"/>
      <c r="G28" s="61"/>
      <c r="H28" s="61"/>
      <c r="I28" s="62"/>
    </row>
    <row r="29" spans="6:9" ht="12.75">
      <c r="F29" s="60"/>
      <c r="G29" s="61"/>
      <c r="H29" s="61"/>
      <c r="I29" s="62"/>
    </row>
    <row r="30" spans="6:9" ht="12.75">
      <c r="F30" s="60"/>
      <c r="G30" s="61"/>
      <c r="H30" s="61"/>
      <c r="I30" s="62"/>
    </row>
    <row r="31" spans="6:9" ht="12.75">
      <c r="F31" s="60"/>
      <c r="G31" s="61"/>
      <c r="H31" s="61"/>
      <c r="I31" s="62"/>
    </row>
    <row r="32" spans="6:9" ht="12.75">
      <c r="F32" s="60"/>
      <c r="G32" s="61"/>
      <c r="H32" s="61"/>
      <c r="I32" s="62"/>
    </row>
    <row r="33" spans="6:9" ht="12.75">
      <c r="F33" s="60"/>
      <c r="G33" s="61"/>
      <c r="H33" s="61"/>
      <c r="I33" s="62"/>
    </row>
    <row r="34" spans="6:9" ht="12.75">
      <c r="F34" s="60"/>
      <c r="G34" s="61"/>
      <c r="H34" s="61"/>
      <c r="I34" s="62"/>
    </row>
    <row r="35" spans="6:9" ht="12.75">
      <c r="F35" s="60"/>
      <c r="G35" s="61"/>
      <c r="H35" s="61"/>
      <c r="I35" s="62"/>
    </row>
    <row r="36" spans="6:9" ht="12.75">
      <c r="F36" s="60"/>
      <c r="G36" s="61"/>
      <c r="H36" s="61"/>
      <c r="I36" s="62"/>
    </row>
    <row r="37" spans="6:9" ht="12.75">
      <c r="F37" s="60"/>
      <c r="G37" s="61"/>
      <c r="H37" s="61"/>
      <c r="I37" s="62"/>
    </row>
    <row r="38" spans="6:9" ht="12.75">
      <c r="F38" s="60"/>
      <c r="G38" s="61"/>
      <c r="H38" s="61"/>
      <c r="I38" s="62"/>
    </row>
    <row r="39" spans="6:9" ht="12.75">
      <c r="F39" s="60"/>
      <c r="G39" s="61"/>
      <c r="H39" s="61"/>
      <c r="I39" s="62"/>
    </row>
    <row r="40" spans="6:9" ht="12.75">
      <c r="F40" s="60"/>
      <c r="G40" s="61"/>
      <c r="H40" s="61"/>
      <c r="I40" s="62"/>
    </row>
    <row r="41" spans="6:9" ht="12.75">
      <c r="F41" s="60"/>
      <c r="G41" s="61"/>
      <c r="H41" s="61"/>
      <c r="I41" s="62"/>
    </row>
    <row r="42" spans="6:9" ht="12.75">
      <c r="F42" s="60"/>
      <c r="G42" s="61"/>
      <c r="H42" s="61"/>
      <c r="I42" s="62"/>
    </row>
    <row r="43" spans="6:9" ht="12.75">
      <c r="F43" s="60"/>
      <c r="G43" s="61"/>
      <c r="H43" s="61"/>
      <c r="I43" s="62"/>
    </row>
    <row r="44" spans="6:9" ht="12.75">
      <c r="F44" s="60"/>
      <c r="G44" s="61"/>
      <c r="H44" s="61"/>
      <c r="I44" s="62"/>
    </row>
    <row r="45" spans="6:9" ht="12.75">
      <c r="F45" s="60"/>
      <c r="G45" s="61"/>
      <c r="H45" s="61"/>
      <c r="I45" s="62"/>
    </row>
    <row r="46" spans="6:9" ht="12.75">
      <c r="F46" s="60"/>
      <c r="G46" s="61"/>
      <c r="H46" s="61"/>
      <c r="I46" s="62"/>
    </row>
    <row r="47" spans="6:9" ht="12.75">
      <c r="F47" s="60"/>
      <c r="G47" s="61"/>
      <c r="H47" s="61"/>
      <c r="I47" s="62"/>
    </row>
    <row r="48" spans="6:9" ht="12.75">
      <c r="F48" s="60"/>
      <c r="G48" s="61"/>
      <c r="H48" s="61"/>
      <c r="I48" s="62"/>
    </row>
    <row r="49" spans="6:9" ht="12.75">
      <c r="F49" s="60"/>
      <c r="G49" s="61"/>
      <c r="H49" s="61"/>
      <c r="I49" s="62"/>
    </row>
    <row r="50" spans="6:9" ht="12.75">
      <c r="F50" s="60"/>
      <c r="G50" s="61"/>
      <c r="H50" s="61"/>
      <c r="I50" s="62"/>
    </row>
    <row r="51" spans="6:9" ht="12.75">
      <c r="F51" s="60"/>
      <c r="G51" s="61"/>
      <c r="H51" s="61"/>
      <c r="I51" s="62"/>
    </row>
    <row r="52" spans="6:9" ht="12.75">
      <c r="F52" s="60"/>
      <c r="G52" s="61"/>
      <c r="H52" s="61"/>
      <c r="I52" s="62"/>
    </row>
    <row r="53" spans="6:9" ht="12.75">
      <c r="F53" s="60"/>
      <c r="G53" s="61"/>
      <c r="H53" s="61"/>
      <c r="I53" s="62"/>
    </row>
    <row r="54" spans="6:9" ht="12.75">
      <c r="F54" s="60"/>
      <c r="G54" s="61"/>
      <c r="H54" s="61"/>
      <c r="I54" s="62"/>
    </row>
    <row r="55" spans="6:9" ht="12.75">
      <c r="F55" s="60"/>
      <c r="G55" s="61"/>
      <c r="H55" s="61"/>
      <c r="I55" s="62"/>
    </row>
    <row r="56" spans="6:9" ht="12.75">
      <c r="F56" s="60"/>
      <c r="G56" s="61"/>
      <c r="H56" s="61"/>
      <c r="I56" s="62"/>
    </row>
    <row r="57" spans="6:9" ht="12.75">
      <c r="F57" s="60"/>
      <c r="G57" s="61"/>
      <c r="H57" s="61"/>
      <c r="I57" s="62"/>
    </row>
    <row r="58" spans="6:9" ht="12.75">
      <c r="F58" s="60"/>
      <c r="G58" s="61"/>
      <c r="H58" s="61"/>
      <c r="I58" s="62"/>
    </row>
    <row r="59" spans="6:9" ht="12.75">
      <c r="F59" s="60"/>
      <c r="G59" s="61"/>
      <c r="H59" s="61"/>
      <c r="I59" s="62"/>
    </row>
    <row r="60" spans="6:9" ht="12.75">
      <c r="F60" s="60"/>
      <c r="G60" s="61"/>
      <c r="H60" s="61"/>
      <c r="I60" s="62"/>
    </row>
    <row r="61" spans="6:9" ht="12.75">
      <c r="F61" s="60"/>
      <c r="G61" s="61"/>
      <c r="H61" s="61"/>
      <c r="I61" s="62"/>
    </row>
  </sheetData>
  <sheetProtection/>
  <mergeCells count="4">
    <mergeCell ref="A1:B1"/>
    <mergeCell ref="C1:F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36" sqref="B36:C36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4.66015625" style="26" customWidth="1"/>
    <col min="8" max="16384" width="10.5" style="1" customWidth="1"/>
  </cols>
  <sheetData>
    <row r="1" spans="1:7" s="2" customFormat="1" ht="20.25" customHeight="1">
      <c r="A1" s="238" t="s">
        <v>111</v>
      </c>
      <c r="B1" s="239"/>
      <c r="C1" s="239"/>
      <c r="D1" s="239"/>
      <c r="E1" s="239"/>
      <c r="F1" s="239"/>
      <c r="G1" s="239"/>
    </row>
    <row r="2" spans="1:7" s="2" customFormat="1" ht="12.75" customHeight="1">
      <c r="A2" s="4" t="s">
        <v>0</v>
      </c>
      <c r="B2" s="4" t="str">
        <f>'Krycí list SO 01'!nazevstavby</f>
        <v>POLNÍ CESTY A INTERAKČNÍ PRVKY V K.Ú. JEZERNICE - I. 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tr">
        <f>'Krycí list SO 02'!nazevobjektu</f>
        <v>SO 02 - POLNÍ CESTA C2 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24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7.5" customHeight="1">
      <c r="A7" s="5"/>
      <c r="B7" s="5"/>
      <c r="C7" s="5"/>
      <c r="D7" s="5"/>
      <c r="E7" s="5"/>
      <c r="F7" s="16"/>
      <c r="G7" s="16"/>
    </row>
    <row r="8" spans="1:7" s="2" customFormat="1" ht="6.75" customHeight="1">
      <c r="A8" s="8"/>
      <c r="B8" s="3"/>
      <c r="C8" s="3"/>
      <c r="D8" s="3"/>
      <c r="E8" s="3"/>
      <c r="F8" s="15"/>
      <c r="G8" s="15"/>
    </row>
    <row r="9" spans="1:7" s="2" customFormat="1" ht="21.75" customHeight="1">
      <c r="A9" s="9"/>
      <c r="B9" s="9"/>
      <c r="C9" s="171" t="s">
        <v>12</v>
      </c>
      <c r="D9" s="9"/>
      <c r="E9" s="9"/>
      <c r="F9" s="20"/>
      <c r="G9" s="21">
        <f>G10+G34+G48+G50</f>
        <v>0</v>
      </c>
    </row>
    <row r="10" spans="1:7" s="2" customFormat="1" ht="21.75" customHeight="1">
      <c r="A10" s="11"/>
      <c r="B10" s="165" t="s">
        <v>13</v>
      </c>
      <c r="C10" s="165" t="s">
        <v>14</v>
      </c>
      <c r="D10" s="11"/>
      <c r="E10" s="11"/>
      <c r="F10" s="22"/>
      <c r="G10" s="23">
        <f>SUM(G11:G33)</f>
        <v>0</v>
      </c>
    </row>
    <row r="11" spans="1:7" s="2" customFormat="1" ht="21.75" customHeight="1">
      <c r="A11" s="169">
        <v>1</v>
      </c>
      <c r="B11" s="166">
        <v>111201101</v>
      </c>
      <c r="C11" s="166" t="s">
        <v>197</v>
      </c>
      <c r="D11" s="166" t="s">
        <v>15</v>
      </c>
      <c r="E11" s="167">
        <v>145</v>
      </c>
      <c r="F11" s="168"/>
      <c r="G11" s="170">
        <f>E11*F11</f>
        <v>0</v>
      </c>
    </row>
    <row r="12" spans="1:7" ht="24.75" customHeight="1">
      <c r="A12" s="169"/>
      <c r="B12" s="166"/>
      <c r="C12" s="235" t="s">
        <v>249</v>
      </c>
      <c r="D12" s="236"/>
      <c r="E12" s="236"/>
      <c r="F12" s="237"/>
      <c r="G12" s="170"/>
    </row>
    <row r="13" spans="1:7" s="2" customFormat="1" ht="21.75" customHeight="1">
      <c r="A13" s="169">
        <v>2</v>
      </c>
      <c r="B13" s="166">
        <v>111201401</v>
      </c>
      <c r="C13" s="166" t="s">
        <v>161</v>
      </c>
      <c r="D13" s="166" t="s">
        <v>15</v>
      </c>
      <c r="E13" s="167">
        <v>145</v>
      </c>
      <c r="F13" s="168"/>
      <c r="G13" s="170">
        <f aca="true" t="shared" si="0" ref="G13:G20">E13*F13</f>
        <v>0</v>
      </c>
    </row>
    <row r="14" spans="1:7" ht="21.75" customHeight="1">
      <c r="A14" s="169">
        <v>3</v>
      </c>
      <c r="B14" s="166">
        <v>122301103</v>
      </c>
      <c r="C14" s="166" t="s">
        <v>198</v>
      </c>
      <c r="D14" s="166" t="s">
        <v>17</v>
      </c>
      <c r="E14" s="167">
        <f>E20*0.5</f>
        <v>544</v>
      </c>
      <c r="F14" s="168"/>
      <c r="G14" s="170">
        <f t="shared" si="0"/>
        <v>0</v>
      </c>
    </row>
    <row r="15" spans="1:7" ht="21.75" customHeight="1">
      <c r="A15" s="169"/>
      <c r="B15" s="166"/>
      <c r="C15" s="235" t="s">
        <v>240</v>
      </c>
      <c r="D15" s="236"/>
      <c r="E15" s="236"/>
      <c r="F15" s="237"/>
      <c r="G15" s="170"/>
    </row>
    <row r="16" spans="1:7" ht="21.75" customHeight="1">
      <c r="A16" s="169">
        <v>4</v>
      </c>
      <c r="B16" s="159">
        <v>132201102</v>
      </c>
      <c r="C16" s="159" t="s">
        <v>192</v>
      </c>
      <c r="D16" s="159" t="s">
        <v>17</v>
      </c>
      <c r="E16" s="160">
        <f>E38*0.6*1.5</f>
        <v>155.42999999999998</v>
      </c>
      <c r="F16" s="24"/>
      <c r="G16" s="25">
        <f t="shared" si="0"/>
        <v>0</v>
      </c>
    </row>
    <row r="17" spans="1:7" ht="21.75" customHeight="1">
      <c r="A17" s="169">
        <v>5</v>
      </c>
      <c r="B17" s="159" t="s">
        <v>18</v>
      </c>
      <c r="C17" s="159" t="s">
        <v>19</v>
      </c>
      <c r="D17" s="159" t="s">
        <v>17</v>
      </c>
      <c r="E17" s="160">
        <f>E14+E16</f>
        <v>699.43</v>
      </c>
      <c r="F17" s="24"/>
      <c r="G17" s="25">
        <f t="shared" si="0"/>
        <v>0</v>
      </c>
    </row>
    <row r="18" spans="1:7" ht="21.75" customHeight="1">
      <c r="A18" s="169"/>
      <c r="B18" s="159"/>
      <c r="C18" s="243" t="s">
        <v>241</v>
      </c>
      <c r="D18" s="244"/>
      <c r="E18" s="244"/>
      <c r="F18" s="245"/>
      <c r="G18" s="25"/>
    </row>
    <row r="19" spans="1:7" ht="21.75" customHeight="1">
      <c r="A19" s="169">
        <v>6</v>
      </c>
      <c r="B19" s="159" t="s">
        <v>48</v>
      </c>
      <c r="C19" s="159" t="s">
        <v>155</v>
      </c>
      <c r="D19" s="159" t="s">
        <v>15</v>
      </c>
      <c r="E19" s="160">
        <f>E39</f>
        <v>1088</v>
      </c>
      <c r="F19" s="24"/>
      <c r="G19" s="25">
        <f t="shared" si="0"/>
        <v>0</v>
      </c>
    </row>
    <row r="20" spans="1:7" ht="21.75" customHeight="1">
      <c r="A20" s="169">
        <v>7</v>
      </c>
      <c r="B20" s="159" t="s">
        <v>27</v>
      </c>
      <c r="C20" s="159" t="s">
        <v>100</v>
      </c>
      <c r="D20" s="159" t="s">
        <v>15</v>
      </c>
      <c r="E20" s="160">
        <f>E39</f>
        <v>1088</v>
      </c>
      <c r="F20" s="24"/>
      <c r="G20" s="25">
        <f t="shared" si="0"/>
        <v>0</v>
      </c>
    </row>
    <row r="21" spans="1:7" ht="21.75" customHeight="1">
      <c r="A21" s="169">
        <v>8</v>
      </c>
      <c r="B21" s="159" t="s">
        <v>20</v>
      </c>
      <c r="C21" s="159" t="s">
        <v>21</v>
      </c>
      <c r="D21" s="159" t="s">
        <v>17</v>
      </c>
      <c r="E21" s="160">
        <f>E17</f>
        <v>699.43</v>
      </c>
      <c r="F21" s="24"/>
      <c r="G21" s="25">
        <f>E21*F21</f>
        <v>0</v>
      </c>
    </row>
    <row r="22" spans="1:7" ht="21.75" customHeight="1">
      <c r="A22" s="169">
        <v>9</v>
      </c>
      <c r="B22" s="159">
        <v>174101103</v>
      </c>
      <c r="C22" s="159" t="s">
        <v>157</v>
      </c>
      <c r="D22" s="159" t="s">
        <v>17</v>
      </c>
      <c r="E22" s="160">
        <f>E38*1.2*0.6</f>
        <v>124.34399999999998</v>
      </c>
      <c r="F22" s="24"/>
      <c r="G22" s="25">
        <f aca="true" t="shared" si="1" ref="G22:G33">E22*F22</f>
        <v>0</v>
      </c>
    </row>
    <row r="23" spans="1:7" ht="21.75" customHeight="1">
      <c r="A23" s="169">
        <v>10</v>
      </c>
      <c r="B23" s="159" t="s">
        <v>48</v>
      </c>
      <c r="C23" s="159" t="s">
        <v>156</v>
      </c>
      <c r="D23" s="159" t="s">
        <v>107</v>
      </c>
      <c r="E23" s="160">
        <f>E38*1.2*0.6*2.2</f>
        <v>273.55679999999995</v>
      </c>
      <c r="F23" s="24"/>
      <c r="G23" s="25">
        <f t="shared" si="1"/>
        <v>0</v>
      </c>
    </row>
    <row r="24" spans="1:7" ht="21.75" customHeight="1">
      <c r="A24" s="169">
        <v>11</v>
      </c>
      <c r="B24" s="161" t="s">
        <v>48</v>
      </c>
      <c r="C24" s="162" t="s">
        <v>171</v>
      </c>
      <c r="D24" s="163" t="s">
        <v>17</v>
      </c>
      <c r="E24" s="164">
        <f>E28*0.1</f>
        <v>51.5</v>
      </c>
      <c r="F24" s="151"/>
      <c r="G24" s="25">
        <f t="shared" si="1"/>
        <v>0</v>
      </c>
    </row>
    <row r="25" spans="1:9" ht="21.75" customHeight="1">
      <c r="A25" s="169">
        <v>12</v>
      </c>
      <c r="B25" s="173" t="s">
        <v>22</v>
      </c>
      <c r="C25" s="174" t="s">
        <v>23</v>
      </c>
      <c r="D25" s="175" t="s">
        <v>15</v>
      </c>
      <c r="E25" s="176">
        <f>E28</f>
        <v>515</v>
      </c>
      <c r="F25" s="177"/>
      <c r="G25" s="170">
        <f t="shared" si="1"/>
        <v>0</v>
      </c>
      <c r="I25" s="147"/>
    </row>
    <row r="26" spans="1:7" ht="24.75" customHeight="1">
      <c r="A26" s="169"/>
      <c r="B26" s="166"/>
      <c r="C26" s="235" t="s">
        <v>249</v>
      </c>
      <c r="D26" s="236"/>
      <c r="E26" s="236"/>
      <c r="F26" s="237"/>
      <c r="G26" s="170"/>
    </row>
    <row r="27" spans="1:7" ht="21.75" customHeight="1">
      <c r="A27" s="169">
        <v>13</v>
      </c>
      <c r="B27" s="161" t="s">
        <v>24</v>
      </c>
      <c r="C27" s="153" t="s">
        <v>250</v>
      </c>
      <c r="D27" s="149" t="s">
        <v>26</v>
      </c>
      <c r="E27" s="150">
        <f>E28*1.05*0.05</f>
        <v>27.0375</v>
      </c>
      <c r="F27" s="151"/>
      <c r="G27" s="25">
        <f t="shared" si="1"/>
        <v>0</v>
      </c>
    </row>
    <row r="28" spans="1:7" ht="21.75" customHeight="1">
      <c r="A28" s="169">
        <v>14</v>
      </c>
      <c r="B28" s="161" t="s">
        <v>28</v>
      </c>
      <c r="C28" s="153" t="s">
        <v>29</v>
      </c>
      <c r="D28" s="149" t="s">
        <v>15</v>
      </c>
      <c r="E28" s="150">
        <v>515</v>
      </c>
      <c r="F28" s="151"/>
      <c r="G28" s="25">
        <f t="shared" si="1"/>
        <v>0</v>
      </c>
    </row>
    <row r="29" spans="1:7" ht="21.75" customHeight="1">
      <c r="A29" s="169">
        <v>15</v>
      </c>
      <c r="B29" s="161">
        <v>182301131</v>
      </c>
      <c r="C29" s="153" t="s">
        <v>162</v>
      </c>
      <c r="D29" s="149" t="s">
        <v>15</v>
      </c>
      <c r="E29" s="150">
        <f>E28</f>
        <v>515</v>
      </c>
      <c r="F29" s="151"/>
      <c r="G29" s="25">
        <f t="shared" si="1"/>
        <v>0</v>
      </c>
    </row>
    <row r="30" spans="1:7" ht="21.75" customHeight="1">
      <c r="A30" s="169">
        <v>16</v>
      </c>
      <c r="B30" s="161" t="s">
        <v>163</v>
      </c>
      <c r="C30" s="153" t="s">
        <v>164</v>
      </c>
      <c r="D30" s="149" t="s">
        <v>15</v>
      </c>
      <c r="E30" s="150">
        <f>E28</f>
        <v>515</v>
      </c>
      <c r="F30" s="151"/>
      <c r="G30" s="25">
        <f t="shared" si="1"/>
        <v>0</v>
      </c>
    </row>
    <row r="31" spans="1:7" ht="21.75" customHeight="1">
      <c r="A31" s="169">
        <v>17</v>
      </c>
      <c r="B31" s="161" t="s">
        <v>165</v>
      </c>
      <c r="C31" s="153" t="s">
        <v>166</v>
      </c>
      <c r="D31" s="149" t="s">
        <v>15</v>
      </c>
      <c r="E31" s="150">
        <f>E28</f>
        <v>515</v>
      </c>
      <c r="F31" s="151"/>
      <c r="G31" s="25">
        <f t="shared" si="1"/>
        <v>0</v>
      </c>
    </row>
    <row r="32" spans="1:7" ht="21.75" customHeight="1">
      <c r="A32" s="169">
        <v>18</v>
      </c>
      <c r="B32" s="161" t="s">
        <v>167</v>
      </c>
      <c r="C32" s="153" t="s">
        <v>168</v>
      </c>
      <c r="D32" s="149" t="s">
        <v>15</v>
      </c>
      <c r="E32" s="150">
        <f>E28</f>
        <v>515</v>
      </c>
      <c r="F32" s="151"/>
      <c r="G32" s="25">
        <f t="shared" si="1"/>
        <v>0</v>
      </c>
    </row>
    <row r="33" spans="1:7" ht="21.75" customHeight="1">
      <c r="A33" s="169">
        <v>19</v>
      </c>
      <c r="B33" s="161" t="s">
        <v>169</v>
      </c>
      <c r="C33" s="153" t="s">
        <v>170</v>
      </c>
      <c r="D33" s="149" t="s">
        <v>15</v>
      </c>
      <c r="E33" s="150">
        <f>E28</f>
        <v>515</v>
      </c>
      <c r="F33" s="151"/>
      <c r="G33" s="25">
        <f t="shared" si="1"/>
        <v>0</v>
      </c>
    </row>
    <row r="34" spans="1:7" ht="21.75" customHeight="1">
      <c r="A34" s="11"/>
      <c r="B34" s="165" t="s">
        <v>31</v>
      </c>
      <c r="C34" s="165" t="s">
        <v>32</v>
      </c>
      <c r="D34" s="11"/>
      <c r="E34" s="11"/>
      <c r="F34" s="22"/>
      <c r="G34" s="23">
        <f>SUM(G35:G46)</f>
        <v>0</v>
      </c>
    </row>
    <row r="35" spans="1:7" ht="21.75" customHeight="1">
      <c r="A35" s="158">
        <v>20</v>
      </c>
      <c r="B35" s="159">
        <v>569903311</v>
      </c>
      <c r="C35" s="159" t="s">
        <v>195</v>
      </c>
      <c r="D35" s="159" t="s">
        <v>17</v>
      </c>
      <c r="E35" s="160">
        <f>E36*0.1</f>
        <v>18.26</v>
      </c>
      <c r="F35" s="24"/>
      <c r="G35" s="25">
        <f>E35*F35</f>
        <v>0</v>
      </c>
    </row>
    <row r="36" spans="1:7" ht="21.75" customHeight="1">
      <c r="A36" s="158">
        <v>21</v>
      </c>
      <c r="B36" s="159">
        <v>569931132</v>
      </c>
      <c r="C36" s="159" t="s">
        <v>154</v>
      </c>
      <c r="D36" s="159" t="s">
        <v>15</v>
      </c>
      <c r="E36" s="160">
        <v>182.6</v>
      </c>
      <c r="F36" s="24"/>
      <c r="G36" s="25">
        <f>E36*F36</f>
        <v>0</v>
      </c>
    </row>
    <row r="37" spans="1:7" ht="24.75" customHeight="1">
      <c r="A37" s="169"/>
      <c r="B37" s="166"/>
      <c r="C37" s="235" t="s">
        <v>249</v>
      </c>
      <c r="D37" s="236"/>
      <c r="E37" s="236"/>
      <c r="F37" s="237"/>
      <c r="G37" s="170"/>
    </row>
    <row r="38" spans="1:7" ht="21.75" customHeight="1">
      <c r="A38" s="158">
        <v>22</v>
      </c>
      <c r="B38" s="159" t="s">
        <v>48</v>
      </c>
      <c r="C38" s="159" t="s">
        <v>108</v>
      </c>
      <c r="D38" s="159" t="s">
        <v>16</v>
      </c>
      <c r="E38" s="160">
        <v>172.7</v>
      </c>
      <c r="F38" s="24"/>
      <c r="G38" s="25">
        <f>E38*F38</f>
        <v>0</v>
      </c>
    </row>
    <row r="39" spans="1:7" ht="21.75" customHeight="1">
      <c r="A39" s="158">
        <v>23</v>
      </c>
      <c r="B39" s="159">
        <v>564851115</v>
      </c>
      <c r="C39" s="159" t="s">
        <v>104</v>
      </c>
      <c r="D39" s="159" t="s">
        <v>15</v>
      </c>
      <c r="E39" s="160">
        <f>E44+2*166</f>
        <v>1088</v>
      </c>
      <c r="F39" s="24"/>
      <c r="G39" s="25">
        <f aca="true" t="shared" si="2" ref="G39:G46">E39*F39</f>
        <v>0</v>
      </c>
    </row>
    <row r="40" spans="1:7" ht="21.75" customHeight="1">
      <c r="A40" s="158">
        <v>24</v>
      </c>
      <c r="B40" s="159">
        <v>565211111</v>
      </c>
      <c r="C40" s="159" t="s">
        <v>105</v>
      </c>
      <c r="D40" s="159" t="s">
        <v>15</v>
      </c>
      <c r="E40" s="160">
        <f>E43+1.4*166</f>
        <v>988.4</v>
      </c>
      <c r="F40" s="24"/>
      <c r="G40" s="25">
        <f t="shared" si="2"/>
        <v>0</v>
      </c>
    </row>
    <row r="41" spans="1:7" ht="21.75" customHeight="1">
      <c r="A41" s="158">
        <v>25</v>
      </c>
      <c r="B41" s="166">
        <v>573111113</v>
      </c>
      <c r="C41" s="166" t="s">
        <v>102</v>
      </c>
      <c r="D41" s="166" t="s">
        <v>15</v>
      </c>
      <c r="E41" s="167">
        <f>E42</f>
        <v>789.2</v>
      </c>
      <c r="F41" s="168"/>
      <c r="G41" s="25">
        <f t="shared" si="2"/>
        <v>0</v>
      </c>
    </row>
    <row r="42" spans="1:7" ht="21.75" customHeight="1">
      <c r="A42" s="158">
        <v>26</v>
      </c>
      <c r="B42" s="166">
        <v>565166121</v>
      </c>
      <c r="C42" s="166" t="s">
        <v>176</v>
      </c>
      <c r="D42" s="166" t="s">
        <v>15</v>
      </c>
      <c r="E42" s="167">
        <f>E44+166*0.2</f>
        <v>789.2</v>
      </c>
      <c r="F42" s="168"/>
      <c r="G42" s="25">
        <f t="shared" si="2"/>
        <v>0</v>
      </c>
    </row>
    <row r="43" spans="1:7" ht="21.75" customHeight="1">
      <c r="A43" s="158">
        <v>27</v>
      </c>
      <c r="B43" s="159" t="s">
        <v>33</v>
      </c>
      <c r="C43" s="159" t="s">
        <v>34</v>
      </c>
      <c r="D43" s="159" t="s">
        <v>15</v>
      </c>
      <c r="E43" s="160">
        <f>E44</f>
        <v>756</v>
      </c>
      <c r="F43" s="24"/>
      <c r="G43" s="25">
        <f t="shared" si="2"/>
        <v>0</v>
      </c>
    </row>
    <row r="44" spans="1:7" ht="21.75" customHeight="1">
      <c r="A44" s="158">
        <v>28</v>
      </c>
      <c r="B44" s="159">
        <v>577144121</v>
      </c>
      <c r="C44" s="159" t="s">
        <v>109</v>
      </c>
      <c r="D44" s="159" t="s">
        <v>15</v>
      </c>
      <c r="E44" s="160">
        <v>756</v>
      </c>
      <c r="F44" s="24"/>
      <c r="G44" s="25">
        <f t="shared" si="2"/>
        <v>0</v>
      </c>
    </row>
    <row r="45" spans="1:7" ht="24.75" customHeight="1">
      <c r="A45" s="169"/>
      <c r="B45" s="166"/>
      <c r="C45" s="235" t="s">
        <v>249</v>
      </c>
      <c r="D45" s="236"/>
      <c r="E45" s="236"/>
      <c r="F45" s="237"/>
      <c r="G45" s="170"/>
    </row>
    <row r="46" spans="1:7" ht="21.75" customHeight="1">
      <c r="A46" s="158">
        <v>29</v>
      </c>
      <c r="B46" s="159" t="s">
        <v>35</v>
      </c>
      <c r="C46" s="159" t="s">
        <v>47</v>
      </c>
      <c r="D46" s="159" t="s">
        <v>16</v>
      </c>
      <c r="E46" s="160">
        <v>49</v>
      </c>
      <c r="F46" s="24"/>
      <c r="G46" s="25">
        <f t="shared" si="2"/>
        <v>0</v>
      </c>
    </row>
    <row r="47" spans="1:7" ht="24.75" customHeight="1">
      <c r="A47" s="169"/>
      <c r="B47" s="166"/>
      <c r="C47" s="235" t="s">
        <v>251</v>
      </c>
      <c r="D47" s="236"/>
      <c r="E47" s="236"/>
      <c r="F47" s="237"/>
      <c r="G47" s="170"/>
    </row>
    <row r="48" spans="1:7" ht="21.75" customHeight="1">
      <c r="A48" s="11"/>
      <c r="B48" s="165" t="s">
        <v>36</v>
      </c>
      <c r="C48" s="165" t="s">
        <v>37</v>
      </c>
      <c r="D48" s="11"/>
      <c r="E48" s="11"/>
      <c r="F48" s="22"/>
      <c r="G48" s="23">
        <f>SUM(G49:G49)</f>
        <v>0</v>
      </c>
    </row>
    <row r="49" spans="1:7" ht="23.25" customHeight="1">
      <c r="A49" s="158">
        <v>30</v>
      </c>
      <c r="B49" s="159" t="s">
        <v>38</v>
      </c>
      <c r="C49" s="159" t="s">
        <v>39</v>
      </c>
      <c r="D49" s="159" t="s">
        <v>30</v>
      </c>
      <c r="E49" s="160">
        <v>5</v>
      </c>
      <c r="F49" s="24"/>
      <c r="G49" s="25">
        <f>E49*F49</f>
        <v>0</v>
      </c>
    </row>
    <row r="50" spans="1:7" ht="20.25" customHeight="1">
      <c r="A50" s="11"/>
      <c r="B50" s="165" t="s">
        <v>40</v>
      </c>
      <c r="C50" s="165" t="s">
        <v>41</v>
      </c>
      <c r="D50" s="11"/>
      <c r="E50" s="11"/>
      <c r="F50" s="22"/>
      <c r="G50" s="23">
        <f>SUM(G51:G53)</f>
        <v>0</v>
      </c>
    </row>
    <row r="51" spans="1:7" ht="17.25" customHeight="1">
      <c r="A51" s="158">
        <v>31</v>
      </c>
      <c r="B51" s="159" t="s">
        <v>42</v>
      </c>
      <c r="C51" s="159" t="s">
        <v>43</v>
      </c>
      <c r="D51" s="159" t="s">
        <v>16</v>
      </c>
      <c r="E51" s="160">
        <v>49</v>
      </c>
      <c r="F51" s="24"/>
      <c r="G51" s="25">
        <f>E51*F51</f>
        <v>0</v>
      </c>
    </row>
    <row r="52" spans="1:7" ht="24.75" customHeight="1">
      <c r="A52" s="169"/>
      <c r="B52" s="166"/>
      <c r="C52" s="235" t="s">
        <v>251</v>
      </c>
      <c r="D52" s="236"/>
      <c r="E52" s="236"/>
      <c r="F52" s="237"/>
      <c r="G52" s="170"/>
    </row>
    <row r="53" spans="1:7" ht="21.75" customHeight="1">
      <c r="A53" s="158">
        <v>32</v>
      </c>
      <c r="B53" s="159" t="s">
        <v>44</v>
      </c>
      <c r="C53" s="159" t="s">
        <v>45</v>
      </c>
      <c r="D53" s="159" t="s">
        <v>17</v>
      </c>
      <c r="E53" s="160">
        <f>E17</f>
        <v>699.43</v>
      </c>
      <c r="F53" s="24"/>
      <c r="G53" s="25">
        <f>E53*F53</f>
        <v>0</v>
      </c>
    </row>
    <row r="54" spans="1:7" ht="21.75" customHeight="1" thickBot="1">
      <c r="A54" s="8"/>
      <c r="B54" s="8"/>
      <c r="C54" s="8"/>
      <c r="D54" s="8"/>
      <c r="E54" s="8"/>
      <c r="F54" s="154"/>
      <c r="G54" s="154"/>
    </row>
    <row r="55" spans="1:7" ht="21.75" customHeight="1" thickBot="1">
      <c r="A55" s="11"/>
      <c r="B55" s="13"/>
      <c r="C55" s="10" t="s">
        <v>46</v>
      </c>
      <c r="D55" s="11"/>
      <c r="E55" s="11"/>
      <c r="F55" s="22"/>
      <c r="G55" s="27">
        <f>ROUND((G9),0)</f>
        <v>0</v>
      </c>
    </row>
    <row r="56" spans="3:7" ht="18" customHeight="1" thickBot="1">
      <c r="C56" s="10" t="s">
        <v>110</v>
      </c>
      <c r="G56" s="27">
        <f>ROUND((G55*0.21),0)</f>
        <v>0</v>
      </c>
    </row>
    <row r="57" spans="3:7" ht="18.75" customHeight="1" thickBot="1">
      <c r="C57" s="14" t="s">
        <v>49</v>
      </c>
      <c r="G57" s="27">
        <f>G55+G56</f>
        <v>0</v>
      </c>
    </row>
    <row r="58" ht="12" customHeight="1">
      <c r="G58" s="128"/>
    </row>
  </sheetData>
  <sheetProtection/>
  <mergeCells count="9">
    <mergeCell ref="C45:F45"/>
    <mergeCell ref="C47:F47"/>
    <mergeCell ref="C52:F52"/>
    <mergeCell ref="A1:G1"/>
    <mergeCell ref="C15:F15"/>
    <mergeCell ref="C18:F18"/>
    <mergeCell ref="C12:F12"/>
    <mergeCell ref="C26:F26"/>
    <mergeCell ref="C37:F37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C17" sqref="C17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196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POLNÍ CESTY A INTERAKČNÍ PRVKY V K.Ú. JEZERNICE - I. ETAPA</v>
      </c>
      <c r="D6" s="71"/>
      <c r="E6" s="71"/>
      <c r="F6" s="71"/>
      <c r="G6" s="72"/>
    </row>
    <row r="7" spans="1:9" ht="12.75">
      <c r="A7" s="73" t="s">
        <v>66</v>
      </c>
      <c r="B7" s="75"/>
      <c r="C7" s="215" t="s">
        <v>101</v>
      </c>
      <c r="D7" s="216"/>
      <c r="E7" s="78" t="s">
        <v>67</v>
      </c>
      <c r="F7" s="79"/>
      <c r="G7" s="80"/>
      <c r="H7" s="81"/>
      <c r="I7" s="81"/>
    </row>
    <row r="8" spans="1:7" ht="39" customHeight="1">
      <c r="A8" s="73" t="s">
        <v>68</v>
      </c>
      <c r="B8" s="75"/>
      <c r="C8" s="224" t="s">
        <v>159</v>
      </c>
      <c r="D8" s="216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158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219"/>
      <c r="F11" s="220"/>
      <c r="G11" s="221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'Rekapitulace SO 03'!E7+'Rekapitulace SO 03'!E8+'Rekapitulace SO 03'!E9+'Rekapitulace SO 03'!E10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222"/>
      <c r="C36" s="222"/>
      <c r="D36" s="222"/>
      <c r="E36" s="222"/>
      <c r="F36" s="222"/>
      <c r="G36" s="222"/>
      <c r="H36" s="32" t="s">
        <v>99</v>
      </c>
    </row>
    <row r="37" spans="1:8" ht="12.75" customHeight="1">
      <c r="A37" s="126"/>
      <c r="B37" s="222"/>
      <c r="C37" s="222"/>
      <c r="D37" s="222"/>
      <c r="E37" s="222"/>
      <c r="F37" s="222"/>
      <c r="G37" s="222"/>
      <c r="H37" s="32" t="s">
        <v>99</v>
      </c>
    </row>
    <row r="38" spans="1:8" ht="12.75">
      <c r="A38" s="126"/>
      <c r="B38" s="222"/>
      <c r="C38" s="222"/>
      <c r="D38" s="222"/>
      <c r="E38" s="222"/>
      <c r="F38" s="222"/>
      <c r="G38" s="222"/>
      <c r="H38" s="32" t="s">
        <v>99</v>
      </c>
    </row>
    <row r="39" spans="1:8" ht="12.75">
      <c r="A39" s="126"/>
      <c r="B39" s="222"/>
      <c r="C39" s="222"/>
      <c r="D39" s="222"/>
      <c r="E39" s="222"/>
      <c r="F39" s="222"/>
      <c r="G39" s="222"/>
      <c r="H39" s="32" t="s">
        <v>99</v>
      </c>
    </row>
    <row r="40" spans="1:8" ht="12.75">
      <c r="A40" s="126"/>
      <c r="B40" s="222"/>
      <c r="C40" s="222"/>
      <c r="D40" s="222"/>
      <c r="E40" s="222"/>
      <c r="F40" s="222"/>
      <c r="G40" s="222"/>
      <c r="H40" s="32" t="s">
        <v>99</v>
      </c>
    </row>
    <row r="41" spans="1:8" ht="12.75">
      <c r="A41" s="126"/>
      <c r="B41" s="222"/>
      <c r="C41" s="222"/>
      <c r="D41" s="222"/>
      <c r="E41" s="222"/>
      <c r="F41" s="222"/>
      <c r="G41" s="222"/>
      <c r="H41" s="32" t="s">
        <v>99</v>
      </c>
    </row>
    <row r="42" spans="1:8" ht="12.75">
      <c r="A42" s="126"/>
      <c r="B42" s="222"/>
      <c r="C42" s="222"/>
      <c r="D42" s="222"/>
      <c r="E42" s="222"/>
      <c r="F42" s="222"/>
      <c r="G42" s="222"/>
      <c r="H42" s="32" t="s">
        <v>99</v>
      </c>
    </row>
    <row r="43" spans="1:8" ht="12.75">
      <c r="A43" s="126"/>
      <c r="B43" s="222"/>
      <c r="C43" s="222"/>
      <c r="D43" s="222"/>
      <c r="E43" s="222"/>
      <c r="F43" s="222"/>
      <c r="G43" s="222"/>
      <c r="H43" s="32" t="s">
        <v>99</v>
      </c>
    </row>
    <row r="44" spans="1:8" ht="12.75">
      <c r="A44" s="126"/>
      <c r="B44" s="222"/>
      <c r="C44" s="222"/>
      <c r="D44" s="222"/>
      <c r="E44" s="222"/>
      <c r="F44" s="222"/>
      <c r="G44" s="222"/>
      <c r="H44" s="32" t="s">
        <v>99</v>
      </c>
    </row>
    <row r="45" spans="2:7" ht="12.75">
      <c r="B45" s="223"/>
      <c r="C45" s="223"/>
      <c r="D45" s="223"/>
      <c r="E45" s="223"/>
      <c r="F45" s="223"/>
      <c r="G45" s="223"/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</sheetData>
  <sheetProtection/>
  <mergeCells count="14">
    <mergeCell ref="C7:D7"/>
    <mergeCell ref="C8:D8"/>
    <mergeCell ref="E11:G11"/>
    <mergeCell ref="B36:G44"/>
    <mergeCell ref="B45:G45"/>
    <mergeCell ref="B46:G46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11" sqref="E11"/>
    </sheetView>
  </sheetViews>
  <sheetFormatPr defaultColWidth="10.66015625" defaultRowHeight="10.5"/>
  <cols>
    <col min="1" max="1" width="6.83203125" style="32" customWidth="1"/>
    <col min="2" max="2" width="7.16015625" style="32" customWidth="1"/>
    <col min="3" max="3" width="13.33203125" style="32" customWidth="1"/>
    <col min="4" max="4" width="18.5" style="32" customWidth="1"/>
    <col min="5" max="5" width="13.16015625" style="32" customWidth="1"/>
    <col min="6" max="6" width="12.66015625" style="32" customWidth="1"/>
    <col min="7" max="7" width="12.83203125" style="32" customWidth="1"/>
    <col min="8" max="8" width="13" style="32" customWidth="1"/>
    <col min="9" max="9" width="12.5" style="32" customWidth="1"/>
    <col min="10" max="16384" width="10.66015625" style="32" customWidth="1"/>
  </cols>
  <sheetData>
    <row r="1" spans="1:9" ht="33.75" customHeight="1" thickTop="1">
      <c r="A1" s="225" t="s">
        <v>50</v>
      </c>
      <c r="B1" s="226"/>
      <c r="C1" s="232" t="str">
        <f>'Krycí list SO 01'!nazevstavby</f>
        <v>POLNÍ CESTY A INTERAKČNÍ PRVKY V K.Ú. JEZERNICE - I. ETAPA</v>
      </c>
      <c r="D1" s="233"/>
      <c r="E1" s="233"/>
      <c r="F1" s="234"/>
      <c r="G1" s="29" t="s">
        <v>51</v>
      </c>
      <c r="H1" s="30">
        <v>1</v>
      </c>
      <c r="I1" s="31"/>
    </row>
    <row r="2" spans="1:9" ht="13.5" thickBot="1">
      <c r="A2" s="227" t="s">
        <v>52</v>
      </c>
      <c r="B2" s="228"/>
      <c r="C2" s="33" t="str">
        <f>'Krycí list SO 03'!nazevobjektu</f>
        <v>SO 03 - POLNÍ CESTA C3</v>
      </c>
      <c r="D2" s="34"/>
      <c r="E2" s="35"/>
      <c r="F2" s="34"/>
      <c r="G2" s="229"/>
      <c r="H2" s="230"/>
      <c r="I2" s="231"/>
    </row>
    <row r="3" ht="13.5" thickTop="1">
      <c r="F3" s="36"/>
    </row>
    <row r="4" spans="1:9" ht="19.5" customHeight="1">
      <c r="A4" s="37" t="s">
        <v>53</v>
      </c>
      <c r="B4" s="38"/>
      <c r="C4" s="38"/>
      <c r="D4" s="38"/>
      <c r="E4" s="39"/>
      <c r="F4" s="38"/>
      <c r="G4" s="38"/>
      <c r="H4" s="38"/>
      <c r="I4" s="38"/>
    </row>
    <row r="5" ht="13.5" thickBot="1"/>
    <row r="6" spans="1:9" s="36" customFormat="1" ht="13.5" thickBot="1">
      <c r="A6" s="40"/>
      <c r="B6" s="41" t="s">
        <v>54</v>
      </c>
      <c r="C6" s="41"/>
      <c r="D6" s="42"/>
      <c r="E6" s="43" t="s">
        <v>55</v>
      </c>
      <c r="F6" s="44" t="s">
        <v>56</v>
      </c>
      <c r="G6" s="44" t="s">
        <v>57</v>
      </c>
      <c r="H6" s="44" t="s">
        <v>58</v>
      </c>
      <c r="I6" s="45" t="s">
        <v>59</v>
      </c>
    </row>
    <row r="7" spans="1:9" s="36" customFormat="1" ht="12.75">
      <c r="A7" s="46" t="s">
        <v>13</v>
      </c>
      <c r="B7" s="47" t="s">
        <v>14</v>
      </c>
      <c r="D7" s="48"/>
      <c r="E7" s="49">
        <f>'Rozpočet SO 03'!G10</f>
        <v>0</v>
      </c>
      <c r="F7" s="50"/>
      <c r="G7" s="50"/>
      <c r="H7" s="50"/>
      <c r="I7" s="51"/>
    </row>
    <row r="8" spans="1:9" s="36" customFormat="1" ht="12.75">
      <c r="A8" s="46" t="s">
        <v>31</v>
      </c>
      <c r="B8" s="47" t="s">
        <v>32</v>
      </c>
      <c r="D8" s="48"/>
      <c r="E8" s="49">
        <f>'Rozpočet SO 03'!G39</f>
        <v>0</v>
      </c>
      <c r="F8" s="50"/>
      <c r="G8" s="50"/>
      <c r="H8" s="50"/>
      <c r="I8" s="51"/>
    </row>
    <row r="9" spans="1:9" s="36" customFormat="1" ht="12.75">
      <c r="A9" s="46" t="s">
        <v>36</v>
      </c>
      <c r="B9" s="47" t="s">
        <v>37</v>
      </c>
      <c r="D9" s="48"/>
      <c r="E9" s="49">
        <f>'Rozpočet SO 03'!G56</f>
        <v>0</v>
      </c>
      <c r="F9" s="50"/>
      <c r="G9" s="50"/>
      <c r="H9" s="50"/>
      <c r="I9" s="51"/>
    </row>
    <row r="10" spans="1:9" s="36" customFormat="1" ht="13.5" thickBot="1">
      <c r="A10" s="46" t="s">
        <v>40</v>
      </c>
      <c r="B10" s="47" t="s">
        <v>41</v>
      </c>
      <c r="D10" s="48"/>
      <c r="E10" s="49">
        <f>'Rozpočet SO 03'!G59</f>
        <v>0</v>
      </c>
      <c r="F10" s="50"/>
      <c r="G10" s="50"/>
      <c r="H10" s="50"/>
      <c r="I10" s="51"/>
    </row>
    <row r="11" spans="1:9" s="58" customFormat="1" ht="13.5" thickBot="1">
      <c r="A11" s="52"/>
      <c r="B11" s="53" t="s">
        <v>60</v>
      </c>
      <c r="C11" s="53"/>
      <c r="D11" s="54"/>
      <c r="E11" s="55">
        <f>SUM(E7:E10)</f>
        <v>0</v>
      </c>
      <c r="F11" s="56">
        <f>SUM(F7:F10)</f>
        <v>0</v>
      </c>
      <c r="G11" s="56">
        <f>SUM(G7:G10)</f>
        <v>0</v>
      </c>
      <c r="H11" s="56">
        <f>SUM(H7:H10)</f>
        <v>0</v>
      </c>
      <c r="I11" s="57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6:9" ht="12.75">
      <c r="F13" s="60"/>
      <c r="G13" s="61"/>
      <c r="H13" s="61"/>
      <c r="I13" s="62"/>
    </row>
    <row r="14" spans="6:9" ht="12.75">
      <c r="F14" s="60"/>
      <c r="G14" s="61"/>
      <c r="H14" s="61"/>
      <c r="I14" s="62"/>
    </row>
    <row r="15" spans="6:9" ht="12.75">
      <c r="F15" s="60"/>
      <c r="G15" s="61"/>
      <c r="H15" s="61"/>
      <c r="I15" s="62"/>
    </row>
    <row r="16" spans="6:9" ht="12.75">
      <c r="F16" s="60"/>
      <c r="G16" s="61"/>
      <c r="H16" s="61"/>
      <c r="I16" s="62"/>
    </row>
    <row r="17" spans="6:9" ht="12.75">
      <c r="F17" s="60"/>
      <c r="G17" s="61"/>
      <c r="H17" s="61"/>
      <c r="I17" s="62"/>
    </row>
    <row r="18" spans="6:9" ht="12.75">
      <c r="F18" s="60"/>
      <c r="G18" s="61"/>
      <c r="H18" s="61"/>
      <c r="I18" s="62"/>
    </row>
    <row r="19" spans="6:9" ht="12.75">
      <c r="F19" s="60"/>
      <c r="G19" s="61"/>
      <c r="H19" s="61"/>
      <c r="I19" s="62"/>
    </row>
    <row r="20" spans="6:9" ht="12.75">
      <c r="F20" s="60"/>
      <c r="G20" s="61"/>
      <c r="H20" s="61"/>
      <c r="I20" s="62"/>
    </row>
    <row r="21" spans="6:9" ht="12.75">
      <c r="F21" s="60"/>
      <c r="G21" s="61"/>
      <c r="H21" s="61"/>
      <c r="I21" s="62"/>
    </row>
    <row r="22" spans="6:9" ht="12.75">
      <c r="F22" s="60"/>
      <c r="G22" s="61"/>
      <c r="H22" s="61"/>
      <c r="I22" s="62"/>
    </row>
    <row r="23" spans="6:9" ht="12.75">
      <c r="F23" s="60"/>
      <c r="G23" s="61"/>
      <c r="H23" s="61"/>
      <c r="I23" s="62"/>
    </row>
    <row r="24" spans="6:9" ht="12.75">
      <c r="F24" s="60"/>
      <c r="G24" s="61"/>
      <c r="H24" s="61"/>
      <c r="I24" s="62"/>
    </row>
    <row r="25" spans="6:9" ht="12.75">
      <c r="F25" s="60"/>
      <c r="G25" s="61"/>
      <c r="H25" s="61"/>
      <c r="I25" s="62"/>
    </row>
    <row r="26" spans="6:9" ht="12.75">
      <c r="F26" s="60"/>
      <c r="G26" s="61"/>
      <c r="H26" s="61"/>
      <c r="I26" s="62"/>
    </row>
    <row r="27" spans="6:9" ht="12.75">
      <c r="F27" s="60"/>
      <c r="G27" s="61"/>
      <c r="H27" s="61"/>
      <c r="I27" s="62"/>
    </row>
    <row r="28" spans="6:9" ht="12.75">
      <c r="F28" s="60"/>
      <c r="G28" s="61"/>
      <c r="H28" s="61"/>
      <c r="I28" s="62"/>
    </row>
    <row r="29" spans="6:9" ht="12.75">
      <c r="F29" s="60"/>
      <c r="G29" s="61"/>
      <c r="H29" s="61"/>
      <c r="I29" s="62"/>
    </row>
    <row r="30" spans="6:9" ht="12.75">
      <c r="F30" s="60"/>
      <c r="G30" s="61"/>
      <c r="H30" s="61"/>
      <c r="I30" s="62"/>
    </row>
    <row r="31" spans="6:9" ht="12.75">
      <c r="F31" s="60"/>
      <c r="G31" s="61"/>
      <c r="H31" s="61"/>
      <c r="I31" s="62"/>
    </row>
    <row r="32" spans="6:9" ht="12.75">
      <c r="F32" s="60"/>
      <c r="G32" s="61"/>
      <c r="H32" s="61"/>
      <c r="I32" s="62"/>
    </row>
    <row r="33" spans="6:9" ht="12.75">
      <c r="F33" s="60"/>
      <c r="G33" s="61"/>
      <c r="H33" s="61"/>
      <c r="I33" s="62"/>
    </row>
    <row r="34" spans="6:9" ht="12.75">
      <c r="F34" s="60"/>
      <c r="G34" s="61"/>
      <c r="H34" s="61"/>
      <c r="I34" s="62"/>
    </row>
    <row r="35" spans="6:9" ht="12.75">
      <c r="F35" s="60"/>
      <c r="G35" s="61"/>
      <c r="H35" s="61"/>
      <c r="I35" s="62"/>
    </row>
    <row r="36" spans="6:9" ht="12.75">
      <c r="F36" s="60"/>
      <c r="G36" s="61"/>
      <c r="H36" s="61"/>
      <c r="I36" s="62"/>
    </row>
    <row r="37" spans="6:9" ht="12.75">
      <c r="F37" s="60"/>
      <c r="G37" s="61"/>
      <c r="H37" s="61"/>
      <c r="I37" s="62"/>
    </row>
    <row r="38" spans="6:9" ht="12.75">
      <c r="F38" s="60"/>
      <c r="G38" s="61"/>
      <c r="H38" s="61"/>
      <c r="I38" s="62"/>
    </row>
    <row r="39" spans="6:9" ht="12.75">
      <c r="F39" s="60"/>
      <c r="G39" s="61"/>
      <c r="H39" s="61"/>
      <c r="I39" s="62"/>
    </row>
    <row r="40" spans="6:9" ht="12.75">
      <c r="F40" s="60"/>
      <c r="G40" s="61"/>
      <c r="H40" s="61"/>
      <c r="I40" s="62"/>
    </row>
    <row r="41" spans="6:9" ht="12.75">
      <c r="F41" s="60"/>
      <c r="G41" s="61"/>
      <c r="H41" s="61"/>
      <c r="I41" s="62"/>
    </row>
    <row r="42" spans="6:9" ht="12.75">
      <c r="F42" s="60"/>
      <c r="G42" s="61"/>
      <c r="H42" s="61"/>
      <c r="I42" s="62"/>
    </row>
    <row r="43" spans="6:9" ht="12.75">
      <c r="F43" s="60"/>
      <c r="G43" s="61"/>
      <c r="H43" s="61"/>
      <c r="I43" s="62"/>
    </row>
    <row r="44" spans="6:9" ht="12.75">
      <c r="F44" s="60"/>
      <c r="G44" s="61"/>
      <c r="H44" s="61"/>
      <c r="I44" s="62"/>
    </row>
    <row r="45" spans="6:9" ht="12.75">
      <c r="F45" s="60"/>
      <c r="G45" s="61"/>
      <c r="H45" s="61"/>
      <c r="I45" s="62"/>
    </row>
    <row r="46" spans="6:9" ht="12.75">
      <c r="F46" s="60"/>
      <c r="G46" s="61"/>
      <c r="H46" s="61"/>
      <c r="I46" s="62"/>
    </row>
    <row r="47" spans="6:9" ht="12.75">
      <c r="F47" s="60"/>
      <c r="G47" s="61"/>
      <c r="H47" s="61"/>
      <c r="I47" s="62"/>
    </row>
    <row r="48" spans="6:9" ht="12.75">
      <c r="F48" s="60"/>
      <c r="G48" s="61"/>
      <c r="H48" s="61"/>
      <c r="I48" s="62"/>
    </row>
    <row r="49" spans="6:9" ht="12.75">
      <c r="F49" s="60"/>
      <c r="G49" s="61"/>
      <c r="H49" s="61"/>
      <c r="I49" s="62"/>
    </row>
    <row r="50" spans="6:9" ht="12.75">
      <c r="F50" s="60"/>
      <c r="G50" s="61"/>
      <c r="H50" s="61"/>
      <c r="I50" s="62"/>
    </row>
    <row r="51" spans="6:9" ht="12.75">
      <c r="F51" s="60"/>
      <c r="G51" s="61"/>
      <c r="H51" s="61"/>
      <c r="I51" s="62"/>
    </row>
    <row r="52" spans="6:9" ht="12.75">
      <c r="F52" s="60"/>
      <c r="G52" s="61"/>
      <c r="H52" s="61"/>
      <c r="I52" s="62"/>
    </row>
    <row r="53" spans="6:9" ht="12.75">
      <c r="F53" s="60"/>
      <c r="G53" s="61"/>
      <c r="H53" s="61"/>
      <c r="I53" s="62"/>
    </row>
    <row r="54" spans="6:9" ht="12.75">
      <c r="F54" s="60"/>
      <c r="G54" s="61"/>
      <c r="H54" s="61"/>
      <c r="I54" s="62"/>
    </row>
    <row r="55" spans="6:9" ht="12.75">
      <c r="F55" s="60"/>
      <c r="G55" s="61"/>
      <c r="H55" s="61"/>
      <c r="I55" s="62"/>
    </row>
    <row r="56" spans="6:9" ht="12.75">
      <c r="F56" s="60"/>
      <c r="G56" s="61"/>
      <c r="H56" s="61"/>
      <c r="I56" s="62"/>
    </row>
    <row r="57" spans="6:9" ht="12.75">
      <c r="F57" s="60"/>
      <c r="G57" s="61"/>
      <c r="H57" s="61"/>
      <c r="I57" s="62"/>
    </row>
    <row r="58" spans="6:9" ht="12.75">
      <c r="F58" s="60"/>
      <c r="G58" s="61"/>
      <c r="H58" s="61"/>
      <c r="I58" s="62"/>
    </row>
    <row r="59" spans="6:9" ht="12.75">
      <c r="F59" s="60"/>
      <c r="G59" s="61"/>
      <c r="H59" s="61"/>
      <c r="I59" s="62"/>
    </row>
    <row r="60" spans="6:9" ht="12.75">
      <c r="F60" s="60"/>
      <c r="G60" s="61"/>
      <c r="H60" s="61"/>
      <c r="I60" s="62"/>
    </row>
    <row r="61" spans="6:9" ht="12.75">
      <c r="F61" s="60"/>
      <c r="G61" s="61"/>
      <c r="H61" s="61"/>
      <c r="I61" s="62"/>
    </row>
  </sheetData>
  <sheetProtection/>
  <mergeCells count="4">
    <mergeCell ref="A1:B1"/>
    <mergeCell ref="C1:F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Lubinová Silvie Bc.</cp:lastModifiedBy>
  <cp:lastPrinted>2016-01-07T07:59:15Z</cp:lastPrinted>
  <dcterms:created xsi:type="dcterms:W3CDTF">2009-12-08T06:37:14Z</dcterms:created>
  <dcterms:modified xsi:type="dcterms:W3CDTF">2016-01-18T13:37:25Z</dcterms:modified>
  <cp:category/>
  <cp:version/>
  <cp:contentType/>
  <cp:contentStatus/>
</cp:coreProperties>
</file>