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16" yWindow="65416" windowWidth="38640" windowHeight="21240" activeTab="0"/>
  </bookViews>
  <sheets>
    <sheet name="Rekapitulace stavby" sheetId="1" r:id="rId1"/>
    <sheet name="OST - Ostatní náklady" sheetId="2" r:id="rId2"/>
    <sheet name="SO 01 - Zemní hráz" sheetId="3" r:id="rId3"/>
    <sheet name="Seznam figur" sheetId="4" r:id="rId4"/>
  </sheets>
  <definedNames>
    <definedName name="_xlnm._FilterDatabase" localSheetId="1" hidden="1">'OST - Ostatní náklady'!$C$129:$K$180</definedName>
    <definedName name="_xlnm._FilterDatabase" localSheetId="2" hidden="1">'SO 01 - Zemní hráz'!$C$132:$K$351</definedName>
    <definedName name="_xlnm.Print_Area" localSheetId="1">'OST - Ostatní náklady'!$C$4:$J$41,'OST - Ostatní náklady'!$C$50:$J$76,'OST - Ostatní náklady'!$C$82:$J$111,'OST - Ostatní náklady'!$C$117:$K$180</definedName>
    <definedName name="_xlnm.Print_Area" localSheetId="0">'Rekapitulace stavby'!$D$4:$AO$76,'Rekapitulace stavby'!$C$82:$AQ$97</definedName>
    <definedName name="_xlnm.Print_Area" localSheetId="3">'Seznam figur'!$C$4:$G$40</definedName>
    <definedName name="_xlnm.Print_Area" localSheetId="2">'SO 01 - Zemní hráz'!$C$4:$J$41,'SO 01 - Zemní hráz'!$C$50:$J$76,'SO 01 - Zemní hráz'!$C$82:$J$114,'SO 01 - Zemní hráz'!$C$120:$K$351</definedName>
    <definedName name="_xlnm.Print_Titles" localSheetId="0">'Rekapitulace stavby'!$92:$92</definedName>
    <definedName name="_xlnm.Print_Titles" localSheetId="1">'OST - Ostatní náklady'!$129:$129</definedName>
    <definedName name="_xlnm.Print_Titles" localSheetId="2">'SO 01 - Zemní hráz'!$132:$132</definedName>
    <definedName name="_xlnm.Print_Titles" localSheetId="3">'Seznam figur'!$9:$9</definedName>
  </definedNames>
  <calcPr calcId="191029"/>
  <extLst/>
</workbook>
</file>

<file path=xl/sharedStrings.xml><?xml version="1.0" encoding="utf-8"?>
<sst xmlns="http://schemas.openxmlformats.org/spreadsheetml/2006/main" count="3267" uniqueCount="607">
  <si>
    <t>Export Komplet</t>
  </si>
  <si>
    <t/>
  </si>
  <si>
    <t>2.0</t>
  </si>
  <si>
    <t>ZAMOK</t>
  </si>
  <si>
    <t>False</t>
  </si>
  <si>
    <t>{11d0d6c1-36ee-498e-868c-5a261bc30a9d}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</si>
  <si>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</si>
  <si>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</si>
  <si>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</si>
  <si>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</si>
  <si>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</si>
  <si>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</si>
  <si>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</si>
  <si>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</si>
  <si>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020021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</si>
  <si>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</si>
  <si>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</si>
  <si>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Ochranná retenční nádrž Lichnov II - sanace průsaků</t>
  </si>
  <si>
    <t>KSO:</t>
  </si>
  <si>
    <t>CC-CZ:</t>
  </si>
  <si>
    <t>Místo:</t>
  </si>
  <si>
    <t xml:space="preserve"> </t>
  </si>
  <si>
    <t>Datum:</t>
  </si>
  <si>
    <t>14. 1. 2021</t>
  </si>
  <si>
    <t>Zadavatel:</t>
  </si>
  <si>
    <t>IČ:</t>
  </si>
  <si>
    <t>ČR - Státní pozemkový úřad</t>
  </si>
  <si>
    <t>DIČ:</t>
  </si>
  <si>
    <t>Uchazeč:</t>
  </si>
  <si>
    <t>Vyplň údaj</t>
  </si>
  <si>
    <t>Projektant:</t>
  </si>
  <si>
    <t>AQUATIS, a.s.</t>
  </si>
  <si>
    <t>True</t>
  </si>
  <si>
    <t>Zpracovatel:</t>
  </si>
  <si>
    <t>Ing. Michal Jendruščák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</si>
  <si>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</si>
  <si>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</si>
  <si>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</si>
  <si>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</si>
  <si>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</si>
  <si>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</si>
  <si>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</si>
  <si>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</si>
  <si>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</si>
  <si>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</si>
  <si>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</si>
  <si>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</si>
  <si>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</si>
  <si>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</si>
  <si>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</si>
  <si>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</si>
  <si>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</si>
  <si>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</si>
  <si>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</si>
  <si>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</si>
  <si>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</si>
  <si>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</si>
  <si>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</si>
  <si>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</si>
  <si>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</si>
  <si>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</si>
  <si>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</si>
  <si>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</si>
  <si>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</si>
  <si>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</si>
  <si>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</si>
  <si>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</si>
  <si>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</si>
  <si>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</si>
  <si>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</si>
  <si>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</si>
  <si>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</si>
  <si>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</si>
  <si>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</si>
  <si>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</si>
  <si>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</si>
  <si>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</si>
  <si>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</si>
  <si>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</si>
  <si>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</si>
  <si>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</si>
  <si>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OST</t>
  </si>
  <si>
    <t>Ostatní náklady</t>
  </si>
  <si>
    <t>STA</t>
  </si>
  <si>
    <t>1</t>
  </si>
  <si>
    <t>{43d2d414-3c31-4b7f-9454-bbd1856c9d4d}</t>
  </si>
  <si>
    <t>2</t>
  </si>
  <si>
    <t>SO 01</t>
  </si>
  <si>
    <t>Zemní hráz</t>
  </si>
  <si>
    <t>{495682eb-d94e-4dca-8df5-cdb9d2934e07}</t>
  </si>
  <si>
    <t>KRYCÍ LIST SOUPISU PRACÍ</t>
  </si>
  <si>
    <t>Objekt:</t>
  </si>
  <si>
    <t>OST - Ostatní náklady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</si>
  <si>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</si>
  <si>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</si>
  <si>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</si>
  <si>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</si>
  <si>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</si>
  <si>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</si>
  <si>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</si>
  <si>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</si>
  <si>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</si>
  <si>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</si>
  <si>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</si>
  <si>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</si>
  <si>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</si>
  <si>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</si>
  <si>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</si>
  <si>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</si>
  <si>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</si>
  <si>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</si>
  <si>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</si>
  <si>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</si>
  <si>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</si>
  <si>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</si>
  <si>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</si>
  <si>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</si>
  <si>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</si>
  <si>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</si>
  <si>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</si>
  <si>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</si>
  <si>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</si>
  <si>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</si>
  <si>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</si>
  <si>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</si>
  <si>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</si>
  <si>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</si>
  <si>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</si>
  <si>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</si>
  <si>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</si>
  <si>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</si>
  <si>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</si>
  <si>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</si>
  <si>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</t>
  </si>
  <si>
    <t>kplt</t>
  </si>
  <si>
    <t>CS ÚRS 2021 01</t>
  </si>
  <si>
    <t>1024</t>
  </si>
  <si>
    <t>1663930531</t>
  </si>
  <si>
    <t>P</t>
  </si>
  <si>
    <t>Poznámka k položce:
VV pol. 2</t>
  </si>
  <si>
    <t>012303000</t>
  </si>
  <si>
    <t>Geodetické práce po výstavbě</t>
  </si>
  <si>
    <t>-286068877</t>
  </si>
  <si>
    <t>Poznámka k položce:
VV pol. 8</t>
  </si>
  <si>
    <t>3</t>
  </si>
  <si>
    <t>013254000</t>
  </si>
  <si>
    <t>Dokumentace skutečného provedení stavby</t>
  </si>
  <si>
    <t>1129986684</t>
  </si>
  <si>
    <t>Poznámka k položce:
VV pol. 10</t>
  </si>
  <si>
    <t>4</t>
  </si>
  <si>
    <t>013274000</t>
  </si>
  <si>
    <t>Pasportizace objektu před započetím prací</t>
  </si>
  <si>
    <t>18500041</t>
  </si>
  <si>
    <t>Poznámka k položce:
VV pol. 7</t>
  </si>
  <si>
    <t>RV 001</t>
  </si>
  <si>
    <t>Zpracování Technologických postupů a Dodavatelské výrobní dokumentace (RDS) zhotovitele</t>
  </si>
  <si>
    <t>-1694330088</t>
  </si>
  <si>
    <t>Poznámka k položce:
VV pol. 11.1</t>
  </si>
  <si>
    <t>6</t>
  </si>
  <si>
    <t>RV 002</t>
  </si>
  <si>
    <t>Zpracování Technologických postupů pro sypání materiálů těsnicího prvku a zpětného zásypu</t>
  </si>
  <si>
    <t>1045238570</t>
  </si>
  <si>
    <t>Poznámka k položce:
VV pol. 11.2</t>
  </si>
  <si>
    <t>7</t>
  </si>
  <si>
    <t>RV 010</t>
  </si>
  <si>
    <t>Zhotovitel bude pořizovat v průběhu výstavby dokumentaci dokončených prací</t>
  </si>
  <si>
    <t>1114852365</t>
  </si>
  <si>
    <t>Poznámka k položce:
VV pol. 9</t>
  </si>
  <si>
    <t>8</t>
  </si>
  <si>
    <t>RV 003</t>
  </si>
  <si>
    <t>Zkouška stupně zhutnění C podle Hilfa</t>
  </si>
  <si>
    <t>sada</t>
  </si>
  <si>
    <t>-1203552267</t>
  </si>
  <si>
    <t>Poznámka k položce:
VV pol. 12.1</t>
  </si>
  <si>
    <t>9</t>
  </si>
  <si>
    <t>RV 0032</t>
  </si>
  <si>
    <t>Zkouška zhutnění geodetická</t>
  </si>
  <si>
    <t>-1948998902</t>
  </si>
  <si>
    <t>Poznámka k položce:
VV pol. 12.2</t>
  </si>
  <si>
    <t>10</t>
  </si>
  <si>
    <t>RV 0034</t>
  </si>
  <si>
    <t>Zkouška zrnitosti</t>
  </si>
  <si>
    <t>-1140698689</t>
  </si>
  <si>
    <t>Poznámka k položce:
VV pol. 12.4</t>
  </si>
  <si>
    <t>11</t>
  </si>
  <si>
    <t>RV 0035</t>
  </si>
  <si>
    <t>Zkouška vlhkosti</t>
  </si>
  <si>
    <t>699372330</t>
  </si>
  <si>
    <t>Poznámka k položce:
VV pol. 12.3. a 12 5</t>
  </si>
  <si>
    <t>12</t>
  </si>
  <si>
    <t>RV 004</t>
  </si>
  <si>
    <t>Provedení hutnicího pokusu - nebo do ostatních nákladů</t>
  </si>
  <si>
    <t>-23073756</t>
  </si>
  <si>
    <t>Poznámka k položce:
VV pol. 13</t>
  </si>
  <si>
    <t>13</t>
  </si>
  <si>
    <t>RV 41</t>
  </si>
  <si>
    <t>Provedení kontrolních zkoušek v souvislosti s prováděním injekční clony</t>
  </si>
  <si>
    <t>1500881783</t>
  </si>
  <si>
    <t>Poznámka k položce:
VV pol. 12.6</t>
  </si>
  <si>
    <t>14</t>
  </si>
  <si>
    <t>RV 42</t>
  </si>
  <si>
    <t>Geologický  (IG) sled stavby</t>
  </si>
  <si>
    <t>1778894486</t>
  </si>
  <si>
    <t>Poznámka k položce:
VV pol. 14</t>
  </si>
  <si>
    <t>RV 43</t>
  </si>
  <si>
    <t>Zhotovitel vypracuje zpracování Havarijního plánu a Povodňového plánu</t>
  </si>
  <si>
    <t>-617475259</t>
  </si>
  <si>
    <t>Poznámka k položce:
VV pol. 15</t>
  </si>
  <si>
    <t>16</t>
  </si>
  <si>
    <t>RV 44</t>
  </si>
  <si>
    <t>Zajištění ochrany stávajících konstrukcí</t>
  </si>
  <si>
    <t>-881745569</t>
  </si>
  <si>
    <t>Poznámka k položce:
VV pol. 16</t>
  </si>
  <si>
    <t>VRN3</t>
  </si>
  <si>
    <t>17</t>
  </si>
  <si>
    <t>RV 005</t>
  </si>
  <si>
    <t>1955853393</t>
  </si>
  <si>
    <t xml:space="preserve">Poznámka k položce:
Náklady na běžné/obvyklé konstrukce, činnosti zařízení staveniště 
Náklady na sejmutí ornice z ploch deponií a z dotčených ploch v obvodu staveniště a uvedení ploch do původního stavu   
Náklady na zřízení sjezdů/ramp do stavební jámy (do zářezu), - návrh počtu, rozměrů, parametrů a konstrukčního uspořádání a zpevnění je záležitostí zhotovitele 
Náklady na zřízení staveništních komunikací - návrh počtu, rozměrů, parametrů a  konstrukčního uspořádání a zpevnění je záležitostí zhotovitele 
VV pol. 1
</t>
  </si>
  <si>
    <t>18</t>
  </si>
  <si>
    <t>RV 006</t>
  </si>
  <si>
    <t>Opatření k zamezení znečištění podzemních a povrchových vod vlivem stavebních prací</t>
  </si>
  <si>
    <t>342482606</t>
  </si>
  <si>
    <t>Poznámka k položce:
VV pol.3</t>
  </si>
  <si>
    <t>19</t>
  </si>
  <si>
    <t>RV 007</t>
  </si>
  <si>
    <t>Dodržování opatření k zamezení úniku ropných látek do půdy a vody po celou dobu provádění stavby</t>
  </si>
  <si>
    <t>-1521958252</t>
  </si>
  <si>
    <t>Poznámka k položce:
VV pol. 4</t>
  </si>
  <si>
    <t>20</t>
  </si>
  <si>
    <t>RV 008</t>
  </si>
  <si>
    <t>Opatření, která zamezí znečištění veřejných komunikací</t>
  </si>
  <si>
    <t>-1951855405</t>
  </si>
  <si>
    <t>RV 0 001</t>
  </si>
  <si>
    <t>Činnosti související se zimní přestávkou (v případě realizace stavby ve dvou stavebních  sezónách)</t>
  </si>
  <si>
    <t>1405187658</t>
  </si>
  <si>
    <t>Poznámka k položce:
VV pol. 17</t>
  </si>
  <si>
    <t>22</t>
  </si>
  <si>
    <t>RV 0 002</t>
  </si>
  <si>
    <t>Vybudování hrázky sedimentačního prostoru</t>
  </si>
  <si>
    <t>614503746</t>
  </si>
  <si>
    <t>Poznámka k položce:
VV pol. 18</t>
  </si>
  <si>
    <t>VRN4</t>
  </si>
  <si>
    <t>Inženýrská činnost</t>
  </si>
  <si>
    <t>23</t>
  </si>
  <si>
    <t>RV 009</t>
  </si>
  <si>
    <t>Náklady na opravu poškozené příjezdové komunikace</t>
  </si>
  <si>
    <t>-766948285</t>
  </si>
  <si>
    <t>Poznámka k položce:
3,5*600+3,5*1100 m VV pol. 6</t>
  </si>
  <si>
    <t>naložení</t>
  </si>
  <si>
    <t>7943</t>
  </si>
  <si>
    <t>naložení_45</t>
  </si>
  <si>
    <t>1741</t>
  </si>
  <si>
    <t>naložení_67</t>
  </si>
  <si>
    <t>1114,15</t>
  </si>
  <si>
    <t>SO 01 - Zemní hráz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</si>
  <si>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</si>
  <si>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</si>
  <si>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</si>
  <si>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</si>
  <si>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</si>
  <si>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</si>
  <si>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998 - Přesun hmot</t>
  </si>
  <si>
    <t>HSV</t>
  </si>
  <si>
    <t>Práce a dodávky HSV</t>
  </si>
  <si>
    <t>Zemní práce</t>
  </si>
  <si>
    <t>113107152</t>
  </si>
  <si>
    <t>Odstranění podkladu z kameniva těženého tl 200 mm strojně pl přes 50 do 200 m2</t>
  </si>
  <si>
    <t>m2</t>
  </si>
  <si>
    <t>-1231193080</t>
  </si>
  <si>
    <t>VV</t>
  </si>
  <si>
    <t>181 "VV pol. 4"</t>
  </si>
  <si>
    <t>113107163</t>
  </si>
  <si>
    <t>Odstranění podkladu z kameniva drceného tl 300 mm strojně pl přes 50 do 200 m2</t>
  </si>
  <si>
    <t>8652679</t>
  </si>
  <si>
    <t>153 "VV pol. 4"</t>
  </si>
  <si>
    <t>861 "VV pol. 6.1"</t>
  </si>
  <si>
    <t>Součet</t>
  </si>
  <si>
    <t>114203104</t>
  </si>
  <si>
    <t>Rozebrání záhozů a rovnanin na sucho</t>
  </si>
  <si>
    <t>m3</t>
  </si>
  <si>
    <t>-1898720865</t>
  </si>
  <si>
    <t>232+184 "VV pol. 1.3"</t>
  </si>
  <si>
    <t>114203201</t>
  </si>
  <si>
    <t>Očištění lomového kamene nebo betonových tvárnic od hlíny nebo písku</t>
  </si>
  <si>
    <t>1019769264</t>
  </si>
  <si>
    <t>114203301</t>
  </si>
  <si>
    <t>Třídění lomového kamene nebo betonových tvárnic podle druhu, velikosti nebo tvaru</t>
  </si>
  <si>
    <t>764958281</t>
  </si>
  <si>
    <t>Poznámka k položce:
vv pol. 1.3</t>
  </si>
  <si>
    <t>122351104</t>
  </si>
  <si>
    <t>Odkopávky a prokopávky nezapažené v hornině třídy těžitelnosti II, skupiny 4 objem do 500 m3 strojně</t>
  </si>
  <si>
    <t>1014323318</t>
  </si>
  <si>
    <t>332 "VV pol. 1.5"</t>
  </si>
  <si>
    <t>131413101</t>
  </si>
  <si>
    <t>Hloubení jam v soudržných horninách třídy těžitelnosti II, skupiny 5 ručně</t>
  </si>
  <si>
    <t>1777934209</t>
  </si>
  <si>
    <t>167,5 "VV pol. 2.4"</t>
  </si>
  <si>
    <t>171151103</t>
  </si>
  <si>
    <t>Uložení sypaniny z hornin soudržných do násypů zhutněných strojně</t>
  </si>
  <si>
    <t>137630811</t>
  </si>
  <si>
    <t>22,4+21,5 "VV pol. 3.2"</t>
  </si>
  <si>
    <t>R111 001</t>
  </si>
  <si>
    <t>Čerpání povrchové a podzemní vody  po dobu výstavby I. etapa</t>
  </si>
  <si>
    <t>884985753</t>
  </si>
  <si>
    <t>Poznámka k položce:
vč. 
-propojení cca 180 m (PVC KG DN 200)
- dieselagregát
- zhlaví vrtu
- nutné připojení
- čerpadel
VV pol. 10.3"
- položka bude soutěžena dle §92 odst. 2 dle zákona č.134/2016 Sb. na výkon nebo funkci</t>
  </si>
  <si>
    <t>R111 001.2</t>
  </si>
  <si>
    <t>Čerpání podzemní vody  z odvodňovacích vrtů po dobu výstavby II. etapa</t>
  </si>
  <si>
    <t>-1582474618</t>
  </si>
  <si>
    <t>Poznámka k položce:
vč. 
-propojení cca 180 m (PVC KG DN 200)
- dieselagregát
- zhlaví vrtu
- nutné připojení
- čerpadel
VV pol. 10.4"
- položka bude soutěžena dle §92 odst. 2 dle zákona č.134/2016 Sb. na výkon nebo funkci</t>
  </si>
  <si>
    <t>R111 002</t>
  </si>
  <si>
    <t>Převádění vody staveništěm, ochrana staveniště</t>
  </si>
  <si>
    <t>-1858714742</t>
  </si>
  <si>
    <t>121151123</t>
  </si>
  <si>
    <t>Sejmutí ornice plochy přes 500 m2 tl vrstvy do 200 mm strojně</t>
  </si>
  <si>
    <t>779418623</t>
  </si>
  <si>
    <t>1605 "VV pol. 1.1"</t>
  </si>
  <si>
    <t>4600 "VV pol. 9.1"</t>
  </si>
  <si>
    <t>122251102</t>
  </si>
  <si>
    <t>Odkopávky a prokopávky nezapažené v hornině třídy těžitelnosti I, skupiny 3 objem do 50 m3 strojně</t>
  </si>
  <si>
    <t>1895785697</t>
  </si>
  <si>
    <t>0,5*28,6 + 0,5*8,6 + 0,5*4 "VV pol. 3.1"</t>
  </si>
  <si>
    <t>122251406</t>
  </si>
  <si>
    <t>Vykopávky v zemníku na suchu v hornině třídy těžitelnosti I, skupiny 3 objem do 5000 m3 strojně</t>
  </si>
  <si>
    <t>192555904</t>
  </si>
  <si>
    <t>0,5*2200 "VV pol. 9.2"</t>
  </si>
  <si>
    <t>0,5*1500 "VV pol. 9.3"</t>
  </si>
  <si>
    <t>122351102</t>
  </si>
  <si>
    <t>Odkopávky a prokopávky nezapažené v hornině třídy těžitelnosti II, skupiny 4 objem do 50 m3 strojně</t>
  </si>
  <si>
    <t>1390055427</t>
  </si>
  <si>
    <t>0,5*28,6 "VV pol. 3.1"</t>
  </si>
  <si>
    <t>0,5*8,6 "VV pol. 3.1"</t>
  </si>
  <si>
    <t>0,5*4 "VV pol. 3.1"</t>
  </si>
  <si>
    <t>122351406</t>
  </si>
  <si>
    <t>Vykopávky v zemníku na suchu v hornině třídy těžitelnosti II, skupiny 4 objem do 5000 m3 strojně</t>
  </si>
  <si>
    <t>420477269</t>
  </si>
  <si>
    <t>0,5*2200"VV pol. 9.2"</t>
  </si>
  <si>
    <t>127451101</t>
  </si>
  <si>
    <t>Vykopávky pod vodou v hornině třídy těžitelnosti II, skupiny 5 tl vrstvy do 0,5 m objem do 1000 m3 strojně</t>
  </si>
  <si>
    <t>-2041971189</t>
  </si>
  <si>
    <t>138 "VV pol. 1.3"</t>
  </si>
  <si>
    <t>131251106</t>
  </si>
  <si>
    <t>Hloubení jam nezapažených v hornině třídy těžitelnosti I, skupiny 3 objem do 5000 m3 strojně</t>
  </si>
  <si>
    <t>2021186480</t>
  </si>
  <si>
    <t>0,5*3023 "VV pol. 2.1"</t>
  </si>
  <si>
    <t>0,5*5637 "VV pol. 2.2"</t>
  </si>
  <si>
    <t>131351106</t>
  </si>
  <si>
    <t>Hloubení jam nezapažených v hornině třídy těžitelnosti II, skupiny 4 objem do 5000 m3 strojně</t>
  </si>
  <si>
    <t>1510506453</t>
  </si>
  <si>
    <t>131451104</t>
  </si>
  <si>
    <t>Hloubení jam nezapažených v hornině třídy těžitelnosti II, skupiny 5 objem do 500 m3 strojně</t>
  </si>
  <si>
    <t>-1879963693</t>
  </si>
  <si>
    <t>0,5*230 "VV pol. 2.3"</t>
  </si>
  <si>
    <t>131551104</t>
  </si>
  <si>
    <t>Hloubení jam nezapažených v hornině třídy těžitelnosti III, skupiny 6 objem do 500 m3 strojně</t>
  </si>
  <si>
    <t>-9850712</t>
  </si>
  <si>
    <t>230*0,5 "VV pol. 2.3"</t>
  </si>
  <si>
    <t>162351103</t>
  </si>
  <si>
    <t>Vodorovné přemístění do 500 m výkopku/sypaniny z horniny třídy těžitelnosti I, skupiny 1 až 3</t>
  </si>
  <si>
    <t>1656858096</t>
  </si>
  <si>
    <t>1605*0,2 "VV pol. 1.1"</t>
  </si>
  <si>
    <t>0,5*41,2 "VV pol. 3.1"</t>
  </si>
  <si>
    <t>0,2*4600"VV pol. 9.1"</t>
  </si>
  <si>
    <t>181*0,2+153*0,3 "VV pol. 4"</t>
  </si>
  <si>
    <t>861*0,2 "VV pol. 6.1"</t>
  </si>
  <si>
    <t>Mezisoučet</t>
  </si>
  <si>
    <t>1605*0,2 "VV pol. 1.2"</t>
  </si>
  <si>
    <t>4945 "VV pol. 8"</t>
  </si>
  <si>
    <t>0,5*1500 "VV pol. 9.4"</t>
  </si>
  <si>
    <t>0,2*4600 "VV pol. 9.6"</t>
  </si>
  <si>
    <t>1007 "VV pol. 7A"</t>
  </si>
  <si>
    <t>162351104</t>
  </si>
  <si>
    <t>Vodorovné přemístění do 1000 m výkopku/sypaniny z horniny třídy těžitelnosti I, skupiny 1 až 3</t>
  </si>
  <si>
    <t>-1559242648</t>
  </si>
  <si>
    <t>0,5*2200"VV pol. 9.5"</t>
  </si>
  <si>
    <t>24</t>
  </si>
  <si>
    <t>162351123</t>
  </si>
  <si>
    <t>Vodorovné přemístění do 500 m výkopku/sypaniny z hornin třídy těžitelnosti II, skupiny 4 a 5</t>
  </si>
  <si>
    <t>1275957955</t>
  </si>
  <si>
    <t>0,5*167 "VV pol. 2.4"</t>
  </si>
  <si>
    <t>332 "VV pol. 1.6"</t>
  </si>
  <si>
    <t>167 "VV pol. 2.4"</t>
  </si>
  <si>
    <t>0,5*1500"VV pol. 9.4"</t>
  </si>
  <si>
    <t>21,5 "VV pol. 3.2"</t>
  </si>
  <si>
    <t>0,5*941 "VV pol. 8.1"</t>
  </si>
  <si>
    <t>25</t>
  </si>
  <si>
    <t>162351124</t>
  </si>
  <si>
    <t>Vodorovné přemístění do 1000 m výkopku/sypaniny z hornin třídy těžitelnosti II, skupiny 4 a 5</t>
  </si>
  <si>
    <t>-1849853360</t>
  </si>
  <si>
    <t>0,5*2200 "VV pol. 9.5"</t>
  </si>
  <si>
    <t>26</t>
  </si>
  <si>
    <t>162351143</t>
  </si>
  <si>
    <t>Vodorovné přemístění do 500 m výkopku/sypaniny z horniny třídy těžitelnosti III, skupiny 6 a 7</t>
  </si>
  <si>
    <t>-2045580498</t>
  </si>
  <si>
    <t xml:space="preserve">138+232+184 "VV pol. 1.3" </t>
  </si>
  <si>
    <t>0,65*138 +0,8*232 + 0,8*184 "VV pol. 1.4"</t>
  </si>
  <si>
    <t>0,5*167,5 "VV pol. 2.4"</t>
  </si>
  <si>
    <t>22,4 "VV pol. 3.2"</t>
  </si>
  <si>
    <t>27</t>
  </si>
  <si>
    <t>131 001</t>
  </si>
  <si>
    <t>Dočištění základové spáry po jejím odtěžení</t>
  </si>
  <si>
    <t>1053749916</t>
  </si>
  <si>
    <t>Poznámka k položce:
VV pol. 2.5</t>
  </si>
  <si>
    <t>28</t>
  </si>
  <si>
    <t>131 002</t>
  </si>
  <si>
    <t>Uložení na MD do figury, vyspádování horního povrchu a svahů</t>
  </si>
  <si>
    <t>255285619</t>
  </si>
  <si>
    <t>Poznámka k položce:
vč, překrytí folií</t>
  </si>
  <si>
    <t>4280 "VV pol. 2.1"</t>
  </si>
  <si>
    <t>29</t>
  </si>
  <si>
    <t>131 003</t>
  </si>
  <si>
    <t>Ochrana povrchu odtěženého koberce</t>
  </si>
  <si>
    <t>-1564802565</t>
  </si>
  <si>
    <t>Poznámka k položce:
VV pol. 7.1</t>
  </si>
  <si>
    <t>30</t>
  </si>
  <si>
    <t>131 004</t>
  </si>
  <si>
    <t>Vybudování sedimentační a zasakovací jímky</t>
  </si>
  <si>
    <t>-1397493573</t>
  </si>
  <si>
    <t>Poznámka k položce:
VV pol. 9.8</t>
  </si>
  <si>
    <t>31</t>
  </si>
  <si>
    <t>167151111</t>
  </si>
  <si>
    <t>Nakládání výkopku z hornin třídy těžitelnosti I, skupiny 1 až 3 přes 100 m3</t>
  </si>
  <si>
    <t>1688203690</t>
  </si>
  <si>
    <t>32</t>
  </si>
  <si>
    <t>167151112</t>
  </si>
  <si>
    <t>Nakládání výkopku z hornin třídy těžitelnosti II, skupiny 4 a 5 přes 100 m3</t>
  </si>
  <si>
    <t>1565948542</t>
  </si>
  <si>
    <t>33</t>
  </si>
  <si>
    <t>167151113</t>
  </si>
  <si>
    <t>Nakládání výkopku z hornin třídy těžitelnosti III, skupiny 6 a 7 přes 100 m3</t>
  </si>
  <si>
    <t>952524568</t>
  </si>
  <si>
    <t>34</t>
  </si>
  <si>
    <t>172153101</t>
  </si>
  <si>
    <t>Zřízení těsnicího jádra nebo vrstvy š do 1 m z hornin třídy těžitelnosti I a II, skupiny 1 až 4 zhutněných do 100 % PS C</t>
  </si>
  <si>
    <t>1040605605</t>
  </si>
  <si>
    <t>3193"VV pol. 7"</t>
  </si>
  <si>
    <t>35</t>
  </si>
  <si>
    <t>174151101</t>
  </si>
  <si>
    <t>Zásyp jam, šachet rýh nebo kolem objektů sypaninou se zhutněním</t>
  </si>
  <si>
    <t>-972302434</t>
  </si>
  <si>
    <t>1500 "VV pol. 9.4"</t>
  </si>
  <si>
    <t>2200 "VV pol. 9.5"</t>
  </si>
  <si>
    <t>941 "VV pol. 8.1"</t>
  </si>
  <si>
    <t>36</t>
  </si>
  <si>
    <t>181252305</t>
  </si>
  <si>
    <t>Úprava pláně pro silnice a dálnice na násypech se zhutněním</t>
  </si>
  <si>
    <t>448959900</t>
  </si>
  <si>
    <t>941 "VV pol. 6.2"</t>
  </si>
  <si>
    <t>37</t>
  </si>
  <si>
    <t>181351113</t>
  </si>
  <si>
    <t>Rozprostření ornice tl vrstvy do 200 mm pl přes 500 m2 v rovině nebo ve svahu do 1:5 strojně</t>
  </si>
  <si>
    <t>-830523804</t>
  </si>
  <si>
    <t>4600+1605 "VV pol. 9.6 a 1.2"</t>
  </si>
  <si>
    <t>38</t>
  </si>
  <si>
    <t>181451132</t>
  </si>
  <si>
    <t>Založení parkového trávníku výsevem plochy přes 1000 m2 ve svahu do 1:2</t>
  </si>
  <si>
    <t>2059500544</t>
  </si>
  <si>
    <t>39</t>
  </si>
  <si>
    <t>M</t>
  </si>
  <si>
    <t>00572410</t>
  </si>
  <si>
    <t>osivo směs travní parková</t>
  </si>
  <si>
    <t>kg</t>
  </si>
  <si>
    <t>783555826</t>
  </si>
  <si>
    <t>6205*300/10000  "300 kg/ha"</t>
  </si>
  <si>
    <t>40</t>
  </si>
  <si>
    <t>181951112</t>
  </si>
  <si>
    <t>Úprava pláně v hornině třídy těžitelnosti I, skupiny 1 až 3 se zhutněním strojně</t>
  </si>
  <si>
    <t>1142093832</t>
  </si>
  <si>
    <t>6205 "VV pol. 9.6 a 1.2</t>
  </si>
  <si>
    <t>41</t>
  </si>
  <si>
    <t>185804312</t>
  </si>
  <si>
    <t>Zalití rostlin vodou plocha přes 20 m2</t>
  </si>
  <si>
    <t>1576508538</t>
  </si>
  <si>
    <t>Zakládání</t>
  </si>
  <si>
    <t>42</t>
  </si>
  <si>
    <t>212750101</t>
  </si>
  <si>
    <t>Trativod z drenážních trubek PVC-U SN 4 perforace 360° včetně lože otevřený výkop DN 100 pro budovy plocha pro vtékání vody min. 80 cm2/m</t>
  </si>
  <si>
    <t>m</t>
  </si>
  <si>
    <t>-1190630347</t>
  </si>
  <si>
    <t>Poznámka k položce:
VV pol. 9.7</t>
  </si>
  <si>
    <t>43</t>
  </si>
  <si>
    <t>225211112</t>
  </si>
  <si>
    <t>Vrty maloprofilové jádrové D do 93 mm úklon do 45° hl do 25 m hor. I a II</t>
  </si>
  <si>
    <t>38141473</t>
  </si>
  <si>
    <t>50 "VV pol. 12.4"</t>
  </si>
  <si>
    <t>125,5 "VV pol. 12.2"</t>
  </si>
  <si>
    <t>44</t>
  </si>
  <si>
    <t>225211114</t>
  </si>
  <si>
    <t>Vrty maloprofilové jádrové D do 93 mm úklon do 45° hl do 25 m hor. III a IV</t>
  </si>
  <si>
    <t>1183315500</t>
  </si>
  <si>
    <t>128,5+223+223 "VV pol. 12.1"</t>
  </si>
  <si>
    <t>65,5+293+293 "VV pol. 12.2"</t>
  </si>
  <si>
    <t>112 "VV pol. 12.3"</t>
  </si>
  <si>
    <t>75 "VV pol. 12.4"</t>
  </si>
  <si>
    <t>45</t>
  </si>
  <si>
    <t>2 001</t>
  </si>
  <si>
    <t>Odvodňovací/čerpací vrty 1. etapa</t>
  </si>
  <si>
    <t>-1734321650</t>
  </si>
  <si>
    <t>Poznámka k položce:
VV pol. 10.1
- položka bude soutěžena dle §92 odst. 2 dle zákona č.134/2016 Sb. na výkon nebo funkci</t>
  </si>
  <si>
    <t>46</t>
  </si>
  <si>
    <t>2 001.2</t>
  </si>
  <si>
    <t>Odvodňovací/čerpací vrty, 2. etapa</t>
  </si>
  <si>
    <t>-58472710</t>
  </si>
  <si>
    <t>Poznámka k položce:
VV pol. 10.2
- položka bude soutěžena dle §92 odst. 2 dle zákona č.134/2016 Sb. na výkon nebo funkci</t>
  </si>
  <si>
    <t>47</t>
  </si>
  <si>
    <t>281601111</t>
  </si>
  <si>
    <t>Injektování vrtů nízkotlaké vzestupné s jednoduchým obturátorem tlakem do 0,6 MPa</t>
  </si>
  <si>
    <t>hod</t>
  </si>
  <si>
    <t>910636275</t>
  </si>
  <si>
    <t>193 "VV pol. 12.1"</t>
  </si>
  <si>
    <t>152 "VV pol. 12.2"</t>
  </si>
  <si>
    <t>48</t>
  </si>
  <si>
    <t>281601121</t>
  </si>
  <si>
    <t>Injektování vrtů nízkotlaké sestupné s jednoduchým obturátorem tlakem do 0,6 MPa</t>
  </si>
  <si>
    <t>-1897140968</t>
  </si>
  <si>
    <t>130 "VV pol. 12.2"</t>
  </si>
  <si>
    <t>56 "VV pol. 12.3"</t>
  </si>
  <si>
    <t>30 "VV pol. 12.4"</t>
  </si>
  <si>
    <t>49</t>
  </si>
  <si>
    <t>58128450</t>
  </si>
  <si>
    <t>bentonit aktivovaný mletý pro vrty, injektáže a těsnění vodních staveb VL</t>
  </si>
  <si>
    <t>t</t>
  </si>
  <si>
    <t>1237316079</t>
  </si>
  <si>
    <t>1,33 "VV pol. 12.1"</t>
  </si>
  <si>
    <t>2,25 "VV pol. 12.2"</t>
  </si>
  <si>
    <t>0,84 "VV pol. 12.3"</t>
  </si>
  <si>
    <t>0,18 "VV pol. 12.4"</t>
  </si>
  <si>
    <t>50</t>
  </si>
  <si>
    <t>58522110</t>
  </si>
  <si>
    <t>cement portlandský směsný CEM II 42,5MPa</t>
  </si>
  <si>
    <t>181425870</t>
  </si>
  <si>
    <t>9,92"VV pol. 12.1"</t>
  </si>
  <si>
    <t>13,48 "VV pol. 12.2"</t>
  </si>
  <si>
    <t>5,04 "VV pol. 12.3"</t>
  </si>
  <si>
    <t>1,30 "VV pol. 12.4"</t>
  </si>
  <si>
    <t>51</t>
  </si>
  <si>
    <t>R2 001</t>
  </si>
  <si>
    <t>Technická dokumentace vrtu vč. fotodokumentace jádra, bez geologické dokumentace</t>
  </si>
  <si>
    <t>1484300610</t>
  </si>
  <si>
    <t>Poznámka k položce:
689 +208  m VV pol. 12.2 a 12.3</t>
  </si>
  <si>
    <t>52</t>
  </si>
  <si>
    <t>R2 002</t>
  </si>
  <si>
    <t xml:space="preserve">Provedení vodních tlakových zkoušek </t>
  </si>
  <si>
    <t>324870236</t>
  </si>
  <si>
    <t>Poznámka k položce:
Jednostupňové VTZ do 0,6 MPa, 30 etáží á 0,5 hod.
VV pol. 12.4</t>
  </si>
  <si>
    <t>Svislé a kompletní konstrukce</t>
  </si>
  <si>
    <t>53</t>
  </si>
  <si>
    <t>321311115</t>
  </si>
  <si>
    <t>Konstrukce vodních staveb z betonu prostého mrazuvzdorného tř. C 25/30</t>
  </si>
  <si>
    <t>239243471</t>
  </si>
  <si>
    <t>318,5 "VV pol. 11"</t>
  </si>
  <si>
    <t>54</t>
  </si>
  <si>
    <t>321351010</t>
  </si>
  <si>
    <t>Bednění konstrukcí vodních staveb rovinné - zřízení</t>
  </si>
  <si>
    <t>-1101313726</t>
  </si>
  <si>
    <t>53 "VV pol. 11"</t>
  </si>
  <si>
    <t>55</t>
  </si>
  <si>
    <t>321352010</t>
  </si>
  <si>
    <t>Bednění konstrukcí vodních staveb rovinné - odstranění</t>
  </si>
  <si>
    <t>-1380700993</t>
  </si>
  <si>
    <t>Vodorovné konstrukce</t>
  </si>
  <si>
    <t>56</t>
  </si>
  <si>
    <t>462511370</t>
  </si>
  <si>
    <t>Zához z lomového kamene bez proštěrkování z terénu hmotnost nad 200 do 500 kg</t>
  </si>
  <si>
    <t>-2081161957</t>
  </si>
  <si>
    <t>0,2*232 "VV pol. 1.4"</t>
  </si>
  <si>
    <t>0,2*184 "VV pol. 1.4"</t>
  </si>
  <si>
    <t>57</t>
  </si>
  <si>
    <t>464 001</t>
  </si>
  <si>
    <t>Zához z lomového kamene bez proštěrkování z místních materiálů</t>
  </si>
  <si>
    <t>-246692141</t>
  </si>
  <si>
    <t>0,8*232+0,8*184 "VV pol. 1.4"</t>
  </si>
  <si>
    <t>58</t>
  </si>
  <si>
    <t>464531112</t>
  </si>
  <si>
    <t>Pohoz z hrubého drceného kamenivo zrno 63 až 125 mm z terénu</t>
  </si>
  <si>
    <t>-1545342324</t>
  </si>
  <si>
    <t>0,35*138 "VV pol. 1.4"</t>
  </si>
  <si>
    <t>59</t>
  </si>
  <si>
    <t>464 002</t>
  </si>
  <si>
    <t>Pohoz z hrubého drceného kameniva z místních materiálů</t>
  </si>
  <si>
    <t>695393360</t>
  </si>
  <si>
    <t>0,65*138 "VV pol. 1.4"</t>
  </si>
  <si>
    <t>Komunikace pozemní</t>
  </si>
  <si>
    <t>60</t>
  </si>
  <si>
    <t>564261111</t>
  </si>
  <si>
    <t>Podklad nebo podsyp ze štěrkopísku ŠP tl 200 mm</t>
  </si>
  <si>
    <t>-1998832788</t>
  </si>
  <si>
    <t>186 "VV pol. 5"</t>
  </si>
  <si>
    <t>61</t>
  </si>
  <si>
    <t>564762111</t>
  </si>
  <si>
    <t>Podklad z vibrovaného štěrku VŠ tl 200 mm</t>
  </si>
  <si>
    <t>-268637609</t>
  </si>
  <si>
    <t>861 "VV pol. 6.3"</t>
  </si>
  <si>
    <t>62</t>
  </si>
  <si>
    <t>564782111</t>
  </si>
  <si>
    <t>Podklad z vibrovaného štěrku VŠ tl 300 mm</t>
  </si>
  <si>
    <t>-216879027</t>
  </si>
  <si>
    <t>157 "VV pol. 5"</t>
  </si>
  <si>
    <t>998</t>
  </si>
  <si>
    <t>Přesun hmot</t>
  </si>
  <si>
    <t>63</t>
  </si>
  <si>
    <t>998004011</t>
  </si>
  <si>
    <t>Přesun hmot pro injektování, kotvy a mikropiloty</t>
  </si>
  <si>
    <t>-1755467419</t>
  </si>
  <si>
    <t>SEZNAM FIGUR</t>
  </si>
  <si>
    <t>Výměra</t>
  </si>
  <si>
    <t xml:space="preserve"> SO 01</t>
  </si>
  <si>
    <t>Použití figury: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</si>
</sst>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3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left"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38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6" t="s">
        <v>14</v>
      </c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2"/>
      <c r="AQ5" s="22"/>
      <c r="AR5" s="20"/>
      <c r="BE5" s="283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8" t="s">
        <v>17</v>
      </c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2"/>
      <c r="AQ6" s="22"/>
      <c r="AR6" s="20"/>
      <c r="BE6" s="284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4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84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4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84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84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4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84"/>
      <c r="BS13" s="17" t="s">
        <v>6</v>
      </c>
    </row>
    <row r="14" spans="2:71" ht="12.75">
      <c r="B14" s="21"/>
      <c r="C14" s="22"/>
      <c r="D14" s="22"/>
      <c r="E14" s="289" t="s">
        <v>29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84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4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84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84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4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84"/>
      <c r="BS19" s="17" t="s">
        <v>6</v>
      </c>
    </row>
    <row r="20" spans="2:71" s="1" customFormat="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84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4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4"/>
    </row>
    <row r="23" spans="2:57" s="1" customFormat="1" ht="16.5" customHeight="1">
      <c r="B23" s="21"/>
      <c r="C23" s="22"/>
      <c r="D23" s="22"/>
      <c r="E23" s="291" t="s">
        <v>1</v>
      </c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2"/>
      <c r="AP23" s="22"/>
      <c r="AQ23" s="22"/>
      <c r="AR23" s="20"/>
      <c r="BE23" s="284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4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4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2">
        <f>ROUND(AG94,2)</f>
        <v>0</v>
      </c>
      <c r="AL26" s="293"/>
      <c r="AM26" s="293"/>
      <c r="AN26" s="293"/>
      <c r="AO26" s="293"/>
      <c r="AP26" s="36"/>
      <c r="AQ26" s="36"/>
      <c r="AR26" s="39"/>
      <c r="BE26" s="284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4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4" t="s">
        <v>37</v>
      </c>
      <c r="M28" s="294"/>
      <c r="N28" s="294"/>
      <c r="O28" s="294"/>
      <c r="P28" s="294"/>
      <c r="Q28" s="36"/>
      <c r="R28" s="36"/>
      <c r="S28" s="36"/>
      <c r="T28" s="36"/>
      <c r="U28" s="36"/>
      <c r="V28" s="36"/>
      <c r="W28" s="294" t="s">
        <v>38</v>
      </c>
      <c r="X28" s="294"/>
      <c r="Y28" s="294"/>
      <c r="Z28" s="294"/>
      <c r="AA28" s="294"/>
      <c r="AB28" s="294"/>
      <c r="AC28" s="294"/>
      <c r="AD28" s="294"/>
      <c r="AE28" s="294"/>
      <c r="AF28" s="36"/>
      <c r="AG28" s="36"/>
      <c r="AH28" s="36"/>
      <c r="AI28" s="36"/>
      <c r="AJ28" s="36"/>
      <c r="AK28" s="294" t="s">
        <v>39</v>
      </c>
      <c r="AL28" s="294"/>
      <c r="AM28" s="294"/>
      <c r="AN28" s="294"/>
      <c r="AO28" s="294"/>
      <c r="AP28" s="36"/>
      <c r="AQ28" s="36"/>
      <c r="AR28" s="39"/>
      <c r="BE28" s="284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97">
        <v>0.21</v>
      </c>
      <c r="M29" s="296"/>
      <c r="N29" s="296"/>
      <c r="O29" s="296"/>
      <c r="P29" s="296"/>
      <c r="Q29" s="41"/>
      <c r="R29" s="41"/>
      <c r="S29" s="41"/>
      <c r="T29" s="41"/>
      <c r="U29" s="41"/>
      <c r="V29" s="41"/>
      <c r="W29" s="295">
        <f>ROUND(AZ94,2)</f>
        <v>0</v>
      </c>
      <c r="X29" s="296"/>
      <c r="Y29" s="296"/>
      <c r="Z29" s="296"/>
      <c r="AA29" s="296"/>
      <c r="AB29" s="296"/>
      <c r="AC29" s="296"/>
      <c r="AD29" s="296"/>
      <c r="AE29" s="296"/>
      <c r="AF29" s="41"/>
      <c r="AG29" s="41"/>
      <c r="AH29" s="41"/>
      <c r="AI29" s="41"/>
      <c r="AJ29" s="41"/>
      <c r="AK29" s="295">
        <f>ROUND(AV94,2)</f>
        <v>0</v>
      </c>
      <c r="AL29" s="296"/>
      <c r="AM29" s="296"/>
      <c r="AN29" s="296"/>
      <c r="AO29" s="296"/>
      <c r="AP29" s="41"/>
      <c r="AQ29" s="41"/>
      <c r="AR29" s="42"/>
      <c r="BE29" s="285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97">
        <v>0.15</v>
      </c>
      <c r="M30" s="296"/>
      <c r="N30" s="296"/>
      <c r="O30" s="296"/>
      <c r="P30" s="296"/>
      <c r="Q30" s="41"/>
      <c r="R30" s="41"/>
      <c r="S30" s="41"/>
      <c r="T30" s="41"/>
      <c r="U30" s="41"/>
      <c r="V30" s="41"/>
      <c r="W30" s="295">
        <f>ROUND(BA94,2)</f>
        <v>0</v>
      </c>
      <c r="X30" s="296"/>
      <c r="Y30" s="296"/>
      <c r="Z30" s="296"/>
      <c r="AA30" s="296"/>
      <c r="AB30" s="296"/>
      <c r="AC30" s="296"/>
      <c r="AD30" s="296"/>
      <c r="AE30" s="296"/>
      <c r="AF30" s="41"/>
      <c r="AG30" s="41"/>
      <c r="AH30" s="41"/>
      <c r="AI30" s="41"/>
      <c r="AJ30" s="41"/>
      <c r="AK30" s="295">
        <f>ROUND(AW94,2)</f>
        <v>0</v>
      </c>
      <c r="AL30" s="296"/>
      <c r="AM30" s="296"/>
      <c r="AN30" s="296"/>
      <c r="AO30" s="296"/>
      <c r="AP30" s="41"/>
      <c r="AQ30" s="41"/>
      <c r="AR30" s="42"/>
      <c r="BE30" s="285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97">
        <v>0.21</v>
      </c>
      <c r="M31" s="296"/>
      <c r="N31" s="296"/>
      <c r="O31" s="296"/>
      <c r="P31" s="296"/>
      <c r="Q31" s="41"/>
      <c r="R31" s="41"/>
      <c r="S31" s="41"/>
      <c r="T31" s="41"/>
      <c r="U31" s="41"/>
      <c r="V31" s="41"/>
      <c r="W31" s="295">
        <f>ROUND(BB94,2)</f>
        <v>0</v>
      </c>
      <c r="X31" s="296"/>
      <c r="Y31" s="296"/>
      <c r="Z31" s="296"/>
      <c r="AA31" s="296"/>
      <c r="AB31" s="296"/>
      <c r="AC31" s="296"/>
      <c r="AD31" s="296"/>
      <c r="AE31" s="296"/>
      <c r="AF31" s="41"/>
      <c r="AG31" s="41"/>
      <c r="AH31" s="41"/>
      <c r="AI31" s="41"/>
      <c r="AJ31" s="41"/>
      <c r="AK31" s="295">
        <v>0</v>
      </c>
      <c r="AL31" s="296"/>
      <c r="AM31" s="296"/>
      <c r="AN31" s="296"/>
      <c r="AO31" s="296"/>
      <c r="AP31" s="41"/>
      <c r="AQ31" s="41"/>
      <c r="AR31" s="42"/>
      <c r="BE31" s="285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97">
        <v>0.15</v>
      </c>
      <c r="M32" s="296"/>
      <c r="N32" s="296"/>
      <c r="O32" s="296"/>
      <c r="P32" s="296"/>
      <c r="Q32" s="41"/>
      <c r="R32" s="41"/>
      <c r="S32" s="41"/>
      <c r="T32" s="41"/>
      <c r="U32" s="41"/>
      <c r="V32" s="41"/>
      <c r="W32" s="295">
        <f>ROUND(BC94,2)</f>
        <v>0</v>
      </c>
      <c r="X32" s="296"/>
      <c r="Y32" s="296"/>
      <c r="Z32" s="296"/>
      <c r="AA32" s="296"/>
      <c r="AB32" s="296"/>
      <c r="AC32" s="296"/>
      <c r="AD32" s="296"/>
      <c r="AE32" s="296"/>
      <c r="AF32" s="41"/>
      <c r="AG32" s="41"/>
      <c r="AH32" s="41"/>
      <c r="AI32" s="41"/>
      <c r="AJ32" s="41"/>
      <c r="AK32" s="295">
        <v>0</v>
      </c>
      <c r="AL32" s="296"/>
      <c r="AM32" s="296"/>
      <c r="AN32" s="296"/>
      <c r="AO32" s="296"/>
      <c r="AP32" s="41"/>
      <c r="AQ32" s="41"/>
      <c r="AR32" s="42"/>
      <c r="BE32" s="285"/>
    </row>
    <row r="33" spans="2:57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97">
        <v>0</v>
      </c>
      <c r="M33" s="296"/>
      <c r="N33" s="296"/>
      <c r="O33" s="296"/>
      <c r="P33" s="296"/>
      <c r="Q33" s="41"/>
      <c r="R33" s="41"/>
      <c r="S33" s="41"/>
      <c r="T33" s="41"/>
      <c r="U33" s="41"/>
      <c r="V33" s="41"/>
      <c r="W33" s="295">
        <f>ROUND(BD94,2)</f>
        <v>0</v>
      </c>
      <c r="X33" s="296"/>
      <c r="Y33" s="296"/>
      <c r="Z33" s="296"/>
      <c r="AA33" s="296"/>
      <c r="AB33" s="296"/>
      <c r="AC33" s="296"/>
      <c r="AD33" s="296"/>
      <c r="AE33" s="296"/>
      <c r="AF33" s="41"/>
      <c r="AG33" s="41"/>
      <c r="AH33" s="41"/>
      <c r="AI33" s="41"/>
      <c r="AJ33" s="41"/>
      <c r="AK33" s="295">
        <v>0</v>
      </c>
      <c r="AL33" s="296"/>
      <c r="AM33" s="296"/>
      <c r="AN33" s="296"/>
      <c r="AO33" s="296"/>
      <c r="AP33" s="41"/>
      <c r="AQ33" s="41"/>
      <c r="AR33" s="42"/>
      <c r="BE33" s="285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4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98" t="s">
        <v>48</v>
      </c>
      <c r="Y35" s="299"/>
      <c r="Z35" s="299"/>
      <c r="AA35" s="299"/>
      <c r="AB35" s="299"/>
      <c r="AC35" s="45"/>
      <c r="AD35" s="45"/>
      <c r="AE35" s="45"/>
      <c r="AF35" s="45"/>
      <c r="AG35" s="45"/>
      <c r="AH35" s="45"/>
      <c r="AI35" s="45"/>
      <c r="AJ35" s="45"/>
      <c r="AK35" s="300">
        <f>SUM(AK26:AK33)</f>
        <v>0</v>
      </c>
      <c r="AL35" s="299"/>
      <c r="AM35" s="299"/>
      <c r="AN35" s="299"/>
      <c r="AO35" s="301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020021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302" t="str">
        <f>K6</f>
        <v>Ochranná retenční nádrž Lichnov II - sanace průsaků</v>
      </c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304" t="str">
        <f>IF(AN8="","",AN8)</f>
        <v>14. 1. 2021</v>
      </c>
      <c r="AN87" s="304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ČR - Státní pozemkový úřad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305" t="str">
        <f>IF(E17="","",E17)</f>
        <v>AQUATIS, a.s.</v>
      </c>
      <c r="AN89" s="306"/>
      <c r="AO89" s="306"/>
      <c r="AP89" s="306"/>
      <c r="AQ89" s="36"/>
      <c r="AR89" s="39"/>
      <c r="AS89" s="307" t="s">
        <v>56</v>
      </c>
      <c r="AT89" s="308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305" t="str">
        <f>IF(E20="","",E20)</f>
        <v>Ing. Michal Jendruščák</v>
      </c>
      <c r="AN90" s="306"/>
      <c r="AO90" s="306"/>
      <c r="AP90" s="306"/>
      <c r="AQ90" s="36"/>
      <c r="AR90" s="39"/>
      <c r="AS90" s="309"/>
      <c r="AT90" s="310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311"/>
      <c r="AT91" s="312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313" t="s">
        <v>57</v>
      </c>
      <c r="D92" s="314"/>
      <c r="E92" s="314"/>
      <c r="F92" s="314"/>
      <c r="G92" s="314"/>
      <c r="H92" s="73"/>
      <c r="I92" s="315" t="s">
        <v>58</v>
      </c>
      <c r="J92" s="314"/>
      <c r="K92" s="314"/>
      <c r="L92" s="314"/>
      <c r="M92" s="314"/>
      <c r="N92" s="314"/>
      <c r="O92" s="314"/>
      <c r="P92" s="314"/>
      <c r="Q92" s="314"/>
      <c r="R92" s="314"/>
      <c r="S92" s="314"/>
      <c r="T92" s="314"/>
      <c r="U92" s="314"/>
      <c r="V92" s="314"/>
      <c r="W92" s="314"/>
      <c r="X92" s="314"/>
      <c r="Y92" s="314"/>
      <c r="Z92" s="314"/>
      <c r="AA92" s="314"/>
      <c r="AB92" s="314"/>
      <c r="AC92" s="314"/>
      <c r="AD92" s="314"/>
      <c r="AE92" s="314"/>
      <c r="AF92" s="314"/>
      <c r="AG92" s="316" t="s">
        <v>59</v>
      </c>
      <c r="AH92" s="314"/>
      <c r="AI92" s="314"/>
      <c r="AJ92" s="314"/>
      <c r="AK92" s="314"/>
      <c r="AL92" s="314"/>
      <c r="AM92" s="314"/>
      <c r="AN92" s="315" t="s">
        <v>60</v>
      </c>
      <c r="AO92" s="314"/>
      <c r="AP92" s="317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21">
        <f>ROUND(SUM(AG95:AG96),2)</f>
        <v>0</v>
      </c>
      <c r="AH94" s="321"/>
      <c r="AI94" s="321"/>
      <c r="AJ94" s="321"/>
      <c r="AK94" s="321"/>
      <c r="AL94" s="321"/>
      <c r="AM94" s="321"/>
      <c r="AN94" s="322">
        <f>SUM(AG94,AT94)</f>
        <v>0</v>
      </c>
      <c r="AO94" s="322"/>
      <c r="AP94" s="322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1" s="7" customFormat="1" ht="16.5" customHeight="1">
      <c r="A95" s="93" t="s">
        <v>80</v>
      </c>
      <c r="B95" s="94"/>
      <c r="C95" s="95"/>
      <c r="D95" s="320" t="s">
        <v>81</v>
      </c>
      <c r="E95" s="320"/>
      <c r="F95" s="320"/>
      <c r="G95" s="320"/>
      <c r="H95" s="320"/>
      <c r="I95" s="96"/>
      <c r="J95" s="320" t="s">
        <v>82</v>
      </c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18">
        <f>'OST - Ostatní náklady'!J32</f>
        <v>0</v>
      </c>
      <c r="AH95" s="319"/>
      <c r="AI95" s="319"/>
      <c r="AJ95" s="319"/>
      <c r="AK95" s="319"/>
      <c r="AL95" s="319"/>
      <c r="AM95" s="319"/>
      <c r="AN95" s="318">
        <f>SUM(AG95,AT95)</f>
        <v>0</v>
      </c>
      <c r="AO95" s="319"/>
      <c r="AP95" s="319"/>
      <c r="AQ95" s="97" t="s">
        <v>83</v>
      </c>
      <c r="AR95" s="98"/>
      <c r="AS95" s="99">
        <v>0</v>
      </c>
      <c r="AT95" s="100">
        <f>ROUND(SUM(AV95:AW95),2)</f>
        <v>0</v>
      </c>
      <c r="AU95" s="101">
        <f>'OST - Ostatní náklady'!P130</f>
        <v>0</v>
      </c>
      <c r="AV95" s="100">
        <f>'OST - Ostatní náklady'!J35</f>
        <v>0</v>
      </c>
      <c r="AW95" s="100">
        <f>'OST - Ostatní náklady'!J36</f>
        <v>0</v>
      </c>
      <c r="AX95" s="100">
        <f>'OST - Ostatní náklady'!J37</f>
        <v>0</v>
      </c>
      <c r="AY95" s="100">
        <f>'OST - Ostatní náklady'!J38</f>
        <v>0</v>
      </c>
      <c r="AZ95" s="100">
        <f>'OST - Ostatní náklady'!F35</f>
        <v>0</v>
      </c>
      <c r="BA95" s="100">
        <f>'OST - Ostatní náklady'!F36</f>
        <v>0</v>
      </c>
      <c r="BB95" s="100">
        <f>'OST - Ostatní náklady'!F37</f>
        <v>0</v>
      </c>
      <c r="BC95" s="100">
        <f>'OST - Ostatní náklady'!F38</f>
        <v>0</v>
      </c>
      <c r="BD95" s="102">
        <f>'OST - Ostatní náklady'!F39</f>
        <v>0</v>
      </c>
      <c r="BT95" s="103" t="s">
        <v>84</v>
      </c>
      <c r="BV95" s="103" t="s">
        <v>78</v>
      </c>
      <c r="BW95" s="103" t="s">
        <v>85</v>
      </c>
      <c r="BX95" s="103" t="s">
        <v>5</v>
      </c>
      <c r="CL95" s="103" t="s">
        <v>1</v>
      </c>
      <c r="CM95" s="103" t="s">
        <v>86</v>
      </c>
    </row>
    <row r="96" spans="1:91" s="7" customFormat="1" ht="16.5" customHeight="1">
      <c r="A96" s="93" t="s">
        <v>80</v>
      </c>
      <c r="B96" s="94"/>
      <c r="C96" s="95"/>
      <c r="D96" s="320" t="s">
        <v>87</v>
      </c>
      <c r="E96" s="320"/>
      <c r="F96" s="320"/>
      <c r="G96" s="320"/>
      <c r="H96" s="320"/>
      <c r="I96" s="96"/>
      <c r="J96" s="320" t="s">
        <v>88</v>
      </c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  <c r="Y96" s="320"/>
      <c r="Z96" s="320"/>
      <c r="AA96" s="320"/>
      <c r="AB96" s="320"/>
      <c r="AC96" s="320"/>
      <c r="AD96" s="320"/>
      <c r="AE96" s="320"/>
      <c r="AF96" s="320"/>
      <c r="AG96" s="318">
        <f>'SO 01 - Zemní hráz'!J32</f>
        <v>0</v>
      </c>
      <c r="AH96" s="319"/>
      <c r="AI96" s="319"/>
      <c r="AJ96" s="319"/>
      <c r="AK96" s="319"/>
      <c r="AL96" s="319"/>
      <c r="AM96" s="319"/>
      <c r="AN96" s="318">
        <f>SUM(AG96,AT96)</f>
        <v>0</v>
      </c>
      <c r="AO96" s="319"/>
      <c r="AP96" s="319"/>
      <c r="AQ96" s="97" t="s">
        <v>83</v>
      </c>
      <c r="AR96" s="98"/>
      <c r="AS96" s="104">
        <v>0</v>
      </c>
      <c r="AT96" s="105">
        <f>ROUND(SUM(AV96:AW96),2)</f>
        <v>0</v>
      </c>
      <c r="AU96" s="106">
        <f>'SO 01 - Zemní hráz'!P133</f>
        <v>0</v>
      </c>
      <c r="AV96" s="105">
        <f>'SO 01 - Zemní hráz'!J35</f>
        <v>0</v>
      </c>
      <c r="AW96" s="105">
        <f>'SO 01 - Zemní hráz'!J36</f>
        <v>0</v>
      </c>
      <c r="AX96" s="105">
        <f>'SO 01 - Zemní hráz'!J37</f>
        <v>0</v>
      </c>
      <c r="AY96" s="105">
        <f>'SO 01 - Zemní hráz'!J38</f>
        <v>0</v>
      </c>
      <c r="AZ96" s="105">
        <f>'SO 01 - Zemní hráz'!F35</f>
        <v>0</v>
      </c>
      <c r="BA96" s="105">
        <f>'SO 01 - Zemní hráz'!F36</f>
        <v>0</v>
      </c>
      <c r="BB96" s="105">
        <f>'SO 01 - Zemní hráz'!F37</f>
        <v>0</v>
      </c>
      <c r="BC96" s="105">
        <f>'SO 01 - Zemní hráz'!F38</f>
        <v>0</v>
      </c>
      <c r="BD96" s="107">
        <f>'SO 01 - Zemní hráz'!F39</f>
        <v>0</v>
      </c>
      <c r="BT96" s="103" t="s">
        <v>84</v>
      </c>
      <c r="BV96" s="103" t="s">
        <v>78</v>
      </c>
      <c r="BW96" s="103" t="s">
        <v>89</v>
      </c>
      <c r="BX96" s="103" t="s">
        <v>5</v>
      </c>
      <c r="CL96" s="103" t="s">
        <v>1</v>
      </c>
      <c r="CM96" s="103" t="s">
        <v>86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5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6rrM7eQw7P1voMAQaRg98mzumaOaWtXYhsJmxk0yjEqTXds5uHhFqcg85LAxNjmTLoibtf+adeiRXgkCsgdaLA==" saltValue="u8hE7ZkJwOWRw3TjxcvFp/d/sGU3S3CAiFeGw91vk3BRNsX5f3JoPjHj6eYbvUc12Q6cqC0+wv7w/85bGCMqUQ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OST - Ostatní náklady'!C2" display="/"/>
    <hyperlink ref="A96" location="'SO 01 - Zemní hráz'!C2" display="/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r:id="rId2"/>
  <headerFooter>
    <oddFooter>&amp;CStrana &amp;P z &amp;N&amp;R&amp;A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7" t="s">
        <v>85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90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24" t="str">
        <f>'Rekapitulace stavby'!K6</f>
        <v>Ochranná retenční nádrž Lichnov II - sanace průsaků</v>
      </c>
      <c r="F7" s="325"/>
      <c r="G7" s="325"/>
      <c r="H7" s="325"/>
      <c r="L7" s="20"/>
    </row>
    <row r="8" spans="1:31" s="2" customFormat="1" ht="12" customHeight="1">
      <c r="A8" s="34"/>
      <c r="B8" s="39"/>
      <c r="C8" s="34"/>
      <c r="D8" s="112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6" t="s">
        <v>92</v>
      </c>
      <c r="F9" s="327"/>
      <c r="G9" s="327"/>
      <c r="H9" s="32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14. 1. 2021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8" t="str">
        <f>'Rekapitulace stavby'!E14</f>
        <v>Vyplň údaj</v>
      </c>
      <c r="F18" s="329"/>
      <c r="G18" s="329"/>
      <c r="H18" s="329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34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30" t="s">
        <v>1</v>
      </c>
      <c r="F27" s="330"/>
      <c r="G27" s="330"/>
      <c r="H27" s="33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113" t="s">
        <v>93</v>
      </c>
      <c r="E30" s="34"/>
      <c r="F30" s="34"/>
      <c r="G30" s="34"/>
      <c r="H30" s="34"/>
      <c r="I30" s="34"/>
      <c r="J30" s="119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20" t="s">
        <v>82</v>
      </c>
      <c r="E31" s="34"/>
      <c r="F31" s="34"/>
      <c r="G31" s="34"/>
      <c r="H31" s="34"/>
      <c r="I31" s="34"/>
      <c r="J31" s="119">
        <f>J103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1" t="s">
        <v>36</v>
      </c>
      <c r="E32" s="34"/>
      <c r="F32" s="34"/>
      <c r="G32" s="34"/>
      <c r="H32" s="34"/>
      <c r="I32" s="34"/>
      <c r="J32" s="122">
        <f>ROUND(J30+J31,2)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3" t="s">
        <v>38</v>
      </c>
      <c r="G34" s="34"/>
      <c r="H34" s="34"/>
      <c r="I34" s="123" t="s">
        <v>37</v>
      </c>
      <c r="J34" s="123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4" t="s">
        <v>40</v>
      </c>
      <c r="E35" s="112" t="s">
        <v>41</v>
      </c>
      <c r="F35" s="125">
        <f>ROUND((SUM(BE103:BE110)+SUM(BE130:BE180)),2)</f>
        <v>0</v>
      </c>
      <c r="G35" s="34"/>
      <c r="H35" s="34"/>
      <c r="I35" s="126">
        <v>0.21</v>
      </c>
      <c r="J35" s="125">
        <f>ROUND(((SUM(BE103:BE110)+SUM(BE130:BE180))*I35),2)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2" t="s">
        <v>42</v>
      </c>
      <c r="F36" s="125">
        <f>ROUND((SUM(BF103:BF110)+SUM(BF130:BF180)),2)</f>
        <v>0</v>
      </c>
      <c r="G36" s="34"/>
      <c r="H36" s="34"/>
      <c r="I36" s="126">
        <v>0.15</v>
      </c>
      <c r="J36" s="125">
        <f>ROUND(((SUM(BF103:BF110)+SUM(BF130:BF180))*I36),2)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43</v>
      </c>
      <c r="F37" s="125">
        <f>ROUND((SUM(BG103:BG110)+SUM(BG130:BG180)),2)</f>
        <v>0</v>
      </c>
      <c r="G37" s="34"/>
      <c r="H37" s="34"/>
      <c r="I37" s="126">
        <v>0.21</v>
      </c>
      <c r="J37" s="125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2" t="s">
        <v>44</v>
      </c>
      <c r="F38" s="125">
        <f>ROUND((SUM(BH103:BH110)+SUM(BH130:BH180)),2)</f>
        <v>0</v>
      </c>
      <c r="G38" s="34"/>
      <c r="H38" s="34"/>
      <c r="I38" s="126">
        <v>0.15</v>
      </c>
      <c r="J38" s="125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2" t="s">
        <v>45</v>
      </c>
      <c r="F39" s="125">
        <f>ROUND((SUM(BI103:BI110)+SUM(BI130:BI180)),2)</f>
        <v>0</v>
      </c>
      <c r="G39" s="34"/>
      <c r="H39" s="34"/>
      <c r="I39" s="126">
        <v>0</v>
      </c>
      <c r="J39" s="125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27"/>
      <c r="D41" s="128" t="s">
        <v>46</v>
      </c>
      <c r="E41" s="129"/>
      <c r="F41" s="129"/>
      <c r="G41" s="130" t="s">
        <v>47</v>
      </c>
      <c r="H41" s="131" t="s">
        <v>48</v>
      </c>
      <c r="I41" s="129"/>
      <c r="J41" s="132">
        <f>SUM(J32:J39)</f>
        <v>0</v>
      </c>
      <c r="K41" s="133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4" t="s">
        <v>49</v>
      </c>
      <c r="E50" s="135"/>
      <c r="F50" s="135"/>
      <c r="G50" s="134" t="s">
        <v>50</v>
      </c>
      <c r="H50" s="135"/>
      <c r="I50" s="135"/>
      <c r="J50" s="135"/>
      <c r="K50" s="135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6" t="s">
        <v>51</v>
      </c>
      <c r="E61" s="137"/>
      <c r="F61" s="138" t="s">
        <v>52</v>
      </c>
      <c r="G61" s="136" t="s">
        <v>51</v>
      </c>
      <c r="H61" s="137"/>
      <c r="I61" s="137"/>
      <c r="J61" s="139" t="s">
        <v>52</v>
      </c>
      <c r="K61" s="1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4" t="s">
        <v>53</v>
      </c>
      <c r="E65" s="140"/>
      <c r="F65" s="140"/>
      <c r="G65" s="134" t="s">
        <v>54</v>
      </c>
      <c r="H65" s="140"/>
      <c r="I65" s="140"/>
      <c r="J65" s="140"/>
      <c r="K65" s="140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6" t="s">
        <v>51</v>
      </c>
      <c r="E76" s="137"/>
      <c r="F76" s="138" t="s">
        <v>52</v>
      </c>
      <c r="G76" s="136" t="s">
        <v>51</v>
      </c>
      <c r="H76" s="137"/>
      <c r="I76" s="137"/>
      <c r="J76" s="139" t="s">
        <v>52</v>
      </c>
      <c r="K76" s="1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1" t="str">
        <f>E7</f>
        <v>Ochranná retenční nádrž Lichnov II - sanace průsaků</v>
      </c>
      <c r="F85" s="332"/>
      <c r="G85" s="332"/>
      <c r="H85" s="33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02" t="str">
        <f>E9</f>
        <v>OST - Ostatní náklady</v>
      </c>
      <c r="F87" s="333"/>
      <c r="G87" s="333"/>
      <c r="H87" s="33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14. 1. 2021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ČR - Státní pozemkový úřad</v>
      </c>
      <c r="G91" s="36"/>
      <c r="H91" s="36"/>
      <c r="I91" s="29" t="s">
        <v>30</v>
      </c>
      <c r="J91" s="32" t="str">
        <f>E21</f>
        <v>AQUATIS, a.s.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Michal Jendruščák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5" t="s">
        <v>95</v>
      </c>
      <c r="D94" s="146"/>
      <c r="E94" s="146"/>
      <c r="F94" s="146"/>
      <c r="G94" s="146"/>
      <c r="H94" s="146"/>
      <c r="I94" s="146"/>
      <c r="J94" s="147" t="s">
        <v>96</v>
      </c>
      <c r="K94" s="14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8" t="s">
        <v>97</v>
      </c>
      <c r="D96" s="36"/>
      <c r="E96" s="36"/>
      <c r="F96" s="36"/>
      <c r="G96" s="36"/>
      <c r="H96" s="36"/>
      <c r="I96" s="36"/>
      <c r="J96" s="84">
        <f>J130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98</v>
      </c>
    </row>
    <row r="97" spans="2:12" s="9" customFormat="1" ht="24.95" customHeight="1">
      <c r="B97" s="149"/>
      <c r="C97" s="150"/>
      <c r="D97" s="151" t="s">
        <v>99</v>
      </c>
      <c r="E97" s="152"/>
      <c r="F97" s="152"/>
      <c r="G97" s="152"/>
      <c r="H97" s="152"/>
      <c r="I97" s="152"/>
      <c r="J97" s="153">
        <f>J131</f>
        <v>0</v>
      </c>
      <c r="K97" s="150"/>
      <c r="L97" s="154"/>
    </row>
    <row r="98" spans="2:12" s="10" customFormat="1" ht="19.9" customHeight="1">
      <c r="B98" s="155"/>
      <c r="C98" s="156"/>
      <c r="D98" s="157" t="s">
        <v>100</v>
      </c>
      <c r="E98" s="158"/>
      <c r="F98" s="158"/>
      <c r="G98" s="158"/>
      <c r="H98" s="158"/>
      <c r="I98" s="158"/>
      <c r="J98" s="159">
        <f>J132</f>
        <v>0</v>
      </c>
      <c r="K98" s="156"/>
      <c r="L98" s="160"/>
    </row>
    <row r="99" spans="2:12" s="10" customFormat="1" ht="19.9" customHeight="1">
      <c r="B99" s="155"/>
      <c r="C99" s="156"/>
      <c r="D99" s="157" t="s">
        <v>101</v>
      </c>
      <c r="E99" s="158"/>
      <c r="F99" s="158"/>
      <c r="G99" s="158"/>
      <c r="H99" s="158"/>
      <c r="I99" s="158"/>
      <c r="J99" s="159">
        <f>J165</f>
        <v>0</v>
      </c>
      <c r="K99" s="156"/>
      <c r="L99" s="160"/>
    </row>
    <row r="100" spans="2:12" s="10" customFormat="1" ht="19.9" customHeight="1">
      <c r="B100" s="155"/>
      <c r="C100" s="156"/>
      <c r="D100" s="157" t="s">
        <v>102</v>
      </c>
      <c r="E100" s="158"/>
      <c r="F100" s="158"/>
      <c r="G100" s="158"/>
      <c r="H100" s="158"/>
      <c r="I100" s="158"/>
      <c r="J100" s="159">
        <f>J178</f>
        <v>0</v>
      </c>
      <c r="K100" s="156"/>
      <c r="L100" s="160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29.25" customHeight="1">
      <c r="A103" s="34"/>
      <c r="B103" s="35"/>
      <c r="C103" s="148" t="s">
        <v>103</v>
      </c>
      <c r="D103" s="36"/>
      <c r="E103" s="36"/>
      <c r="F103" s="36"/>
      <c r="G103" s="36"/>
      <c r="H103" s="36"/>
      <c r="I103" s="36"/>
      <c r="J103" s="161">
        <f>ROUND(J104+J105+J106+J107+J108+J109,2)</f>
        <v>0</v>
      </c>
      <c r="K103" s="36"/>
      <c r="L103" s="51"/>
      <c r="N103" s="162" t="s">
        <v>40</v>
      </c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65" s="2" customFormat="1" ht="18" customHeight="1">
      <c r="A104" s="34"/>
      <c r="B104" s="35"/>
      <c r="C104" s="36"/>
      <c r="D104" s="334" t="s">
        <v>104</v>
      </c>
      <c r="E104" s="335"/>
      <c r="F104" s="335"/>
      <c r="G104" s="36"/>
      <c r="H104" s="36"/>
      <c r="I104" s="36"/>
      <c r="J104" s="164">
        <v>0</v>
      </c>
      <c r="K104" s="36"/>
      <c r="L104" s="165"/>
      <c r="M104" s="166"/>
      <c r="N104" s="167" t="s">
        <v>41</v>
      </c>
      <c r="O104" s="166"/>
      <c r="P104" s="166"/>
      <c r="Q104" s="166"/>
      <c r="R104" s="166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9" t="s">
        <v>105</v>
      </c>
      <c r="AZ104" s="166"/>
      <c r="BA104" s="166"/>
      <c r="BB104" s="166"/>
      <c r="BC104" s="166"/>
      <c r="BD104" s="166"/>
      <c r="BE104" s="170">
        <f aca="true" t="shared" si="0" ref="BE104:BE109">IF(N104="základní",J104,0)</f>
        <v>0</v>
      </c>
      <c r="BF104" s="170">
        <f aca="true" t="shared" si="1" ref="BF104:BF109">IF(N104="snížená",J104,0)</f>
        <v>0</v>
      </c>
      <c r="BG104" s="170">
        <f aca="true" t="shared" si="2" ref="BG104:BG109">IF(N104="zákl. přenesená",J104,0)</f>
        <v>0</v>
      </c>
      <c r="BH104" s="170">
        <f aca="true" t="shared" si="3" ref="BH104:BH109">IF(N104="sníž. přenesená",J104,0)</f>
        <v>0</v>
      </c>
      <c r="BI104" s="170">
        <f aca="true" t="shared" si="4" ref="BI104:BI109">IF(N104="nulová",J104,0)</f>
        <v>0</v>
      </c>
      <c r="BJ104" s="169" t="s">
        <v>84</v>
      </c>
      <c r="BK104" s="166"/>
      <c r="BL104" s="166"/>
      <c r="BM104" s="166"/>
    </row>
    <row r="105" spans="1:65" s="2" customFormat="1" ht="18" customHeight="1">
      <c r="A105" s="34"/>
      <c r="B105" s="35"/>
      <c r="C105" s="36"/>
      <c r="D105" s="334" t="s">
        <v>106</v>
      </c>
      <c r="E105" s="335"/>
      <c r="F105" s="335"/>
      <c r="G105" s="36"/>
      <c r="H105" s="36"/>
      <c r="I105" s="36"/>
      <c r="J105" s="164">
        <v>0</v>
      </c>
      <c r="K105" s="36"/>
      <c r="L105" s="165"/>
      <c r="M105" s="166"/>
      <c r="N105" s="167" t="s">
        <v>41</v>
      </c>
      <c r="O105" s="166"/>
      <c r="P105" s="166"/>
      <c r="Q105" s="166"/>
      <c r="R105" s="166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9" t="s">
        <v>105</v>
      </c>
      <c r="AZ105" s="166"/>
      <c r="BA105" s="166"/>
      <c r="BB105" s="166"/>
      <c r="BC105" s="166"/>
      <c r="BD105" s="166"/>
      <c r="BE105" s="170">
        <f t="shared" si="0"/>
        <v>0</v>
      </c>
      <c r="BF105" s="170">
        <f t="shared" si="1"/>
        <v>0</v>
      </c>
      <c r="BG105" s="170">
        <f t="shared" si="2"/>
        <v>0</v>
      </c>
      <c r="BH105" s="170">
        <f t="shared" si="3"/>
        <v>0</v>
      </c>
      <c r="BI105" s="170">
        <f t="shared" si="4"/>
        <v>0</v>
      </c>
      <c r="BJ105" s="169" t="s">
        <v>84</v>
      </c>
      <c r="BK105" s="166"/>
      <c r="BL105" s="166"/>
      <c r="BM105" s="166"/>
    </row>
    <row r="106" spans="1:65" s="2" customFormat="1" ht="18" customHeight="1">
      <c r="A106" s="34"/>
      <c r="B106" s="35"/>
      <c r="C106" s="36"/>
      <c r="D106" s="334" t="s">
        <v>107</v>
      </c>
      <c r="E106" s="335"/>
      <c r="F106" s="335"/>
      <c r="G106" s="36"/>
      <c r="H106" s="36"/>
      <c r="I106" s="36"/>
      <c r="J106" s="164">
        <v>0</v>
      </c>
      <c r="K106" s="36"/>
      <c r="L106" s="165"/>
      <c r="M106" s="166"/>
      <c r="N106" s="167" t="s">
        <v>41</v>
      </c>
      <c r="O106" s="166"/>
      <c r="P106" s="166"/>
      <c r="Q106" s="166"/>
      <c r="R106" s="166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9" t="s">
        <v>105</v>
      </c>
      <c r="AZ106" s="166"/>
      <c r="BA106" s="166"/>
      <c r="BB106" s="166"/>
      <c r="BC106" s="166"/>
      <c r="BD106" s="166"/>
      <c r="BE106" s="170">
        <f t="shared" si="0"/>
        <v>0</v>
      </c>
      <c r="BF106" s="170">
        <f t="shared" si="1"/>
        <v>0</v>
      </c>
      <c r="BG106" s="170">
        <f t="shared" si="2"/>
        <v>0</v>
      </c>
      <c r="BH106" s="170">
        <f t="shared" si="3"/>
        <v>0</v>
      </c>
      <c r="BI106" s="170">
        <f t="shared" si="4"/>
        <v>0</v>
      </c>
      <c r="BJ106" s="169" t="s">
        <v>84</v>
      </c>
      <c r="BK106" s="166"/>
      <c r="BL106" s="166"/>
      <c r="BM106" s="166"/>
    </row>
    <row r="107" spans="1:65" s="2" customFormat="1" ht="18" customHeight="1">
      <c r="A107" s="34"/>
      <c r="B107" s="35"/>
      <c r="C107" s="36"/>
      <c r="D107" s="334" t="s">
        <v>108</v>
      </c>
      <c r="E107" s="335"/>
      <c r="F107" s="335"/>
      <c r="G107" s="36"/>
      <c r="H107" s="36"/>
      <c r="I107" s="36"/>
      <c r="J107" s="164">
        <v>0</v>
      </c>
      <c r="K107" s="36"/>
      <c r="L107" s="165"/>
      <c r="M107" s="166"/>
      <c r="N107" s="167" t="s">
        <v>41</v>
      </c>
      <c r="O107" s="166"/>
      <c r="P107" s="166"/>
      <c r="Q107" s="166"/>
      <c r="R107" s="166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9" t="s">
        <v>105</v>
      </c>
      <c r="AZ107" s="166"/>
      <c r="BA107" s="166"/>
      <c r="BB107" s="166"/>
      <c r="BC107" s="166"/>
      <c r="BD107" s="166"/>
      <c r="BE107" s="170">
        <f t="shared" si="0"/>
        <v>0</v>
      </c>
      <c r="BF107" s="170">
        <f t="shared" si="1"/>
        <v>0</v>
      </c>
      <c r="BG107" s="170">
        <f t="shared" si="2"/>
        <v>0</v>
      </c>
      <c r="BH107" s="170">
        <f t="shared" si="3"/>
        <v>0</v>
      </c>
      <c r="BI107" s="170">
        <f t="shared" si="4"/>
        <v>0</v>
      </c>
      <c r="BJ107" s="169" t="s">
        <v>84</v>
      </c>
      <c r="BK107" s="166"/>
      <c r="BL107" s="166"/>
      <c r="BM107" s="166"/>
    </row>
    <row r="108" spans="1:65" s="2" customFormat="1" ht="18" customHeight="1">
      <c r="A108" s="34"/>
      <c r="B108" s="35"/>
      <c r="C108" s="36"/>
      <c r="D108" s="334" t="s">
        <v>109</v>
      </c>
      <c r="E108" s="335"/>
      <c r="F108" s="335"/>
      <c r="G108" s="36"/>
      <c r="H108" s="36"/>
      <c r="I108" s="36"/>
      <c r="J108" s="164">
        <v>0</v>
      </c>
      <c r="K108" s="36"/>
      <c r="L108" s="165"/>
      <c r="M108" s="166"/>
      <c r="N108" s="167" t="s">
        <v>41</v>
      </c>
      <c r="O108" s="166"/>
      <c r="P108" s="166"/>
      <c r="Q108" s="166"/>
      <c r="R108" s="166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9" t="s">
        <v>105</v>
      </c>
      <c r="AZ108" s="166"/>
      <c r="BA108" s="166"/>
      <c r="BB108" s="166"/>
      <c r="BC108" s="166"/>
      <c r="BD108" s="166"/>
      <c r="BE108" s="170">
        <f t="shared" si="0"/>
        <v>0</v>
      </c>
      <c r="BF108" s="170">
        <f t="shared" si="1"/>
        <v>0</v>
      </c>
      <c r="BG108" s="170">
        <f t="shared" si="2"/>
        <v>0</v>
      </c>
      <c r="BH108" s="170">
        <f t="shared" si="3"/>
        <v>0</v>
      </c>
      <c r="BI108" s="170">
        <f t="shared" si="4"/>
        <v>0</v>
      </c>
      <c r="BJ108" s="169" t="s">
        <v>84</v>
      </c>
      <c r="BK108" s="166"/>
      <c r="BL108" s="166"/>
      <c r="BM108" s="166"/>
    </row>
    <row r="109" spans="1:65" s="2" customFormat="1" ht="18" customHeight="1">
      <c r="A109" s="34"/>
      <c r="B109" s="35"/>
      <c r="C109" s="36"/>
      <c r="D109" s="163" t="s">
        <v>110</v>
      </c>
      <c r="E109" s="36"/>
      <c r="F109" s="36"/>
      <c r="G109" s="36"/>
      <c r="H109" s="36"/>
      <c r="I109" s="36"/>
      <c r="J109" s="164">
        <f>ROUND(J30*T109,2)</f>
        <v>0</v>
      </c>
      <c r="K109" s="36"/>
      <c r="L109" s="165"/>
      <c r="M109" s="166"/>
      <c r="N109" s="167" t="s">
        <v>41</v>
      </c>
      <c r="O109" s="166"/>
      <c r="P109" s="166"/>
      <c r="Q109" s="166"/>
      <c r="R109" s="166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9" t="s">
        <v>111</v>
      </c>
      <c r="AZ109" s="166"/>
      <c r="BA109" s="166"/>
      <c r="BB109" s="166"/>
      <c r="BC109" s="166"/>
      <c r="BD109" s="166"/>
      <c r="BE109" s="170">
        <f t="shared" si="0"/>
        <v>0</v>
      </c>
      <c r="BF109" s="170">
        <f t="shared" si="1"/>
        <v>0</v>
      </c>
      <c r="BG109" s="170">
        <f t="shared" si="2"/>
        <v>0</v>
      </c>
      <c r="BH109" s="170">
        <f t="shared" si="3"/>
        <v>0</v>
      </c>
      <c r="BI109" s="170">
        <f t="shared" si="4"/>
        <v>0</v>
      </c>
      <c r="BJ109" s="169" t="s">
        <v>84</v>
      </c>
      <c r="BK109" s="166"/>
      <c r="BL109" s="166"/>
      <c r="BM109" s="166"/>
    </row>
    <row r="110" spans="1:31" s="2" customFormat="1" ht="11.25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9.25" customHeight="1">
      <c r="A111" s="34"/>
      <c r="B111" s="35"/>
      <c r="C111" s="171" t="s">
        <v>112</v>
      </c>
      <c r="D111" s="146"/>
      <c r="E111" s="146"/>
      <c r="F111" s="146"/>
      <c r="G111" s="146"/>
      <c r="H111" s="146"/>
      <c r="I111" s="146"/>
      <c r="J111" s="172">
        <f>ROUND(J96+J103,2)</f>
        <v>0</v>
      </c>
      <c r="K111" s="14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5" customHeight="1">
      <c r="A116" s="34"/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5" customHeight="1">
      <c r="A117" s="34"/>
      <c r="B117" s="35"/>
      <c r="C117" s="23" t="s">
        <v>113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16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331" t="str">
        <f>E7</f>
        <v>Ochranná retenční nádrž Lichnov II - sanace průsaků</v>
      </c>
      <c r="F120" s="332"/>
      <c r="G120" s="332"/>
      <c r="H120" s="332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91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302" t="str">
        <f>E9</f>
        <v>OST - Ostatní náklady</v>
      </c>
      <c r="F122" s="333"/>
      <c r="G122" s="333"/>
      <c r="H122" s="333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20</v>
      </c>
      <c r="D124" s="36"/>
      <c r="E124" s="36"/>
      <c r="F124" s="27" t="str">
        <f>F12</f>
        <v xml:space="preserve"> </v>
      </c>
      <c r="G124" s="36"/>
      <c r="H124" s="36"/>
      <c r="I124" s="29" t="s">
        <v>22</v>
      </c>
      <c r="J124" s="66" t="str">
        <f>IF(J12="","",J12)</f>
        <v>14. 1. 2021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2" customHeight="1">
      <c r="A126" s="34"/>
      <c r="B126" s="35"/>
      <c r="C126" s="29" t="s">
        <v>24</v>
      </c>
      <c r="D126" s="36"/>
      <c r="E126" s="36"/>
      <c r="F126" s="27" t="str">
        <f>E15</f>
        <v>ČR - Státní pozemkový úřad</v>
      </c>
      <c r="G126" s="36"/>
      <c r="H126" s="36"/>
      <c r="I126" s="29" t="s">
        <v>30</v>
      </c>
      <c r="J126" s="32" t="str">
        <f>E21</f>
        <v>AQUATIS, a.s.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25.7" customHeight="1">
      <c r="A127" s="34"/>
      <c r="B127" s="35"/>
      <c r="C127" s="29" t="s">
        <v>28</v>
      </c>
      <c r="D127" s="36"/>
      <c r="E127" s="36"/>
      <c r="F127" s="27" t="str">
        <f>IF(E18="","",E18)</f>
        <v>Vyplň údaj</v>
      </c>
      <c r="G127" s="36"/>
      <c r="H127" s="36"/>
      <c r="I127" s="29" t="s">
        <v>33</v>
      </c>
      <c r="J127" s="32" t="str">
        <f>E24</f>
        <v>Ing. Michal Jendruščák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73"/>
      <c r="B129" s="174"/>
      <c r="C129" s="175" t="s">
        <v>114</v>
      </c>
      <c r="D129" s="176" t="s">
        <v>61</v>
      </c>
      <c r="E129" s="176" t="s">
        <v>57</v>
      </c>
      <c r="F129" s="176" t="s">
        <v>58</v>
      </c>
      <c r="G129" s="176" t="s">
        <v>115</v>
      </c>
      <c r="H129" s="176" t="s">
        <v>116</v>
      </c>
      <c r="I129" s="176" t="s">
        <v>117</v>
      </c>
      <c r="J129" s="176" t="s">
        <v>96</v>
      </c>
      <c r="K129" s="177" t="s">
        <v>118</v>
      </c>
      <c r="L129" s="178"/>
      <c r="M129" s="75" t="s">
        <v>1</v>
      </c>
      <c r="N129" s="76" t="s">
        <v>40</v>
      </c>
      <c r="O129" s="76" t="s">
        <v>119</v>
      </c>
      <c r="P129" s="76" t="s">
        <v>120</v>
      </c>
      <c r="Q129" s="76" t="s">
        <v>121</v>
      </c>
      <c r="R129" s="76" t="s">
        <v>122</v>
      </c>
      <c r="S129" s="76" t="s">
        <v>123</v>
      </c>
      <c r="T129" s="77" t="s">
        <v>124</v>
      </c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</row>
    <row r="130" spans="1:63" s="2" customFormat="1" ht="22.9" customHeight="1">
      <c r="A130" s="34"/>
      <c r="B130" s="35"/>
      <c r="C130" s="82" t="s">
        <v>125</v>
      </c>
      <c r="D130" s="36"/>
      <c r="E130" s="36"/>
      <c r="F130" s="36"/>
      <c r="G130" s="36"/>
      <c r="H130" s="36"/>
      <c r="I130" s="36"/>
      <c r="J130" s="179">
        <f>BK130</f>
        <v>0</v>
      </c>
      <c r="K130" s="36"/>
      <c r="L130" s="39"/>
      <c r="M130" s="78"/>
      <c r="N130" s="180"/>
      <c r="O130" s="79"/>
      <c r="P130" s="181">
        <f>P131</f>
        <v>0</v>
      </c>
      <c r="Q130" s="79"/>
      <c r="R130" s="181">
        <f>R131</f>
        <v>0</v>
      </c>
      <c r="S130" s="79"/>
      <c r="T130" s="182">
        <f>T131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75</v>
      </c>
      <c r="AU130" s="17" t="s">
        <v>98</v>
      </c>
      <c r="BK130" s="183">
        <f>BK131</f>
        <v>0</v>
      </c>
    </row>
    <row r="131" spans="2:63" s="12" customFormat="1" ht="25.9" customHeight="1">
      <c r="B131" s="184"/>
      <c r="C131" s="185"/>
      <c r="D131" s="186" t="s">
        <v>75</v>
      </c>
      <c r="E131" s="187" t="s">
        <v>105</v>
      </c>
      <c r="F131" s="187" t="s">
        <v>126</v>
      </c>
      <c r="G131" s="185"/>
      <c r="H131" s="185"/>
      <c r="I131" s="188"/>
      <c r="J131" s="189">
        <f>BK131</f>
        <v>0</v>
      </c>
      <c r="K131" s="185"/>
      <c r="L131" s="190"/>
      <c r="M131" s="191"/>
      <c r="N131" s="192"/>
      <c r="O131" s="192"/>
      <c r="P131" s="193">
        <f>P132+P165+P178</f>
        <v>0</v>
      </c>
      <c r="Q131" s="192"/>
      <c r="R131" s="193">
        <f>R132+R165+R178</f>
        <v>0</v>
      </c>
      <c r="S131" s="192"/>
      <c r="T131" s="194">
        <f>T132+T165+T178</f>
        <v>0</v>
      </c>
      <c r="AR131" s="195" t="s">
        <v>127</v>
      </c>
      <c r="AT131" s="196" t="s">
        <v>75</v>
      </c>
      <c r="AU131" s="196" t="s">
        <v>76</v>
      </c>
      <c r="AY131" s="195" t="s">
        <v>128</v>
      </c>
      <c r="BK131" s="197">
        <f>BK132+BK165+BK178</f>
        <v>0</v>
      </c>
    </row>
    <row r="132" spans="2:63" s="12" customFormat="1" ht="22.9" customHeight="1">
      <c r="B132" s="184"/>
      <c r="C132" s="185"/>
      <c r="D132" s="186" t="s">
        <v>75</v>
      </c>
      <c r="E132" s="198" t="s">
        <v>129</v>
      </c>
      <c r="F132" s="198" t="s">
        <v>130</v>
      </c>
      <c r="G132" s="185"/>
      <c r="H132" s="185"/>
      <c r="I132" s="188"/>
      <c r="J132" s="199">
        <f>BK132</f>
        <v>0</v>
      </c>
      <c r="K132" s="185"/>
      <c r="L132" s="190"/>
      <c r="M132" s="191"/>
      <c r="N132" s="192"/>
      <c r="O132" s="192"/>
      <c r="P132" s="193">
        <f>SUM(P133:P164)</f>
        <v>0</v>
      </c>
      <c r="Q132" s="192"/>
      <c r="R132" s="193">
        <f>SUM(R133:R164)</f>
        <v>0</v>
      </c>
      <c r="S132" s="192"/>
      <c r="T132" s="194">
        <f>SUM(T133:T164)</f>
        <v>0</v>
      </c>
      <c r="AR132" s="195" t="s">
        <v>127</v>
      </c>
      <c r="AT132" s="196" t="s">
        <v>75</v>
      </c>
      <c r="AU132" s="196" t="s">
        <v>84</v>
      </c>
      <c r="AY132" s="195" t="s">
        <v>128</v>
      </c>
      <c r="BK132" s="197">
        <f>SUM(BK133:BK164)</f>
        <v>0</v>
      </c>
    </row>
    <row r="133" spans="1:65" s="2" customFormat="1" ht="16.5" customHeight="1">
      <c r="A133" s="34"/>
      <c r="B133" s="35"/>
      <c r="C133" s="200" t="s">
        <v>84</v>
      </c>
      <c r="D133" s="200" t="s">
        <v>131</v>
      </c>
      <c r="E133" s="201" t="s">
        <v>132</v>
      </c>
      <c r="F133" s="202" t="s">
        <v>133</v>
      </c>
      <c r="G133" s="203" t="s">
        <v>134</v>
      </c>
      <c r="H133" s="204">
        <v>1</v>
      </c>
      <c r="I133" s="205"/>
      <c r="J133" s="206">
        <f>ROUND(I133*H133,2)</f>
        <v>0</v>
      </c>
      <c r="K133" s="202" t="s">
        <v>135</v>
      </c>
      <c r="L133" s="39"/>
      <c r="M133" s="207" t="s">
        <v>1</v>
      </c>
      <c r="N133" s="208" t="s">
        <v>41</v>
      </c>
      <c r="O133" s="71"/>
      <c r="P133" s="209">
        <f>O133*H133</f>
        <v>0</v>
      </c>
      <c r="Q133" s="209">
        <v>0</v>
      </c>
      <c r="R133" s="209">
        <f>Q133*H133</f>
        <v>0</v>
      </c>
      <c r="S133" s="209">
        <v>0</v>
      </c>
      <c r="T133" s="210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1" t="s">
        <v>136</v>
      </c>
      <c r="AT133" s="211" t="s">
        <v>131</v>
      </c>
      <c r="AU133" s="211" t="s">
        <v>86</v>
      </c>
      <c r="AY133" s="17" t="s">
        <v>128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7" t="s">
        <v>84</v>
      </c>
      <c r="BK133" s="212">
        <f>ROUND(I133*H133,2)</f>
        <v>0</v>
      </c>
      <c r="BL133" s="17" t="s">
        <v>136</v>
      </c>
      <c r="BM133" s="211" t="s">
        <v>137</v>
      </c>
    </row>
    <row r="134" spans="1:47" s="2" customFormat="1" ht="19.5">
      <c r="A134" s="34"/>
      <c r="B134" s="35"/>
      <c r="C134" s="36"/>
      <c r="D134" s="213" t="s">
        <v>138</v>
      </c>
      <c r="E134" s="36"/>
      <c r="F134" s="214" t="s">
        <v>139</v>
      </c>
      <c r="G134" s="36"/>
      <c r="H134" s="36"/>
      <c r="I134" s="168"/>
      <c r="J134" s="36"/>
      <c r="K134" s="36"/>
      <c r="L134" s="39"/>
      <c r="M134" s="215"/>
      <c r="N134" s="216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138</v>
      </c>
      <c r="AU134" s="17" t="s">
        <v>86</v>
      </c>
    </row>
    <row r="135" spans="1:65" s="2" customFormat="1" ht="16.5" customHeight="1">
      <c r="A135" s="34"/>
      <c r="B135" s="35"/>
      <c r="C135" s="200" t="s">
        <v>86</v>
      </c>
      <c r="D135" s="200" t="s">
        <v>131</v>
      </c>
      <c r="E135" s="201" t="s">
        <v>140</v>
      </c>
      <c r="F135" s="202" t="s">
        <v>141</v>
      </c>
      <c r="G135" s="203" t="s">
        <v>134</v>
      </c>
      <c r="H135" s="204">
        <v>1</v>
      </c>
      <c r="I135" s="205"/>
      <c r="J135" s="206">
        <f>ROUND(I135*H135,2)</f>
        <v>0</v>
      </c>
      <c r="K135" s="202" t="s">
        <v>135</v>
      </c>
      <c r="L135" s="39"/>
      <c r="M135" s="207" t="s">
        <v>1</v>
      </c>
      <c r="N135" s="208" t="s">
        <v>41</v>
      </c>
      <c r="O135" s="71"/>
      <c r="P135" s="209">
        <f>O135*H135</f>
        <v>0</v>
      </c>
      <c r="Q135" s="209">
        <v>0</v>
      </c>
      <c r="R135" s="209">
        <f>Q135*H135</f>
        <v>0</v>
      </c>
      <c r="S135" s="209">
        <v>0</v>
      </c>
      <c r="T135" s="21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1" t="s">
        <v>136</v>
      </c>
      <c r="AT135" s="211" t="s">
        <v>131</v>
      </c>
      <c r="AU135" s="211" t="s">
        <v>86</v>
      </c>
      <c r="AY135" s="17" t="s">
        <v>128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7" t="s">
        <v>84</v>
      </c>
      <c r="BK135" s="212">
        <f>ROUND(I135*H135,2)</f>
        <v>0</v>
      </c>
      <c r="BL135" s="17" t="s">
        <v>136</v>
      </c>
      <c r="BM135" s="211" t="s">
        <v>142</v>
      </c>
    </row>
    <row r="136" spans="1:47" s="2" customFormat="1" ht="19.5">
      <c r="A136" s="34"/>
      <c r="B136" s="35"/>
      <c r="C136" s="36"/>
      <c r="D136" s="213" t="s">
        <v>138</v>
      </c>
      <c r="E136" s="36"/>
      <c r="F136" s="214" t="s">
        <v>143</v>
      </c>
      <c r="G136" s="36"/>
      <c r="H136" s="36"/>
      <c r="I136" s="168"/>
      <c r="J136" s="36"/>
      <c r="K136" s="36"/>
      <c r="L136" s="39"/>
      <c r="M136" s="215"/>
      <c r="N136" s="216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138</v>
      </c>
      <c r="AU136" s="17" t="s">
        <v>86</v>
      </c>
    </row>
    <row r="137" spans="1:65" s="2" customFormat="1" ht="16.5" customHeight="1">
      <c r="A137" s="34"/>
      <c r="B137" s="35"/>
      <c r="C137" s="200" t="s">
        <v>144</v>
      </c>
      <c r="D137" s="200" t="s">
        <v>131</v>
      </c>
      <c r="E137" s="201" t="s">
        <v>145</v>
      </c>
      <c r="F137" s="202" t="s">
        <v>146</v>
      </c>
      <c r="G137" s="203" t="s">
        <v>134</v>
      </c>
      <c r="H137" s="204">
        <v>1</v>
      </c>
      <c r="I137" s="205"/>
      <c r="J137" s="206">
        <f>ROUND(I137*H137,2)</f>
        <v>0</v>
      </c>
      <c r="K137" s="202" t="s">
        <v>135</v>
      </c>
      <c r="L137" s="39"/>
      <c r="M137" s="207" t="s">
        <v>1</v>
      </c>
      <c r="N137" s="208" t="s">
        <v>41</v>
      </c>
      <c r="O137" s="71"/>
      <c r="P137" s="209">
        <f>O137*H137</f>
        <v>0</v>
      </c>
      <c r="Q137" s="209">
        <v>0</v>
      </c>
      <c r="R137" s="209">
        <f>Q137*H137</f>
        <v>0</v>
      </c>
      <c r="S137" s="209">
        <v>0</v>
      </c>
      <c r="T137" s="210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1" t="s">
        <v>136</v>
      </c>
      <c r="AT137" s="211" t="s">
        <v>131</v>
      </c>
      <c r="AU137" s="211" t="s">
        <v>86</v>
      </c>
      <c r="AY137" s="17" t="s">
        <v>128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7" t="s">
        <v>84</v>
      </c>
      <c r="BK137" s="212">
        <f>ROUND(I137*H137,2)</f>
        <v>0</v>
      </c>
      <c r="BL137" s="17" t="s">
        <v>136</v>
      </c>
      <c r="BM137" s="211" t="s">
        <v>147</v>
      </c>
    </row>
    <row r="138" spans="1:47" s="2" customFormat="1" ht="19.5">
      <c r="A138" s="34"/>
      <c r="B138" s="35"/>
      <c r="C138" s="36"/>
      <c r="D138" s="213" t="s">
        <v>138</v>
      </c>
      <c r="E138" s="36"/>
      <c r="F138" s="214" t="s">
        <v>148</v>
      </c>
      <c r="G138" s="36"/>
      <c r="H138" s="36"/>
      <c r="I138" s="168"/>
      <c r="J138" s="36"/>
      <c r="K138" s="36"/>
      <c r="L138" s="39"/>
      <c r="M138" s="215"/>
      <c r="N138" s="216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138</v>
      </c>
      <c r="AU138" s="17" t="s">
        <v>86</v>
      </c>
    </row>
    <row r="139" spans="1:65" s="2" customFormat="1" ht="16.5" customHeight="1">
      <c r="A139" s="34"/>
      <c r="B139" s="35"/>
      <c r="C139" s="200" t="s">
        <v>149</v>
      </c>
      <c r="D139" s="200" t="s">
        <v>131</v>
      </c>
      <c r="E139" s="201" t="s">
        <v>150</v>
      </c>
      <c r="F139" s="202" t="s">
        <v>151</v>
      </c>
      <c r="G139" s="203" t="s">
        <v>134</v>
      </c>
      <c r="H139" s="204">
        <v>1</v>
      </c>
      <c r="I139" s="205"/>
      <c r="J139" s="206">
        <f>ROUND(I139*H139,2)</f>
        <v>0</v>
      </c>
      <c r="K139" s="202" t="s">
        <v>135</v>
      </c>
      <c r="L139" s="39"/>
      <c r="M139" s="207" t="s">
        <v>1</v>
      </c>
      <c r="N139" s="208" t="s">
        <v>41</v>
      </c>
      <c r="O139" s="71"/>
      <c r="P139" s="209">
        <f>O139*H139</f>
        <v>0</v>
      </c>
      <c r="Q139" s="209">
        <v>0</v>
      </c>
      <c r="R139" s="209">
        <f>Q139*H139</f>
        <v>0</v>
      </c>
      <c r="S139" s="209">
        <v>0</v>
      </c>
      <c r="T139" s="210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1" t="s">
        <v>136</v>
      </c>
      <c r="AT139" s="211" t="s">
        <v>131</v>
      </c>
      <c r="AU139" s="211" t="s">
        <v>86</v>
      </c>
      <c r="AY139" s="17" t="s">
        <v>128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7" t="s">
        <v>84</v>
      </c>
      <c r="BK139" s="212">
        <f>ROUND(I139*H139,2)</f>
        <v>0</v>
      </c>
      <c r="BL139" s="17" t="s">
        <v>136</v>
      </c>
      <c r="BM139" s="211" t="s">
        <v>152</v>
      </c>
    </row>
    <row r="140" spans="1:47" s="2" customFormat="1" ht="19.5">
      <c r="A140" s="34"/>
      <c r="B140" s="35"/>
      <c r="C140" s="36"/>
      <c r="D140" s="213" t="s">
        <v>138</v>
      </c>
      <c r="E140" s="36"/>
      <c r="F140" s="214" t="s">
        <v>153</v>
      </c>
      <c r="G140" s="36"/>
      <c r="H140" s="36"/>
      <c r="I140" s="168"/>
      <c r="J140" s="36"/>
      <c r="K140" s="36"/>
      <c r="L140" s="39"/>
      <c r="M140" s="215"/>
      <c r="N140" s="216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138</v>
      </c>
      <c r="AU140" s="17" t="s">
        <v>86</v>
      </c>
    </row>
    <row r="141" spans="1:65" s="2" customFormat="1" ht="16.5" customHeight="1">
      <c r="A141" s="34"/>
      <c r="B141" s="35"/>
      <c r="C141" s="200" t="s">
        <v>127</v>
      </c>
      <c r="D141" s="200" t="s">
        <v>131</v>
      </c>
      <c r="E141" s="201" t="s">
        <v>154</v>
      </c>
      <c r="F141" s="202" t="s">
        <v>155</v>
      </c>
      <c r="G141" s="203" t="s">
        <v>134</v>
      </c>
      <c r="H141" s="204">
        <v>1</v>
      </c>
      <c r="I141" s="205"/>
      <c r="J141" s="206">
        <f>ROUND(I141*H141,2)</f>
        <v>0</v>
      </c>
      <c r="K141" s="202" t="s">
        <v>1</v>
      </c>
      <c r="L141" s="39"/>
      <c r="M141" s="207" t="s">
        <v>1</v>
      </c>
      <c r="N141" s="208" t="s">
        <v>41</v>
      </c>
      <c r="O141" s="71"/>
      <c r="P141" s="209">
        <f>O141*H141</f>
        <v>0</v>
      </c>
      <c r="Q141" s="209">
        <v>0</v>
      </c>
      <c r="R141" s="209">
        <f>Q141*H141</f>
        <v>0</v>
      </c>
      <c r="S141" s="209">
        <v>0</v>
      </c>
      <c r="T141" s="21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1" t="s">
        <v>149</v>
      </c>
      <c r="AT141" s="211" t="s">
        <v>131</v>
      </c>
      <c r="AU141" s="211" t="s">
        <v>86</v>
      </c>
      <c r="AY141" s="17" t="s">
        <v>128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7" t="s">
        <v>84</v>
      </c>
      <c r="BK141" s="212">
        <f>ROUND(I141*H141,2)</f>
        <v>0</v>
      </c>
      <c r="BL141" s="17" t="s">
        <v>149</v>
      </c>
      <c r="BM141" s="211" t="s">
        <v>156</v>
      </c>
    </row>
    <row r="142" spans="1:47" s="2" customFormat="1" ht="19.5">
      <c r="A142" s="34"/>
      <c r="B142" s="35"/>
      <c r="C142" s="36"/>
      <c r="D142" s="213" t="s">
        <v>138</v>
      </c>
      <c r="E142" s="36"/>
      <c r="F142" s="214" t="s">
        <v>157</v>
      </c>
      <c r="G142" s="36"/>
      <c r="H142" s="36"/>
      <c r="I142" s="168"/>
      <c r="J142" s="36"/>
      <c r="K142" s="36"/>
      <c r="L142" s="39"/>
      <c r="M142" s="215"/>
      <c r="N142" s="216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138</v>
      </c>
      <c r="AU142" s="17" t="s">
        <v>86</v>
      </c>
    </row>
    <row r="143" spans="1:65" s="2" customFormat="1" ht="16.5" customHeight="1">
      <c r="A143" s="34"/>
      <c r="B143" s="35"/>
      <c r="C143" s="200" t="s">
        <v>158</v>
      </c>
      <c r="D143" s="200" t="s">
        <v>131</v>
      </c>
      <c r="E143" s="201" t="s">
        <v>159</v>
      </c>
      <c r="F143" s="202" t="s">
        <v>160</v>
      </c>
      <c r="G143" s="203" t="s">
        <v>134</v>
      </c>
      <c r="H143" s="204">
        <v>1</v>
      </c>
      <c r="I143" s="205"/>
      <c r="J143" s="206">
        <f>ROUND(I143*H143,2)</f>
        <v>0</v>
      </c>
      <c r="K143" s="202" t="s">
        <v>1</v>
      </c>
      <c r="L143" s="39"/>
      <c r="M143" s="207" t="s">
        <v>1</v>
      </c>
      <c r="N143" s="208" t="s">
        <v>41</v>
      </c>
      <c r="O143" s="71"/>
      <c r="P143" s="209">
        <f>O143*H143</f>
        <v>0</v>
      </c>
      <c r="Q143" s="209">
        <v>0</v>
      </c>
      <c r="R143" s="209">
        <f>Q143*H143</f>
        <v>0</v>
      </c>
      <c r="S143" s="209">
        <v>0</v>
      </c>
      <c r="T143" s="210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1" t="s">
        <v>149</v>
      </c>
      <c r="AT143" s="211" t="s">
        <v>131</v>
      </c>
      <c r="AU143" s="211" t="s">
        <v>86</v>
      </c>
      <c r="AY143" s="17" t="s">
        <v>128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7" t="s">
        <v>84</v>
      </c>
      <c r="BK143" s="212">
        <f>ROUND(I143*H143,2)</f>
        <v>0</v>
      </c>
      <c r="BL143" s="17" t="s">
        <v>149</v>
      </c>
      <c r="BM143" s="211" t="s">
        <v>161</v>
      </c>
    </row>
    <row r="144" spans="1:47" s="2" customFormat="1" ht="19.5">
      <c r="A144" s="34"/>
      <c r="B144" s="35"/>
      <c r="C144" s="36"/>
      <c r="D144" s="213" t="s">
        <v>138</v>
      </c>
      <c r="E144" s="36"/>
      <c r="F144" s="214" t="s">
        <v>162</v>
      </c>
      <c r="G144" s="36"/>
      <c r="H144" s="36"/>
      <c r="I144" s="168"/>
      <c r="J144" s="36"/>
      <c r="K144" s="36"/>
      <c r="L144" s="39"/>
      <c r="M144" s="215"/>
      <c r="N144" s="216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138</v>
      </c>
      <c r="AU144" s="17" t="s">
        <v>86</v>
      </c>
    </row>
    <row r="145" spans="1:65" s="2" customFormat="1" ht="16.5" customHeight="1">
      <c r="A145" s="34"/>
      <c r="B145" s="35"/>
      <c r="C145" s="200" t="s">
        <v>163</v>
      </c>
      <c r="D145" s="200" t="s">
        <v>131</v>
      </c>
      <c r="E145" s="201" t="s">
        <v>164</v>
      </c>
      <c r="F145" s="202" t="s">
        <v>165</v>
      </c>
      <c r="G145" s="203" t="s">
        <v>134</v>
      </c>
      <c r="H145" s="204">
        <v>1</v>
      </c>
      <c r="I145" s="205"/>
      <c r="J145" s="206">
        <f>ROUND(I145*H145,2)</f>
        <v>0</v>
      </c>
      <c r="K145" s="202" t="s">
        <v>1</v>
      </c>
      <c r="L145" s="39"/>
      <c r="M145" s="207" t="s">
        <v>1</v>
      </c>
      <c r="N145" s="208" t="s">
        <v>41</v>
      </c>
      <c r="O145" s="71"/>
      <c r="P145" s="209">
        <f>O145*H145</f>
        <v>0</v>
      </c>
      <c r="Q145" s="209">
        <v>0</v>
      </c>
      <c r="R145" s="209">
        <f>Q145*H145</f>
        <v>0</v>
      </c>
      <c r="S145" s="209">
        <v>0</v>
      </c>
      <c r="T145" s="21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1" t="s">
        <v>149</v>
      </c>
      <c r="AT145" s="211" t="s">
        <v>131</v>
      </c>
      <c r="AU145" s="211" t="s">
        <v>86</v>
      </c>
      <c r="AY145" s="17" t="s">
        <v>128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7" t="s">
        <v>84</v>
      </c>
      <c r="BK145" s="212">
        <f>ROUND(I145*H145,2)</f>
        <v>0</v>
      </c>
      <c r="BL145" s="17" t="s">
        <v>149</v>
      </c>
      <c r="BM145" s="211" t="s">
        <v>166</v>
      </c>
    </row>
    <row r="146" spans="1:47" s="2" customFormat="1" ht="19.5">
      <c r="A146" s="34"/>
      <c r="B146" s="35"/>
      <c r="C146" s="36"/>
      <c r="D146" s="213" t="s">
        <v>138</v>
      </c>
      <c r="E146" s="36"/>
      <c r="F146" s="214" t="s">
        <v>167</v>
      </c>
      <c r="G146" s="36"/>
      <c r="H146" s="36"/>
      <c r="I146" s="168"/>
      <c r="J146" s="36"/>
      <c r="K146" s="36"/>
      <c r="L146" s="39"/>
      <c r="M146" s="215"/>
      <c r="N146" s="216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138</v>
      </c>
      <c r="AU146" s="17" t="s">
        <v>86</v>
      </c>
    </row>
    <row r="147" spans="1:65" s="2" customFormat="1" ht="16.5" customHeight="1">
      <c r="A147" s="34"/>
      <c r="B147" s="35"/>
      <c r="C147" s="200" t="s">
        <v>168</v>
      </c>
      <c r="D147" s="200" t="s">
        <v>131</v>
      </c>
      <c r="E147" s="201" t="s">
        <v>169</v>
      </c>
      <c r="F147" s="202" t="s">
        <v>170</v>
      </c>
      <c r="G147" s="203" t="s">
        <v>171</v>
      </c>
      <c r="H147" s="204">
        <v>40</v>
      </c>
      <c r="I147" s="205"/>
      <c r="J147" s="206">
        <f>ROUND(I147*H147,2)</f>
        <v>0</v>
      </c>
      <c r="K147" s="202" t="s">
        <v>1</v>
      </c>
      <c r="L147" s="39"/>
      <c r="M147" s="207" t="s">
        <v>1</v>
      </c>
      <c r="N147" s="208" t="s">
        <v>41</v>
      </c>
      <c r="O147" s="71"/>
      <c r="P147" s="209">
        <f>O147*H147</f>
        <v>0</v>
      </c>
      <c r="Q147" s="209">
        <v>0</v>
      </c>
      <c r="R147" s="209">
        <f>Q147*H147</f>
        <v>0</v>
      </c>
      <c r="S147" s="209">
        <v>0</v>
      </c>
      <c r="T147" s="210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1" t="s">
        <v>149</v>
      </c>
      <c r="AT147" s="211" t="s">
        <v>131</v>
      </c>
      <c r="AU147" s="211" t="s">
        <v>86</v>
      </c>
      <c r="AY147" s="17" t="s">
        <v>128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7" t="s">
        <v>84</v>
      </c>
      <c r="BK147" s="212">
        <f>ROUND(I147*H147,2)</f>
        <v>0</v>
      </c>
      <c r="BL147" s="17" t="s">
        <v>149</v>
      </c>
      <c r="BM147" s="211" t="s">
        <v>172</v>
      </c>
    </row>
    <row r="148" spans="1:47" s="2" customFormat="1" ht="19.5">
      <c r="A148" s="34"/>
      <c r="B148" s="35"/>
      <c r="C148" s="36"/>
      <c r="D148" s="213" t="s">
        <v>138</v>
      </c>
      <c r="E148" s="36"/>
      <c r="F148" s="214" t="s">
        <v>173</v>
      </c>
      <c r="G148" s="36"/>
      <c r="H148" s="36"/>
      <c r="I148" s="168"/>
      <c r="J148" s="36"/>
      <c r="K148" s="36"/>
      <c r="L148" s="39"/>
      <c r="M148" s="215"/>
      <c r="N148" s="216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138</v>
      </c>
      <c r="AU148" s="17" t="s">
        <v>86</v>
      </c>
    </row>
    <row r="149" spans="1:65" s="2" customFormat="1" ht="16.5" customHeight="1">
      <c r="A149" s="34"/>
      <c r="B149" s="35"/>
      <c r="C149" s="200" t="s">
        <v>174</v>
      </c>
      <c r="D149" s="200" t="s">
        <v>131</v>
      </c>
      <c r="E149" s="201" t="s">
        <v>175</v>
      </c>
      <c r="F149" s="202" t="s">
        <v>176</v>
      </c>
      <c r="G149" s="203" t="s">
        <v>171</v>
      </c>
      <c r="H149" s="204">
        <v>40</v>
      </c>
      <c r="I149" s="205"/>
      <c r="J149" s="206">
        <f>ROUND(I149*H149,2)</f>
        <v>0</v>
      </c>
      <c r="K149" s="202" t="s">
        <v>1</v>
      </c>
      <c r="L149" s="39"/>
      <c r="M149" s="207" t="s">
        <v>1</v>
      </c>
      <c r="N149" s="208" t="s">
        <v>41</v>
      </c>
      <c r="O149" s="71"/>
      <c r="P149" s="209">
        <f>O149*H149</f>
        <v>0</v>
      </c>
      <c r="Q149" s="209">
        <v>0</v>
      </c>
      <c r="R149" s="209">
        <f>Q149*H149</f>
        <v>0</v>
      </c>
      <c r="S149" s="209">
        <v>0</v>
      </c>
      <c r="T149" s="21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1" t="s">
        <v>149</v>
      </c>
      <c r="AT149" s="211" t="s">
        <v>131</v>
      </c>
      <c r="AU149" s="211" t="s">
        <v>86</v>
      </c>
      <c r="AY149" s="17" t="s">
        <v>128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7" t="s">
        <v>84</v>
      </c>
      <c r="BK149" s="212">
        <f>ROUND(I149*H149,2)</f>
        <v>0</v>
      </c>
      <c r="BL149" s="17" t="s">
        <v>149</v>
      </c>
      <c r="BM149" s="211" t="s">
        <v>177</v>
      </c>
    </row>
    <row r="150" spans="1:47" s="2" customFormat="1" ht="19.5">
      <c r="A150" s="34"/>
      <c r="B150" s="35"/>
      <c r="C150" s="36"/>
      <c r="D150" s="213" t="s">
        <v>138</v>
      </c>
      <c r="E150" s="36"/>
      <c r="F150" s="214" t="s">
        <v>178</v>
      </c>
      <c r="G150" s="36"/>
      <c r="H150" s="36"/>
      <c r="I150" s="168"/>
      <c r="J150" s="36"/>
      <c r="K150" s="36"/>
      <c r="L150" s="39"/>
      <c r="M150" s="215"/>
      <c r="N150" s="216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138</v>
      </c>
      <c r="AU150" s="17" t="s">
        <v>86</v>
      </c>
    </row>
    <row r="151" spans="1:65" s="2" customFormat="1" ht="16.5" customHeight="1">
      <c r="A151" s="34"/>
      <c r="B151" s="35"/>
      <c r="C151" s="200" t="s">
        <v>179</v>
      </c>
      <c r="D151" s="200" t="s">
        <v>131</v>
      </c>
      <c r="E151" s="201" t="s">
        <v>180</v>
      </c>
      <c r="F151" s="202" t="s">
        <v>181</v>
      </c>
      <c r="G151" s="203" t="s">
        <v>171</v>
      </c>
      <c r="H151" s="204">
        <v>40</v>
      </c>
      <c r="I151" s="205"/>
      <c r="J151" s="206">
        <f>ROUND(I151*H151,2)</f>
        <v>0</v>
      </c>
      <c r="K151" s="202" t="s">
        <v>1</v>
      </c>
      <c r="L151" s="39"/>
      <c r="M151" s="207" t="s">
        <v>1</v>
      </c>
      <c r="N151" s="208" t="s">
        <v>41</v>
      </c>
      <c r="O151" s="71"/>
      <c r="P151" s="209">
        <f>O151*H151</f>
        <v>0</v>
      </c>
      <c r="Q151" s="209">
        <v>0</v>
      </c>
      <c r="R151" s="209">
        <f>Q151*H151</f>
        <v>0</v>
      </c>
      <c r="S151" s="209">
        <v>0</v>
      </c>
      <c r="T151" s="21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1" t="s">
        <v>149</v>
      </c>
      <c r="AT151" s="211" t="s">
        <v>131</v>
      </c>
      <c r="AU151" s="211" t="s">
        <v>86</v>
      </c>
      <c r="AY151" s="17" t="s">
        <v>128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7" t="s">
        <v>84</v>
      </c>
      <c r="BK151" s="212">
        <f>ROUND(I151*H151,2)</f>
        <v>0</v>
      </c>
      <c r="BL151" s="17" t="s">
        <v>149</v>
      </c>
      <c r="BM151" s="211" t="s">
        <v>182</v>
      </c>
    </row>
    <row r="152" spans="1:47" s="2" customFormat="1" ht="19.5">
      <c r="A152" s="34"/>
      <c r="B152" s="35"/>
      <c r="C152" s="36"/>
      <c r="D152" s="213" t="s">
        <v>138</v>
      </c>
      <c r="E152" s="36"/>
      <c r="F152" s="214" t="s">
        <v>183</v>
      </c>
      <c r="G152" s="36"/>
      <c r="H152" s="36"/>
      <c r="I152" s="168"/>
      <c r="J152" s="36"/>
      <c r="K152" s="36"/>
      <c r="L152" s="39"/>
      <c r="M152" s="215"/>
      <c r="N152" s="216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138</v>
      </c>
      <c r="AU152" s="17" t="s">
        <v>86</v>
      </c>
    </row>
    <row r="153" spans="1:65" s="2" customFormat="1" ht="16.5" customHeight="1">
      <c r="A153" s="34"/>
      <c r="B153" s="35"/>
      <c r="C153" s="200" t="s">
        <v>184</v>
      </c>
      <c r="D153" s="200" t="s">
        <v>131</v>
      </c>
      <c r="E153" s="201" t="s">
        <v>185</v>
      </c>
      <c r="F153" s="202" t="s">
        <v>186</v>
      </c>
      <c r="G153" s="203" t="s">
        <v>171</v>
      </c>
      <c r="H153" s="204">
        <v>60</v>
      </c>
      <c r="I153" s="205"/>
      <c r="J153" s="206">
        <f>ROUND(I153*H153,2)</f>
        <v>0</v>
      </c>
      <c r="K153" s="202" t="s">
        <v>1</v>
      </c>
      <c r="L153" s="39"/>
      <c r="M153" s="207" t="s">
        <v>1</v>
      </c>
      <c r="N153" s="208" t="s">
        <v>41</v>
      </c>
      <c r="O153" s="71"/>
      <c r="P153" s="209">
        <f>O153*H153</f>
        <v>0</v>
      </c>
      <c r="Q153" s="209">
        <v>0</v>
      </c>
      <c r="R153" s="209">
        <f>Q153*H153</f>
        <v>0</v>
      </c>
      <c r="S153" s="209">
        <v>0</v>
      </c>
      <c r="T153" s="210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1" t="s">
        <v>149</v>
      </c>
      <c r="AT153" s="211" t="s">
        <v>131</v>
      </c>
      <c r="AU153" s="211" t="s">
        <v>86</v>
      </c>
      <c r="AY153" s="17" t="s">
        <v>128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7" t="s">
        <v>84</v>
      </c>
      <c r="BK153" s="212">
        <f>ROUND(I153*H153,2)</f>
        <v>0</v>
      </c>
      <c r="BL153" s="17" t="s">
        <v>149</v>
      </c>
      <c r="BM153" s="211" t="s">
        <v>187</v>
      </c>
    </row>
    <row r="154" spans="1:47" s="2" customFormat="1" ht="19.5">
      <c r="A154" s="34"/>
      <c r="B154" s="35"/>
      <c r="C154" s="36"/>
      <c r="D154" s="213" t="s">
        <v>138</v>
      </c>
      <c r="E154" s="36"/>
      <c r="F154" s="214" t="s">
        <v>188</v>
      </c>
      <c r="G154" s="36"/>
      <c r="H154" s="36"/>
      <c r="I154" s="168"/>
      <c r="J154" s="36"/>
      <c r="K154" s="36"/>
      <c r="L154" s="39"/>
      <c r="M154" s="215"/>
      <c r="N154" s="216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138</v>
      </c>
      <c r="AU154" s="17" t="s">
        <v>86</v>
      </c>
    </row>
    <row r="155" spans="1:65" s="2" customFormat="1" ht="16.5" customHeight="1">
      <c r="A155" s="34"/>
      <c r="B155" s="35"/>
      <c r="C155" s="200" t="s">
        <v>189</v>
      </c>
      <c r="D155" s="200" t="s">
        <v>131</v>
      </c>
      <c r="E155" s="201" t="s">
        <v>190</v>
      </c>
      <c r="F155" s="202" t="s">
        <v>191</v>
      </c>
      <c r="G155" s="203" t="s">
        <v>134</v>
      </c>
      <c r="H155" s="204">
        <v>1</v>
      </c>
      <c r="I155" s="205"/>
      <c r="J155" s="206">
        <f>ROUND(I155*H155,2)</f>
        <v>0</v>
      </c>
      <c r="K155" s="202" t="s">
        <v>1</v>
      </c>
      <c r="L155" s="39"/>
      <c r="M155" s="207" t="s">
        <v>1</v>
      </c>
      <c r="N155" s="208" t="s">
        <v>41</v>
      </c>
      <c r="O155" s="71"/>
      <c r="P155" s="209">
        <f>O155*H155</f>
        <v>0</v>
      </c>
      <c r="Q155" s="209">
        <v>0</v>
      </c>
      <c r="R155" s="209">
        <f>Q155*H155</f>
        <v>0</v>
      </c>
      <c r="S155" s="209">
        <v>0</v>
      </c>
      <c r="T155" s="21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1" t="s">
        <v>149</v>
      </c>
      <c r="AT155" s="211" t="s">
        <v>131</v>
      </c>
      <c r="AU155" s="211" t="s">
        <v>86</v>
      </c>
      <c r="AY155" s="17" t="s">
        <v>128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17" t="s">
        <v>84</v>
      </c>
      <c r="BK155" s="212">
        <f>ROUND(I155*H155,2)</f>
        <v>0</v>
      </c>
      <c r="BL155" s="17" t="s">
        <v>149</v>
      </c>
      <c r="BM155" s="211" t="s">
        <v>192</v>
      </c>
    </row>
    <row r="156" spans="1:47" s="2" customFormat="1" ht="19.5">
      <c r="A156" s="34"/>
      <c r="B156" s="35"/>
      <c r="C156" s="36"/>
      <c r="D156" s="213" t="s">
        <v>138</v>
      </c>
      <c r="E156" s="36"/>
      <c r="F156" s="214" t="s">
        <v>193</v>
      </c>
      <c r="G156" s="36"/>
      <c r="H156" s="36"/>
      <c r="I156" s="168"/>
      <c r="J156" s="36"/>
      <c r="K156" s="36"/>
      <c r="L156" s="39"/>
      <c r="M156" s="215"/>
      <c r="N156" s="216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138</v>
      </c>
      <c r="AU156" s="17" t="s">
        <v>86</v>
      </c>
    </row>
    <row r="157" spans="1:65" s="2" customFormat="1" ht="16.5" customHeight="1">
      <c r="A157" s="34"/>
      <c r="B157" s="35"/>
      <c r="C157" s="200" t="s">
        <v>194</v>
      </c>
      <c r="D157" s="200" t="s">
        <v>131</v>
      </c>
      <c r="E157" s="201" t="s">
        <v>195</v>
      </c>
      <c r="F157" s="202" t="s">
        <v>196</v>
      </c>
      <c r="G157" s="203" t="s">
        <v>134</v>
      </c>
      <c r="H157" s="204">
        <v>1</v>
      </c>
      <c r="I157" s="205"/>
      <c r="J157" s="206">
        <f>ROUND(I157*H157,2)</f>
        <v>0</v>
      </c>
      <c r="K157" s="202" t="s">
        <v>1</v>
      </c>
      <c r="L157" s="39"/>
      <c r="M157" s="207" t="s">
        <v>1</v>
      </c>
      <c r="N157" s="208" t="s">
        <v>41</v>
      </c>
      <c r="O157" s="71"/>
      <c r="P157" s="209">
        <f>O157*H157</f>
        <v>0</v>
      </c>
      <c r="Q157" s="209">
        <v>0</v>
      </c>
      <c r="R157" s="209">
        <f>Q157*H157</f>
        <v>0</v>
      </c>
      <c r="S157" s="209">
        <v>0</v>
      </c>
      <c r="T157" s="210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1" t="s">
        <v>149</v>
      </c>
      <c r="AT157" s="211" t="s">
        <v>131</v>
      </c>
      <c r="AU157" s="211" t="s">
        <v>86</v>
      </c>
      <c r="AY157" s="17" t="s">
        <v>128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17" t="s">
        <v>84</v>
      </c>
      <c r="BK157" s="212">
        <f>ROUND(I157*H157,2)</f>
        <v>0</v>
      </c>
      <c r="BL157" s="17" t="s">
        <v>149</v>
      </c>
      <c r="BM157" s="211" t="s">
        <v>197</v>
      </c>
    </row>
    <row r="158" spans="1:47" s="2" customFormat="1" ht="19.5">
      <c r="A158" s="34"/>
      <c r="B158" s="35"/>
      <c r="C158" s="36"/>
      <c r="D158" s="213" t="s">
        <v>138</v>
      </c>
      <c r="E158" s="36"/>
      <c r="F158" s="214" t="s">
        <v>198</v>
      </c>
      <c r="G158" s="36"/>
      <c r="H158" s="36"/>
      <c r="I158" s="168"/>
      <c r="J158" s="36"/>
      <c r="K158" s="36"/>
      <c r="L158" s="39"/>
      <c r="M158" s="215"/>
      <c r="N158" s="216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138</v>
      </c>
      <c r="AU158" s="17" t="s">
        <v>86</v>
      </c>
    </row>
    <row r="159" spans="1:65" s="2" customFormat="1" ht="16.5" customHeight="1">
      <c r="A159" s="34"/>
      <c r="B159" s="35"/>
      <c r="C159" s="200" t="s">
        <v>199</v>
      </c>
      <c r="D159" s="200" t="s">
        <v>131</v>
      </c>
      <c r="E159" s="201" t="s">
        <v>200</v>
      </c>
      <c r="F159" s="202" t="s">
        <v>201</v>
      </c>
      <c r="G159" s="203" t="s">
        <v>134</v>
      </c>
      <c r="H159" s="204">
        <v>1</v>
      </c>
      <c r="I159" s="205"/>
      <c r="J159" s="206">
        <f>ROUND(I159*H159,2)</f>
        <v>0</v>
      </c>
      <c r="K159" s="202" t="s">
        <v>1</v>
      </c>
      <c r="L159" s="39"/>
      <c r="M159" s="207" t="s">
        <v>1</v>
      </c>
      <c r="N159" s="208" t="s">
        <v>41</v>
      </c>
      <c r="O159" s="71"/>
      <c r="P159" s="209">
        <f>O159*H159</f>
        <v>0</v>
      </c>
      <c r="Q159" s="209">
        <v>0</v>
      </c>
      <c r="R159" s="209">
        <f>Q159*H159</f>
        <v>0</v>
      </c>
      <c r="S159" s="209">
        <v>0</v>
      </c>
      <c r="T159" s="210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1" t="s">
        <v>149</v>
      </c>
      <c r="AT159" s="211" t="s">
        <v>131</v>
      </c>
      <c r="AU159" s="211" t="s">
        <v>86</v>
      </c>
      <c r="AY159" s="17" t="s">
        <v>128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17" t="s">
        <v>84</v>
      </c>
      <c r="BK159" s="212">
        <f>ROUND(I159*H159,2)</f>
        <v>0</v>
      </c>
      <c r="BL159" s="17" t="s">
        <v>149</v>
      </c>
      <c r="BM159" s="211" t="s">
        <v>202</v>
      </c>
    </row>
    <row r="160" spans="1:47" s="2" customFormat="1" ht="19.5">
      <c r="A160" s="34"/>
      <c r="B160" s="35"/>
      <c r="C160" s="36"/>
      <c r="D160" s="213" t="s">
        <v>138</v>
      </c>
      <c r="E160" s="36"/>
      <c r="F160" s="214" t="s">
        <v>203</v>
      </c>
      <c r="G160" s="36"/>
      <c r="H160" s="36"/>
      <c r="I160" s="168"/>
      <c r="J160" s="36"/>
      <c r="K160" s="36"/>
      <c r="L160" s="39"/>
      <c r="M160" s="215"/>
      <c r="N160" s="216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138</v>
      </c>
      <c r="AU160" s="17" t="s">
        <v>86</v>
      </c>
    </row>
    <row r="161" spans="1:65" s="2" customFormat="1" ht="16.5" customHeight="1">
      <c r="A161" s="34"/>
      <c r="B161" s="35"/>
      <c r="C161" s="200" t="s">
        <v>8</v>
      </c>
      <c r="D161" s="200" t="s">
        <v>131</v>
      </c>
      <c r="E161" s="201" t="s">
        <v>204</v>
      </c>
      <c r="F161" s="202" t="s">
        <v>205</v>
      </c>
      <c r="G161" s="203" t="s">
        <v>134</v>
      </c>
      <c r="H161" s="204">
        <v>1</v>
      </c>
      <c r="I161" s="205"/>
      <c r="J161" s="206">
        <f>ROUND(I161*H161,2)</f>
        <v>0</v>
      </c>
      <c r="K161" s="202" t="s">
        <v>1</v>
      </c>
      <c r="L161" s="39"/>
      <c r="M161" s="207" t="s">
        <v>1</v>
      </c>
      <c r="N161" s="208" t="s">
        <v>41</v>
      </c>
      <c r="O161" s="71"/>
      <c r="P161" s="209">
        <f>O161*H161</f>
        <v>0</v>
      </c>
      <c r="Q161" s="209">
        <v>0</v>
      </c>
      <c r="R161" s="209">
        <f>Q161*H161</f>
        <v>0</v>
      </c>
      <c r="S161" s="209">
        <v>0</v>
      </c>
      <c r="T161" s="210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1" t="s">
        <v>149</v>
      </c>
      <c r="AT161" s="211" t="s">
        <v>131</v>
      </c>
      <c r="AU161" s="211" t="s">
        <v>86</v>
      </c>
      <c r="AY161" s="17" t="s">
        <v>128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17" t="s">
        <v>84</v>
      </c>
      <c r="BK161" s="212">
        <f>ROUND(I161*H161,2)</f>
        <v>0</v>
      </c>
      <c r="BL161" s="17" t="s">
        <v>149</v>
      </c>
      <c r="BM161" s="211" t="s">
        <v>206</v>
      </c>
    </row>
    <row r="162" spans="1:47" s="2" customFormat="1" ht="19.5">
      <c r="A162" s="34"/>
      <c r="B162" s="35"/>
      <c r="C162" s="36"/>
      <c r="D162" s="213" t="s">
        <v>138</v>
      </c>
      <c r="E162" s="36"/>
      <c r="F162" s="214" t="s">
        <v>207</v>
      </c>
      <c r="G162" s="36"/>
      <c r="H162" s="36"/>
      <c r="I162" s="168"/>
      <c r="J162" s="36"/>
      <c r="K162" s="36"/>
      <c r="L162" s="39"/>
      <c r="M162" s="215"/>
      <c r="N162" s="216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138</v>
      </c>
      <c r="AU162" s="17" t="s">
        <v>86</v>
      </c>
    </row>
    <row r="163" spans="1:65" s="2" customFormat="1" ht="16.5" customHeight="1">
      <c r="A163" s="34"/>
      <c r="B163" s="35"/>
      <c r="C163" s="200" t="s">
        <v>208</v>
      </c>
      <c r="D163" s="200" t="s">
        <v>131</v>
      </c>
      <c r="E163" s="201" t="s">
        <v>209</v>
      </c>
      <c r="F163" s="202" t="s">
        <v>210</v>
      </c>
      <c r="G163" s="203" t="s">
        <v>134</v>
      </c>
      <c r="H163" s="204">
        <v>1</v>
      </c>
      <c r="I163" s="205"/>
      <c r="J163" s="206">
        <f>ROUND(I163*H163,2)</f>
        <v>0</v>
      </c>
      <c r="K163" s="202" t="s">
        <v>1</v>
      </c>
      <c r="L163" s="39"/>
      <c r="M163" s="207" t="s">
        <v>1</v>
      </c>
      <c r="N163" s="208" t="s">
        <v>41</v>
      </c>
      <c r="O163" s="71"/>
      <c r="P163" s="209">
        <f>O163*H163</f>
        <v>0</v>
      </c>
      <c r="Q163" s="209">
        <v>0</v>
      </c>
      <c r="R163" s="209">
        <f>Q163*H163</f>
        <v>0</v>
      </c>
      <c r="S163" s="209">
        <v>0</v>
      </c>
      <c r="T163" s="210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1" t="s">
        <v>149</v>
      </c>
      <c r="AT163" s="211" t="s">
        <v>131</v>
      </c>
      <c r="AU163" s="211" t="s">
        <v>86</v>
      </c>
      <c r="AY163" s="17" t="s">
        <v>128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17" t="s">
        <v>84</v>
      </c>
      <c r="BK163" s="212">
        <f>ROUND(I163*H163,2)</f>
        <v>0</v>
      </c>
      <c r="BL163" s="17" t="s">
        <v>149</v>
      </c>
      <c r="BM163" s="211" t="s">
        <v>211</v>
      </c>
    </row>
    <row r="164" spans="1:47" s="2" customFormat="1" ht="19.5">
      <c r="A164" s="34"/>
      <c r="B164" s="35"/>
      <c r="C164" s="36"/>
      <c r="D164" s="213" t="s">
        <v>138</v>
      </c>
      <c r="E164" s="36"/>
      <c r="F164" s="214" t="s">
        <v>212</v>
      </c>
      <c r="G164" s="36"/>
      <c r="H164" s="36"/>
      <c r="I164" s="168"/>
      <c r="J164" s="36"/>
      <c r="K164" s="36"/>
      <c r="L164" s="39"/>
      <c r="M164" s="215"/>
      <c r="N164" s="216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138</v>
      </c>
      <c r="AU164" s="17" t="s">
        <v>86</v>
      </c>
    </row>
    <row r="165" spans="2:63" s="12" customFormat="1" ht="22.9" customHeight="1">
      <c r="B165" s="184"/>
      <c r="C165" s="185"/>
      <c r="D165" s="186" t="s">
        <v>75</v>
      </c>
      <c r="E165" s="198" t="s">
        <v>213</v>
      </c>
      <c r="F165" s="198" t="s">
        <v>104</v>
      </c>
      <c r="G165" s="185"/>
      <c r="H165" s="185"/>
      <c r="I165" s="188"/>
      <c r="J165" s="199">
        <f>BK165</f>
        <v>0</v>
      </c>
      <c r="K165" s="185"/>
      <c r="L165" s="190"/>
      <c r="M165" s="191"/>
      <c r="N165" s="192"/>
      <c r="O165" s="192"/>
      <c r="P165" s="193">
        <f>SUM(P166:P177)</f>
        <v>0</v>
      </c>
      <c r="Q165" s="192"/>
      <c r="R165" s="193">
        <f>SUM(R166:R177)</f>
        <v>0</v>
      </c>
      <c r="S165" s="192"/>
      <c r="T165" s="194">
        <f>SUM(T166:T177)</f>
        <v>0</v>
      </c>
      <c r="AR165" s="195" t="s">
        <v>127</v>
      </c>
      <c r="AT165" s="196" t="s">
        <v>75</v>
      </c>
      <c r="AU165" s="196" t="s">
        <v>84</v>
      </c>
      <c r="AY165" s="195" t="s">
        <v>128</v>
      </c>
      <c r="BK165" s="197">
        <f>SUM(BK166:BK177)</f>
        <v>0</v>
      </c>
    </row>
    <row r="166" spans="1:65" s="2" customFormat="1" ht="16.5" customHeight="1">
      <c r="A166" s="34"/>
      <c r="B166" s="35"/>
      <c r="C166" s="200" t="s">
        <v>214</v>
      </c>
      <c r="D166" s="200" t="s">
        <v>131</v>
      </c>
      <c r="E166" s="201" t="s">
        <v>215</v>
      </c>
      <c r="F166" s="202" t="s">
        <v>104</v>
      </c>
      <c r="G166" s="203" t="s">
        <v>134</v>
      </c>
      <c r="H166" s="204">
        <v>1</v>
      </c>
      <c r="I166" s="205"/>
      <c r="J166" s="206">
        <f>ROUND(I166*H166,2)</f>
        <v>0</v>
      </c>
      <c r="K166" s="202" t="s">
        <v>1</v>
      </c>
      <c r="L166" s="39"/>
      <c r="M166" s="207" t="s">
        <v>1</v>
      </c>
      <c r="N166" s="208" t="s">
        <v>41</v>
      </c>
      <c r="O166" s="71"/>
      <c r="P166" s="209">
        <f>O166*H166</f>
        <v>0</v>
      </c>
      <c r="Q166" s="209">
        <v>0</v>
      </c>
      <c r="R166" s="209">
        <f>Q166*H166</f>
        <v>0</v>
      </c>
      <c r="S166" s="209">
        <v>0</v>
      </c>
      <c r="T166" s="21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1" t="s">
        <v>149</v>
      </c>
      <c r="AT166" s="211" t="s">
        <v>131</v>
      </c>
      <c r="AU166" s="211" t="s">
        <v>86</v>
      </c>
      <c r="AY166" s="17" t="s">
        <v>128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7" t="s">
        <v>84</v>
      </c>
      <c r="BK166" s="212">
        <f>ROUND(I166*H166,2)</f>
        <v>0</v>
      </c>
      <c r="BL166" s="17" t="s">
        <v>149</v>
      </c>
      <c r="BM166" s="211" t="s">
        <v>216</v>
      </c>
    </row>
    <row r="167" spans="1:47" s="2" customFormat="1" ht="97.5">
      <c r="A167" s="34"/>
      <c r="B167" s="35"/>
      <c r="C167" s="36"/>
      <c r="D167" s="213" t="s">
        <v>138</v>
      </c>
      <c r="E167" s="36"/>
      <c r="F167" s="214" t="s">
        <v>217</v>
      </c>
      <c r="G167" s="36"/>
      <c r="H167" s="36"/>
      <c r="I167" s="168"/>
      <c r="J167" s="36"/>
      <c r="K167" s="36"/>
      <c r="L167" s="39"/>
      <c r="M167" s="215"/>
      <c r="N167" s="216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138</v>
      </c>
      <c r="AU167" s="17" t="s">
        <v>86</v>
      </c>
    </row>
    <row r="168" spans="1:65" s="2" customFormat="1" ht="16.5" customHeight="1">
      <c r="A168" s="34"/>
      <c r="B168" s="35"/>
      <c r="C168" s="200" t="s">
        <v>218</v>
      </c>
      <c r="D168" s="200" t="s">
        <v>131</v>
      </c>
      <c r="E168" s="201" t="s">
        <v>219</v>
      </c>
      <c r="F168" s="202" t="s">
        <v>220</v>
      </c>
      <c r="G168" s="203" t="s">
        <v>134</v>
      </c>
      <c r="H168" s="204">
        <v>1</v>
      </c>
      <c r="I168" s="205"/>
      <c r="J168" s="206">
        <f>ROUND(I168*H168,2)</f>
        <v>0</v>
      </c>
      <c r="K168" s="202" t="s">
        <v>1</v>
      </c>
      <c r="L168" s="39"/>
      <c r="M168" s="207" t="s">
        <v>1</v>
      </c>
      <c r="N168" s="208" t="s">
        <v>41</v>
      </c>
      <c r="O168" s="71"/>
      <c r="P168" s="209">
        <f>O168*H168</f>
        <v>0</v>
      </c>
      <c r="Q168" s="209">
        <v>0</v>
      </c>
      <c r="R168" s="209">
        <f>Q168*H168</f>
        <v>0</v>
      </c>
      <c r="S168" s="209">
        <v>0</v>
      </c>
      <c r="T168" s="210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1" t="s">
        <v>149</v>
      </c>
      <c r="AT168" s="211" t="s">
        <v>131</v>
      </c>
      <c r="AU168" s="211" t="s">
        <v>86</v>
      </c>
      <c r="AY168" s="17" t="s">
        <v>128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17" t="s">
        <v>84</v>
      </c>
      <c r="BK168" s="212">
        <f>ROUND(I168*H168,2)</f>
        <v>0</v>
      </c>
      <c r="BL168" s="17" t="s">
        <v>149</v>
      </c>
      <c r="BM168" s="211" t="s">
        <v>221</v>
      </c>
    </row>
    <row r="169" spans="1:47" s="2" customFormat="1" ht="19.5">
      <c r="A169" s="34"/>
      <c r="B169" s="35"/>
      <c r="C169" s="36"/>
      <c r="D169" s="213" t="s">
        <v>138</v>
      </c>
      <c r="E169" s="36"/>
      <c r="F169" s="214" t="s">
        <v>222</v>
      </c>
      <c r="G169" s="36"/>
      <c r="H169" s="36"/>
      <c r="I169" s="168"/>
      <c r="J169" s="36"/>
      <c r="K169" s="36"/>
      <c r="L169" s="39"/>
      <c r="M169" s="215"/>
      <c r="N169" s="216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138</v>
      </c>
      <c r="AU169" s="17" t="s">
        <v>86</v>
      </c>
    </row>
    <row r="170" spans="1:65" s="2" customFormat="1" ht="21.75" customHeight="1">
      <c r="A170" s="34"/>
      <c r="B170" s="35"/>
      <c r="C170" s="200" t="s">
        <v>223</v>
      </c>
      <c r="D170" s="200" t="s">
        <v>131</v>
      </c>
      <c r="E170" s="201" t="s">
        <v>224</v>
      </c>
      <c r="F170" s="202" t="s">
        <v>225</v>
      </c>
      <c r="G170" s="203" t="s">
        <v>134</v>
      </c>
      <c r="H170" s="204">
        <v>1</v>
      </c>
      <c r="I170" s="205"/>
      <c r="J170" s="206">
        <f>ROUND(I170*H170,2)</f>
        <v>0</v>
      </c>
      <c r="K170" s="202" t="s">
        <v>1</v>
      </c>
      <c r="L170" s="39"/>
      <c r="M170" s="207" t="s">
        <v>1</v>
      </c>
      <c r="N170" s="208" t="s">
        <v>41</v>
      </c>
      <c r="O170" s="71"/>
      <c r="P170" s="209">
        <f>O170*H170</f>
        <v>0</v>
      </c>
      <c r="Q170" s="209">
        <v>0</v>
      </c>
      <c r="R170" s="209">
        <f>Q170*H170</f>
        <v>0</v>
      </c>
      <c r="S170" s="209">
        <v>0</v>
      </c>
      <c r="T170" s="21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1" t="s">
        <v>149</v>
      </c>
      <c r="AT170" s="211" t="s">
        <v>131</v>
      </c>
      <c r="AU170" s="211" t="s">
        <v>86</v>
      </c>
      <c r="AY170" s="17" t="s">
        <v>128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7" t="s">
        <v>84</v>
      </c>
      <c r="BK170" s="212">
        <f>ROUND(I170*H170,2)</f>
        <v>0</v>
      </c>
      <c r="BL170" s="17" t="s">
        <v>149</v>
      </c>
      <c r="BM170" s="211" t="s">
        <v>226</v>
      </c>
    </row>
    <row r="171" spans="1:47" s="2" customFormat="1" ht="19.5">
      <c r="A171" s="34"/>
      <c r="B171" s="35"/>
      <c r="C171" s="36"/>
      <c r="D171" s="213" t="s">
        <v>138</v>
      </c>
      <c r="E171" s="36"/>
      <c r="F171" s="214" t="s">
        <v>227</v>
      </c>
      <c r="G171" s="36"/>
      <c r="H171" s="36"/>
      <c r="I171" s="168"/>
      <c r="J171" s="36"/>
      <c r="K171" s="36"/>
      <c r="L171" s="39"/>
      <c r="M171" s="215"/>
      <c r="N171" s="216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138</v>
      </c>
      <c r="AU171" s="17" t="s">
        <v>86</v>
      </c>
    </row>
    <row r="172" spans="1:65" s="2" customFormat="1" ht="16.5" customHeight="1">
      <c r="A172" s="34"/>
      <c r="B172" s="35"/>
      <c r="C172" s="200" t="s">
        <v>228</v>
      </c>
      <c r="D172" s="200" t="s">
        <v>131</v>
      </c>
      <c r="E172" s="201" t="s">
        <v>229</v>
      </c>
      <c r="F172" s="202" t="s">
        <v>230</v>
      </c>
      <c r="G172" s="203" t="s">
        <v>134</v>
      </c>
      <c r="H172" s="204">
        <v>1</v>
      </c>
      <c r="I172" s="205"/>
      <c r="J172" s="206">
        <f>ROUND(I172*H172,2)</f>
        <v>0</v>
      </c>
      <c r="K172" s="202" t="s">
        <v>1</v>
      </c>
      <c r="L172" s="39"/>
      <c r="M172" s="207" t="s">
        <v>1</v>
      </c>
      <c r="N172" s="208" t="s">
        <v>41</v>
      </c>
      <c r="O172" s="71"/>
      <c r="P172" s="209">
        <f>O172*H172</f>
        <v>0</v>
      </c>
      <c r="Q172" s="209">
        <v>0</v>
      </c>
      <c r="R172" s="209">
        <f>Q172*H172</f>
        <v>0</v>
      </c>
      <c r="S172" s="209">
        <v>0</v>
      </c>
      <c r="T172" s="21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1" t="s">
        <v>149</v>
      </c>
      <c r="AT172" s="211" t="s">
        <v>131</v>
      </c>
      <c r="AU172" s="211" t="s">
        <v>86</v>
      </c>
      <c r="AY172" s="17" t="s">
        <v>128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17" t="s">
        <v>84</v>
      </c>
      <c r="BK172" s="212">
        <f>ROUND(I172*H172,2)</f>
        <v>0</v>
      </c>
      <c r="BL172" s="17" t="s">
        <v>149</v>
      </c>
      <c r="BM172" s="211" t="s">
        <v>231</v>
      </c>
    </row>
    <row r="173" spans="1:47" s="2" customFormat="1" ht="19.5">
      <c r="A173" s="34"/>
      <c r="B173" s="35"/>
      <c r="C173" s="36"/>
      <c r="D173" s="213" t="s">
        <v>138</v>
      </c>
      <c r="E173" s="36"/>
      <c r="F173" s="214" t="s">
        <v>227</v>
      </c>
      <c r="G173" s="36"/>
      <c r="H173" s="36"/>
      <c r="I173" s="168"/>
      <c r="J173" s="36"/>
      <c r="K173" s="36"/>
      <c r="L173" s="39"/>
      <c r="M173" s="215"/>
      <c r="N173" s="216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138</v>
      </c>
      <c r="AU173" s="17" t="s">
        <v>86</v>
      </c>
    </row>
    <row r="174" spans="1:65" s="2" customFormat="1" ht="21.75" customHeight="1">
      <c r="A174" s="34"/>
      <c r="B174" s="35"/>
      <c r="C174" s="200" t="s">
        <v>7</v>
      </c>
      <c r="D174" s="200" t="s">
        <v>131</v>
      </c>
      <c r="E174" s="201" t="s">
        <v>232</v>
      </c>
      <c r="F174" s="202" t="s">
        <v>233</v>
      </c>
      <c r="G174" s="203" t="s">
        <v>134</v>
      </c>
      <c r="H174" s="204">
        <v>1</v>
      </c>
      <c r="I174" s="205"/>
      <c r="J174" s="206">
        <f>ROUND(I174*H174,2)</f>
        <v>0</v>
      </c>
      <c r="K174" s="202" t="s">
        <v>1</v>
      </c>
      <c r="L174" s="39"/>
      <c r="M174" s="207" t="s">
        <v>1</v>
      </c>
      <c r="N174" s="208" t="s">
        <v>41</v>
      </c>
      <c r="O174" s="71"/>
      <c r="P174" s="209">
        <f>O174*H174</f>
        <v>0</v>
      </c>
      <c r="Q174" s="209">
        <v>0</v>
      </c>
      <c r="R174" s="209">
        <f>Q174*H174</f>
        <v>0</v>
      </c>
      <c r="S174" s="209">
        <v>0</v>
      </c>
      <c r="T174" s="210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11" t="s">
        <v>149</v>
      </c>
      <c r="AT174" s="211" t="s">
        <v>131</v>
      </c>
      <c r="AU174" s="211" t="s">
        <v>86</v>
      </c>
      <c r="AY174" s="17" t="s">
        <v>128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7" t="s">
        <v>84</v>
      </c>
      <c r="BK174" s="212">
        <f>ROUND(I174*H174,2)</f>
        <v>0</v>
      </c>
      <c r="BL174" s="17" t="s">
        <v>149</v>
      </c>
      <c r="BM174" s="211" t="s">
        <v>234</v>
      </c>
    </row>
    <row r="175" spans="1:47" s="2" customFormat="1" ht="19.5">
      <c r="A175" s="34"/>
      <c r="B175" s="35"/>
      <c r="C175" s="36"/>
      <c r="D175" s="213" t="s">
        <v>138</v>
      </c>
      <c r="E175" s="36"/>
      <c r="F175" s="214" t="s">
        <v>235</v>
      </c>
      <c r="G175" s="36"/>
      <c r="H175" s="36"/>
      <c r="I175" s="168"/>
      <c r="J175" s="36"/>
      <c r="K175" s="36"/>
      <c r="L175" s="39"/>
      <c r="M175" s="215"/>
      <c r="N175" s="216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138</v>
      </c>
      <c r="AU175" s="17" t="s">
        <v>86</v>
      </c>
    </row>
    <row r="176" spans="1:65" s="2" customFormat="1" ht="16.5" customHeight="1">
      <c r="A176" s="34"/>
      <c r="B176" s="35"/>
      <c r="C176" s="200" t="s">
        <v>236</v>
      </c>
      <c r="D176" s="200" t="s">
        <v>131</v>
      </c>
      <c r="E176" s="201" t="s">
        <v>237</v>
      </c>
      <c r="F176" s="202" t="s">
        <v>238</v>
      </c>
      <c r="G176" s="203" t="s">
        <v>134</v>
      </c>
      <c r="H176" s="204">
        <v>1</v>
      </c>
      <c r="I176" s="205"/>
      <c r="J176" s="206">
        <f>ROUND(I176*H176,2)</f>
        <v>0</v>
      </c>
      <c r="K176" s="202" t="s">
        <v>1</v>
      </c>
      <c r="L176" s="39"/>
      <c r="M176" s="207" t="s">
        <v>1</v>
      </c>
      <c r="N176" s="208" t="s">
        <v>41</v>
      </c>
      <c r="O176" s="71"/>
      <c r="P176" s="209">
        <f>O176*H176</f>
        <v>0</v>
      </c>
      <c r="Q176" s="209">
        <v>0</v>
      </c>
      <c r="R176" s="209">
        <f>Q176*H176</f>
        <v>0</v>
      </c>
      <c r="S176" s="209">
        <v>0</v>
      </c>
      <c r="T176" s="210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1" t="s">
        <v>149</v>
      </c>
      <c r="AT176" s="211" t="s">
        <v>131</v>
      </c>
      <c r="AU176" s="211" t="s">
        <v>86</v>
      </c>
      <c r="AY176" s="17" t="s">
        <v>128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7" t="s">
        <v>84</v>
      </c>
      <c r="BK176" s="212">
        <f>ROUND(I176*H176,2)</f>
        <v>0</v>
      </c>
      <c r="BL176" s="17" t="s">
        <v>149</v>
      </c>
      <c r="BM176" s="211" t="s">
        <v>239</v>
      </c>
    </row>
    <row r="177" spans="1:47" s="2" customFormat="1" ht="19.5">
      <c r="A177" s="34"/>
      <c r="B177" s="35"/>
      <c r="C177" s="36"/>
      <c r="D177" s="213" t="s">
        <v>138</v>
      </c>
      <c r="E177" s="36"/>
      <c r="F177" s="214" t="s">
        <v>240</v>
      </c>
      <c r="G177" s="36"/>
      <c r="H177" s="36"/>
      <c r="I177" s="168"/>
      <c r="J177" s="36"/>
      <c r="K177" s="36"/>
      <c r="L177" s="39"/>
      <c r="M177" s="215"/>
      <c r="N177" s="216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138</v>
      </c>
      <c r="AU177" s="17" t="s">
        <v>86</v>
      </c>
    </row>
    <row r="178" spans="2:63" s="12" customFormat="1" ht="22.9" customHeight="1">
      <c r="B178" s="184"/>
      <c r="C178" s="185"/>
      <c r="D178" s="186" t="s">
        <v>75</v>
      </c>
      <c r="E178" s="198" t="s">
        <v>241</v>
      </c>
      <c r="F178" s="198" t="s">
        <v>242</v>
      </c>
      <c r="G178" s="185"/>
      <c r="H178" s="185"/>
      <c r="I178" s="188"/>
      <c r="J178" s="199">
        <f>BK178</f>
        <v>0</v>
      </c>
      <c r="K178" s="185"/>
      <c r="L178" s="190"/>
      <c r="M178" s="191"/>
      <c r="N178" s="192"/>
      <c r="O178" s="192"/>
      <c r="P178" s="193">
        <f>SUM(P179:P180)</f>
        <v>0</v>
      </c>
      <c r="Q178" s="192"/>
      <c r="R178" s="193">
        <f>SUM(R179:R180)</f>
        <v>0</v>
      </c>
      <c r="S178" s="192"/>
      <c r="T178" s="194">
        <f>SUM(T179:T180)</f>
        <v>0</v>
      </c>
      <c r="AR178" s="195" t="s">
        <v>127</v>
      </c>
      <c r="AT178" s="196" t="s">
        <v>75</v>
      </c>
      <c r="AU178" s="196" t="s">
        <v>84</v>
      </c>
      <c r="AY178" s="195" t="s">
        <v>128</v>
      </c>
      <c r="BK178" s="197">
        <f>SUM(BK179:BK180)</f>
        <v>0</v>
      </c>
    </row>
    <row r="179" spans="1:65" s="2" customFormat="1" ht="16.5" customHeight="1">
      <c r="A179" s="34"/>
      <c r="B179" s="35"/>
      <c r="C179" s="200" t="s">
        <v>243</v>
      </c>
      <c r="D179" s="200" t="s">
        <v>131</v>
      </c>
      <c r="E179" s="201" t="s">
        <v>244</v>
      </c>
      <c r="F179" s="202" t="s">
        <v>245</v>
      </c>
      <c r="G179" s="203" t="s">
        <v>134</v>
      </c>
      <c r="H179" s="204">
        <v>1</v>
      </c>
      <c r="I179" s="205"/>
      <c r="J179" s="206">
        <f>ROUND(I179*H179,2)</f>
        <v>0</v>
      </c>
      <c r="K179" s="202" t="s">
        <v>1</v>
      </c>
      <c r="L179" s="39"/>
      <c r="M179" s="207" t="s">
        <v>1</v>
      </c>
      <c r="N179" s="208" t="s">
        <v>41</v>
      </c>
      <c r="O179" s="71"/>
      <c r="P179" s="209">
        <f>O179*H179</f>
        <v>0</v>
      </c>
      <c r="Q179" s="209">
        <v>0</v>
      </c>
      <c r="R179" s="209">
        <f>Q179*H179</f>
        <v>0</v>
      </c>
      <c r="S179" s="209">
        <v>0</v>
      </c>
      <c r="T179" s="210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1" t="s">
        <v>149</v>
      </c>
      <c r="AT179" s="211" t="s">
        <v>131</v>
      </c>
      <c r="AU179" s="211" t="s">
        <v>86</v>
      </c>
      <c r="AY179" s="17" t="s">
        <v>128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17" t="s">
        <v>84</v>
      </c>
      <c r="BK179" s="212">
        <f>ROUND(I179*H179,2)</f>
        <v>0</v>
      </c>
      <c r="BL179" s="17" t="s">
        <v>149</v>
      </c>
      <c r="BM179" s="211" t="s">
        <v>246</v>
      </c>
    </row>
    <row r="180" spans="1:47" s="2" customFormat="1" ht="19.5">
      <c r="A180" s="34"/>
      <c r="B180" s="35"/>
      <c r="C180" s="36"/>
      <c r="D180" s="213" t="s">
        <v>138</v>
      </c>
      <c r="E180" s="36"/>
      <c r="F180" s="214" t="s">
        <v>247</v>
      </c>
      <c r="G180" s="36"/>
      <c r="H180" s="36"/>
      <c r="I180" s="168"/>
      <c r="J180" s="36"/>
      <c r="K180" s="36"/>
      <c r="L180" s="39"/>
      <c r="M180" s="217"/>
      <c r="N180" s="218"/>
      <c r="O180" s="219"/>
      <c r="P180" s="219"/>
      <c r="Q180" s="219"/>
      <c r="R180" s="219"/>
      <c r="S180" s="219"/>
      <c r="T180" s="220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138</v>
      </c>
      <c r="AU180" s="17" t="s">
        <v>86</v>
      </c>
    </row>
    <row r="181" spans="1:31" s="2" customFormat="1" ht="6.95" customHeight="1">
      <c r="A181" s="34"/>
      <c r="B181" s="54"/>
      <c r="C181" s="55"/>
      <c r="D181" s="55"/>
      <c r="E181" s="55"/>
      <c r="F181" s="55"/>
      <c r="G181" s="55"/>
      <c r="H181" s="55"/>
      <c r="I181" s="55"/>
      <c r="J181" s="55"/>
      <c r="K181" s="55"/>
      <c r="L181" s="39"/>
      <c r="M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</row>
  </sheetData>
  <sheetProtection algorithmName="SHA-512" hashValue="wVg8DmnRQl8x86cX5BLO656KtOZy5kHhQWT/rDyAq28lbIAb7jHJbOl0fs9b3v1KmqBBU5+QLK4Bqc40FI2iBg==" saltValue="ovOkCdp0IupLn0Kac4MCcbguq8MSjA+SEbbLPNsZSX9M8dEkhpuilG2DvoKeWFGTLIMtFwyebDZ89sek2VFVNQ==" spinCount="100000" sheet="1" objects="1" scenarios="1" formatColumns="0" formatRows="0" autoFilter="0"/>
  <autoFilter ref="C129:K180"/>
  <mergeCells count="14">
    <mergeCell ref="D108:F108"/>
    <mergeCell ref="E120:H120"/>
    <mergeCell ref="E122:H122"/>
    <mergeCell ref="L2:V2"/>
    <mergeCell ref="E87:H87"/>
    <mergeCell ref="D104:F104"/>
    <mergeCell ref="D105:F105"/>
    <mergeCell ref="D106:F106"/>
    <mergeCell ref="D107:F107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2"/>
  <headerFooter>
    <oddFooter>&amp;CStrana &amp;P z &amp;N&amp;R&amp;A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7" t="s">
        <v>89</v>
      </c>
      <c r="AZ2" s="221" t="s">
        <v>248</v>
      </c>
      <c r="BA2" s="221" t="s">
        <v>1</v>
      </c>
      <c r="BB2" s="221" t="s">
        <v>1</v>
      </c>
      <c r="BC2" s="221" t="s">
        <v>249</v>
      </c>
      <c r="BD2" s="221" t="s">
        <v>86</v>
      </c>
    </row>
    <row r="3" spans="2:5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  <c r="AZ3" s="221" t="s">
        <v>250</v>
      </c>
      <c r="BA3" s="221" t="s">
        <v>1</v>
      </c>
      <c r="BB3" s="221" t="s">
        <v>1</v>
      </c>
      <c r="BC3" s="221" t="s">
        <v>251</v>
      </c>
      <c r="BD3" s="221" t="s">
        <v>86</v>
      </c>
    </row>
    <row r="4" spans="2:56" s="1" customFormat="1" ht="24.95" customHeight="1">
      <c r="B4" s="20"/>
      <c r="D4" s="110" t="s">
        <v>90</v>
      </c>
      <c r="L4" s="20"/>
      <c r="M4" s="111" t="s">
        <v>10</v>
      </c>
      <c r="AT4" s="17" t="s">
        <v>4</v>
      </c>
      <c r="AZ4" s="221" t="s">
        <v>252</v>
      </c>
      <c r="BA4" s="221" t="s">
        <v>1</v>
      </c>
      <c r="BB4" s="221" t="s">
        <v>1</v>
      </c>
      <c r="BC4" s="221" t="s">
        <v>253</v>
      </c>
      <c r="BD4" s="221" t="s">
        <v>86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24" t="str">
        <f>'Rekapitulace stavby'!K6</f>
        <v>Ochranná retenční nádrž Lichnov II - sanace průsaků</v>
      </c>
      <c r="F7" s="325"/>
      <c r="G7" s="325"/>
      <c r="H7" s="325"/>
      <c r="L7" s="20"/>
    </row>
    <row r="8" spans="1:31" s="2" customFormat="1" ht="12" customHeight="1">
      <c r="A8" s="34"/>
      <c r="B8" s="39"/>
      <c r="C8" s="34"/>
      <c r="D8" s="112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6" t="s">
        <v>254</v>
      </c>
      <c r="F9" s="327"/>
      <c r="G9" s="327"/>
      <c r="H9" s="32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14. 1. 2021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8" t="str">
        <f>'Rekapitulace stavby'!E14</f>
        <v>Vyplň údaj</v>
      </c>
      <c r="F18" s="329"/>
      <c r="G18" s="329"/>
      <c r="H18" s="329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34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30" t="s">
        <v>1</v>
      </c>
      <c r="F27" s="330"/>
      <c r="G27" s="330"/>
      <c r="H27" s="33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113" t="s">
        <v>93</v>
      </c>
      <c r="E30" s="34"/>
      <c r="F30" s="34"/>
      <c r="G30" s="34"/>
      <c r="H30" s="34"/>
      <c r="I30" s="34"/>
      <c r="J30" s="119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20" t="s">
        <v>82</v>
      </c>
      <c r="E31" s="34"/>
      <c r="F31" s="34"/>
      <c r="G31" s="34"/>
      <c r="H31" s="34"/>
      <c r="I31" s="34"/>
      <c r="J31" s="119">
        <f>J106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1" t="s">
        <v>36</v>
      </c>
      <c r="E32" s="34"/>
      <c r="F32" s="34"/>
      <c r="G32" s="34"/>
      <c r="H32" s="34"/>
      <c r="I32" s="34"/>
      <c r="J32" s="122">
        <f>ROUND(J30+J31,2)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3" t="s">
        <v>38</v>
      </c>
      <c r="G34" s="34"/>
      <c r="H34" s="34"/>
      <c r="I34" s="123" t="s">
        <v>37</v>
      </c>
      <c r="J34" s="123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4" t="s">
        <v>40</v>
      </c>
      <c r="E35" s="112" t="s">
        <v>41</v>
      </c>
      <c r="F35" s="125">
        <f>ROUND((SUM(BE106:BE113)+SUM(BE133:BE351)),2)</f>
        <v>0</v>
      </c>
      <c r="G35" s="34"/>
      <c r="H35" s="34"/>
      <c r="I35" s="126">
        <v>0.21</v>
      </c>
      <c r="J35" s="125">
        <f>ROUND(((SUM(BE106:BE113)+SUM(BE133:BE351))*I35),2)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2" t="s">
        <v>42</v>
      </c>
      <c r="F36" s="125">
        <f>ROUND((SUM(BF106:BF113)+SUM(BF133:BF351)),2)</f>
        <v>0</v>
      </c>
      <c r="G36" s="34"/>
      <c r="H36" s="34"/>
      <c r="I36" s="126">
        <v>0.15</v>
      </c>
      <c r="J36" s="125">
        <f>ROUND(((SUM(BF106:BF113)+SUM(BF133:BF351))*I36),2)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43</v>
      </c>
      <c r="F37" s="125">
        <f>ROUND((SUM(BG106:BG113)+SUM(BG133:BG351)),2)</f>
        <v>0</v>
      </c>
      <c r="G37" s="34"/>
      <c r="H37" s="34"/>
      <c r="I37" s="126">
        <v>0.21</v>
      </c>
      <c r="J37" s="125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2" t="s">
        <v>44</v>
      </c>
      <c r="F38" s="125">
        <f>ROUND((SUM(BH106:BH113)+SUM(BH133:BH351)),2)</f>
        <v>0</v>
      </c>
      <c r="G38" s="34"/>
      <c r="H38" s="34"/>
      <c r="I38" s="126">
        <v>0.15</v>
      </c>
      <c r="J38" s="125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2" t="s">
        <v>45</v>
      </c>
      <c r="F39" s="125">
        <f>ROUND((SUM(BI106:BI113)+SUM(BI133:BI351)),2)</f>
        <v>0</v>
      </c>
      <c r="G39" s="34"/>
      <c r="H39" s="34"/>
      <c r="I39" s="126">
        <v>0</v>
      </c>
      <c r="J39" s="125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27"/>
      <c r="D41" s="128" t="s">
        <v>46</v>
      </c>
      <c r="E41" s="129"/>
      <c r="F41" s="129"/>
      <c r="G41" s="130" t="s">
        <v>47</v>
      </c>
      <c r="H41" s="131" t="s">
        <v>48</v>
      </c>
      <c r="I41" s="129"/>
      <c r="J41" s="132">
        <f>SUM(J32:J39)</f>
        <v>0</v>
      </c>
      <c r="K41" s="133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4" t="s">
        <v>49</v>
      </c>
      <c r="E50" s="135"/>
      <c r="F50" s="135"/>
      <c r="G50" s="134" t="s">
        <v>50</v>
      </c>
      <c r="H50" s="135"/>
      <c r="I50" s="135"/>
      <c r="J50" s="135"/>
      <c r="K50" s="135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6" t="s">
        <v>51</v>
      </c>
      <c r="E61" s="137"/>
      <c r="F61" s="138" t="s">
        <v>52</v>
      </c>
      <c r="G61" s="136" t="s">
        <v>51</v>
      </c>
      <c r="H61" s="137"/>
      <c r="I61" s="137"/>
      <c r="J61" s="139" t="s">
        <v>52</v>
      </c>
      <c r="K61" s="1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4" t="s">
        <v>53</v>
      </c>
      <c r="E65" s="140"/>
      <c r="F65" s="140"/>
      <c r="G65" s="134" t="s">
        <v>54</v>
      </c>
      <c r="H65" s="140"/>
      <c r="I65" s="140"/>
      <c r="J65" s="140"/>
      <c r="K65" s="140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6" t="s">
        <v>51</v>
      </c>
      <c r="E76" s="137"/>
      <c r="F76" s="138" t="s">
        <v>52</v>
      </c>
      <c r="G76" s="136" t="s">
        <v>51</v>
      </c>
      <c r="H76" s="137"/>
      <c r="I76" s="137"/>
      <c r="J76" s="139" t="s">
        <v>52</v>
      </c>
      <c r="K76" s="1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1" t="str">
        <f>E7</f>
        <v>Ochranná retenční nádrž Lichnov II - sanace průsaků</v>
      </c>
      <c r="F85" s="332"/>
      <c r="G85" s="332"/>
      <c r="H85" s="33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02" t="str">
        <f>E9</f>
        <v>SO 01 - Zemní hráz</v>
      </c>
      <c r="F87" s="333"/>
      <c r="G87" s="333"/>
      <c r="H87" s="33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14. 1. 2021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ČR - Státní pozemkový úřad</v>
      </c>
      <c r="G91" s="36"/>
      <c r="H91" s="36"/>
      <c r="I91" s="29" t="s">
        <v>30</v>
      </c>
      <c r="J91" s="32" t="str">
        <f>E21</f>
        <v>AQUATIS, a.s.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Michal Jendruščák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5" t="s">
        <v>95</v>
      </c>
      <c r="D94" s="146"/>
      <c r="E94" s="146"/>
      <c r="F94" s="146"/>
      <c r="G94" s="146"/>
      <c r="H94" s="146"/>
      <c r="I94" s="146"/>
      <c r="J94" s="147" t="s">
        <v>96</v>
      </c>
      <c r="K94" s="14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8" t="s">
        <v>97</v>
      </c>
      <c r="D96" s="36"/>
      <c r="E96" s="36"/>
      <c r="F96" s="36"/>
      <c r="G96" s="36"/>
      <c r="H96" s="36"/>
      <c r="I96" s="36"/>
      <c r="J96" s="84">
        <f>J133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98</v>
      </c>
    </row>
    <row r="97" spans="2:12" s="9" customFormat="1" ht="24.95" customHeight="1">
      <c r="B97" s="149"/>
      <c r="C97" s="150"/>
      <c r="D97" s="151" t="s">
        <v>255</v>
      </c>
      <c r="E97" s="152"/>
      <c r="F97" s="152"/>
      <c r="G97" s="152"/>
      <c r="H97" s="152"/>
      <c r="I97" s="152"/>
      <c r="J97" s="153">
        <f>J134</f>
        <v>0</v>
      </c>
      <c r="K97" s="150"/>
      <c r="L97" s="154"/>
    </row>
    <row r="98" spans="2:12" s="10" customFormat="1" ht="19.9" customHeight="1">
      <c r="B98" s="155"/>
      <c r="C98" s="156"/>
      <c r="D98" s="157" t="s">
        <v>256</v>
      </c>
      <c r="E98" s="158"/>
      <c r="F98" s="158"/>
      <c r="G98" s="158"/>
      <c r="H98" s="158"/>
      <c r="I98" s="158"/>
      <c r="J98" s="159">
        <f>J135</f>
        <v>0</v>
      </c>
      <c r="K98" s="156"/>
      <c r="L98" s="160"/>
    </row>
    <row r="99" spans="2:12" s="10" customFormat="1" ht="19.9" customHeight="1">
      <c r="B99" s="155"/>
      <c r="C99" s="156"/>
      <c r="D99" s="157" t="s">
        <v>257</v>
      </c>
      <c r="E99" s="158"/>
      <c r="F99" s="158"/>
      <c r="G99" s="158"/>
      <c r="H99" s="158"/>
      <c r="I99" s="158"/>
      <c r="J99" s="159">
        <f>J282</f>
        <v>0</v>
      </c>
      <c r="K99" s="156"/>
      <c r="L99" s="160"/>
    </row>
    <row r="100" spans="2:12" s="10" customFormat="1" ht="19.9" customHeight="1">
      <c r="B100" s="155"/>
      <c r="C100" s="156"/>
      <c r="D100" s="157" t="s">
        <v>258</v>
      </c>
      <c r="E100" s="158"/>
      <c r="F100" s="158"/>
      <c r="G100" s="158"/>
      <c r="H100" s="158"/>
      <c r="I100" s="158"/>
      <c r="J100" s="159">
        <f>J324</f>
        <v>0</v>
      </c>
      <c r="K100" s="156"/>
      <c r="L100" s="160"/>
    </row>
    <row r="101" spans="2:12" s="10" customFormat="1" ht="19.9" customHeight="1">
      <c r="B101" s="155"/>
      <c r="C101" s="156"/>
      <c r="D101" s="157" t="s">
        <v>259</v>
      </c>
      <c r="E101" s="158"/>
      <c r="F101" s="158"/>
      <c r="G101" s="158"/>
      <c r="H101" s="158"/>
      <c r="I101" s="158"/>
      <c r="J101" s="159">
        <f>J330</f>
        <v>0</v>
      </c>
      <c r="K101" s="156"/>
      <c r="L101" s="160"/>
    </row>
    <row r="102" spans="2:12" s="10" customFormat="1" ht="19.9" customHeight="1">
      <c r="B102" s="155"/>
      <c r="C102" s="156"/>
      <c r="D102" s="157" t="s">
        <v>260</v>
      </c>
      <c r="E102" s="158"/>
      <c r="F102" s="158"/>
      <c r="G102" s="158"/>
      <c r="H102" s="158"/>
      <c r="I102" s="158"/>
      <c r="J102" s="159">
        <f>J343</f>
        <v>0</v>
      </c>
      <c r="K102" s="156"/>
      <c r="L102" s="160"/>
    </row>
    <row r="103" spans="2:12" s="10" customFormat="1" ht="19.9" customHeight="1">
      <c r="B103" s="155"/>
      <c r="C103" s="156"/>
      <c r="D103" s="157" t="s">
        <v>261</v>
      </c>
      <c r="E103" s="158"/>
      <c r="F103" s="158"/>
      <c r="G103" s="158"/>
      <c r="H103" s="158"/>
      <c r="I103" s="158"/>
      <c r="J103" s="159">
        <f>J350</f>
        <v>0</v>
      </c>
      <c r="K103" s="156"/>
      <c r="L103" s="160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9.25" customHeight="1">
      <c r="A106" s="34"/>
      <c r="B106" s="35"/>
      <c r="C106" s="148" t="s">
        <v>103</v>
      </c>
      <c r="D106" s="36"/>
      <c r="E106" s="36"/>
      <c r="F106" s="36"/>
      <c r="G106" s="36"/>
      <c r="H106" s="36"/>
      <c r="I106" s="36"/>
      <c r="J106" s="161">
        <f>ROUND(J107+J108+J109+J110+J111+J112,2)</f>
        <v>0</v>
      </c>
      <c r="K106" s="36"/>
      <c r="L106" s="51"/>
      <c r="N106" s="162" t="s">
        <v>40</v>
      </c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65" s="2" customFormat="1" ht="18" customHeight="1">
      <c r="A107" s="34"/>
      <c r="B107" s="35"/>
      <c r="C107" s="36"/>
      <c r="D107" s="334" t="s">
        <v>104</v>
      </c>
      <c r="E107" s="335"/>
      <c r="F107" s="335"/>
      <c r="G107" s="36"/>
      <c r="H107" s="36"/>
      <c r="I107" s="36"/>
      <c r="J107" s="164">
        <v>0</v>
      </c>
      <c r="K107" s="36"/>
      <c r="L107" s="165"/>
      <c r="M107" s="166"/>
      <c r="N107" s="167" t="s">
        <v>41</v>
      </c>
      <c r="O107" s="166"/>
      <c r="P107" s="166"/>
      <c r="Q107" s="166"/>
      <c r="R107" s="166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9" t="s">
        <v>105</v>
      </c>
      <c r="AZ107" s="166"/>
      <c r="BA107" s="166"/>
      <c r="BB107" s="166"/>
      <c r="BC107" s="166"/>
      <c r="BD107" s="166"/>
      <c r="BE107" s="170">
        <f aca="true" t="shared" si="0" ref="BE107:BE112">IF(N107="základní",J107,0)</f>
        <v>0</v>
      </c>
      <c r="BF107" s="170">
        <f aca="true" t="shared" si="1" ref="BF107:BF112">IF(N107="snížená",J107,0)</f>
        <v>0</v>
      </c>
      <c r="BG107" s="170">
        <f aca="true" t="shared" si="2" ref="BG107:BG112">IF(N107="zákl. přenesená",J107,0)</f>
        <v>0</v>
      </c>
      <c r="BH107" s="170">
        <f aca="true" t="shared" si="3" ref="BH107:BH112">IF(N107="sníž. přenesená",J107,0)</f>
        <v>0</v>
      </c>
      <c r="BI107" s="170">
        <f aca="true" t="shared" si="4" ref="BI107:BI112">IF(N107="nulová",J107,0)</f>
        <v>0</v>
      </c>
      <c r="BJ107" s="169" t="s">
        <v>84</v>
      </c>
      <c r="BK107" s="166"/>
      <c r="BL107" s="166"/>
      <c r="BM107" s="166"/>
    </row>
    <row r="108" spans="1:65" s="2" customFormat="1" ht="18" customHeight="1">
      <c r="A108" s="34"/>
      <c r="B108" s="35"/>
      <c r="C108" s="36"/>
      <c r="D108" s="334" t="s">
        <v>106</v>
      </c>
      <c r="E108" s="335"/>
      <c r="F108" s="335"/>
      <c r="G108" s="36"/>
      <c r="H108" s="36"/>
      <c r="I108" s="36"/>
      <c r="J108" s="164">
        <v>0</v>
      </c>
      <c r="K108" s="36"/>
      <c r="L108" s="165"/>
      <c r="M108" s="166"/>
      <c r="N108" s="167" t="s">
        <v>41</v>
      </c>
      <c r="O108" s="166"/>
      <c r="P108" s="166"/>
      <c r="Q108" s="166"/>
      <c r="R108" s="166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9" t="s">
        <v>105</v>
      </c>
      <c r="AZ108" s="166"/>
      <c r="BA108" s="166"/>
      <c r="BB108" s="166"/>
      <c r="BC108" s="166"/>
      <c r="BD108" s="166"/>
      <c r="BE108" s="170">
        <f t="shared" si="0"/>
        <v>0</v>
      </c>
      <c r="BF108" s="170">
        <f t="shared" si="1"/>
        <v>0</v>
      </c>
      <c r="BG108" s="170">
        <f t="shared" si="2"/>
        <v>0</v>
      </c>
      <c r="BH108" s="170">
        <f t="shared" si="3"/>
        <v>0</v>
      </c>
      <c r="BI108" s="170">
        <f t="shared" si="4"/>
        <v>0</v>
      </c>
      <c r="BJ108" s="169" t="s">
        <v>84</v>
      </c>
      <c r="BK108" s="166"/>
      <c r="BL108" s="166"/>
      <c r="BM108" s="166"/>
    </row>
    <row r="109" spans="1:65" s="2" customFormat="1" ht="18" customHeight="1">
      <c r="A109" s="34"/>
      <c r="B109" s="35"/>
      <c r="C109" s="36"/>
      <c r="D109" s="334" t="s">
        <v>107</v>
      </c>
      <c r="E109" s="335"/>
      <c r="F109" s="335"/>
      <c r="G109" s="36"/>
      <c r="H109" s="36"/>
      <c r="I109" s="36"/>
      <c r="J109" s="164">
        <v>0</v>
      </c>
      <c r="K109" s="36"/>
      <c r="L109" s="165"/>
      <c r="M109" s="166"/>
      <c r="N109" s="167" t="s">
        <v>41</v>
      </c>
      <c r="O109" s="166"/>
      <c r="P109" s="166"/>
      <c r="Q109" s="166"/>
      <c r="R109" s="166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9" t="s">
        <v>105</v>
      </c>
      <c r="AZ109" s="166"/>
      <c r="BA109" s="166"/>
      <c r="BB109" s="166"/>
      <c r="BC109" s="166"/>
      <c r="BD109" s="166"/>
      <c r="BE109" s="170">
        <f t="shared" si="0"/>
        <v>0</v>
      </c>
      <c r="BF109" s="170">
        <f t="shared" si="1"/>
        <v>0</v>
      </c>
      <c r="BG109" s="170">
        <f t="shared" si="2"/>
        <v>0</v>
      </c>
      <c r="BH109" s="170">
        <f t="shared" si="3"/>
        <v>0</v>
      </c>
      <c r="BI109" s="170">
        <f t="shared" si="4"/>
        <v>0</v>
      </c>
      <c r="BJ109" s="169" t="s">
        <v>84</v>
      </c>
      <c r="BK109" s="166"/>
      <c r="BL109" s="166"/>
      <c r="BM109" s="166"/>
    </row>
    <row r="110" spans="1:65" s="2" customFormat="1" ht="18" customHeight="1">
      <c r="A110" s="34"/>
      <c r="B110" s="35"/>
      <c r="C110" s="36"/>
      <c r="D110" s="334" t="s">
        <v>108</v>
      </c>
      <c r="E110" s="335"/>
      <c r="F110" s="335"/>
      <c r="G110" s="36"/>
      <c r="H110" s="36"/>
      <c r="I110" s="36"/>
      <c r="J110" s="164">
        <v>0</v>
      </c>
      <c r="K110" s="36"/>
      <c r="L110" s="165"/>
      <c r="M110" s="166"/>
      <c r="N110" s="167" t="s">
        <v>41</v>
      </c>
      <c r="O110" s="166"/>
      <c r="P110" s="166"/>
      <c r="Q110" s="166"/>
      <c r="R110" s="166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9" t="s">
        <v>105</v>
      </c>
      <c r="AZ110" s="166"/>
      <c r="BA110" s="166"/>
      <c r="BB110" s="166"/>
      <c r="BC110" s="166"/>
      <c r="BD110" s="166"/>
      <c r="BE110" s="170">
        <f t="shared" si="0"/>
        <v>0</v>
      </c>
      <c r="BF110" s="170">
        <f t="shared" si="1"/>
        <v>0</v>
      </c>
      <c r="BG110" s="170">
        <f t="shared" si="2"/>
        <v>0</v>
      </c>
      <c r="BH110" s="170">
        <f t="shared" si="3"/>
        <v>0</v>
      </c>
      <c r="BI110" s="170">
        <f t="shared" si="4"/>
        <v>0</v>
      </c>
      <c r="BJ110" s="169" t="s">
        <v>84</v>
      </c>
      <c r="BK110" s="166"/>
      <c r="BL110" s="166"/>
      <c r="BM110" s="166"/>
    </row>
    <row r="111" spans="1:65" s="2" customFormat="1" ht="18" customHeight="1">
      <c r="A111" s="34"/>
      <c r="B111" s="35"/>
      <c r="C111" s="36"/>
      <c r="D111" s="334" t="s">
        <v>109</v>
      </c>
      <c r="E111" s="335"/>
      <c r="F111" s="335"/>
      <c r="G111" s="36"/>
      <c r="H111" s="36"/>
      <c r="I111" s="36"/>
      <c r="J111" s="164">
        <v>0</v>
      </c>
      <c r="K111" s="36"/>
      <c r="L111" s="165"/>
      <c r="M111" s="166"/>
      <c r="N111" s="167" t="s">
        <v>41</v>
      </c>
      <c r="O111" s="166"/>
      <c r="P111" s="166"/>
      <c r="Q111" s="166"/>
      <c r="R111" s="166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9" t="s">
        <v>105</v>
      </c>
      <c r="AZ111" s="166"/>
      <c r="BA111" s="166"/>
      <c r="BB111" s="166"/>
      <c r="BC111" s="166"/>
      <c r="BD111" s="166"/>
      <c r="BE111" s="170">
        <f t="shared" si="0"/>
        <v>0</v>
      </c>
      <c r="BF111" s="170">
        <f t="shared" si="1"/>
        <v>0</v>
      </c>
      <c r="BG111" s="170">
        <f t="shared" si="2"/>
        <v>0</v>
      </c>
      <c r="BH111" s="170">
        <f t="shared" si="3"/>
        <v>0</v>
      </c>
      <c r="BI111" s="170">
        <f t="shared" si="4"/>
        <v>0</v>
      </c>
      <c r="BJ111" s="169" t="s">
        <v>84</v>
      </c>
      <c r="BK111" s="166"/>
      <c r="BL111" s="166"/>
      <c r="BM111" s="166"/>
    </row>
    <row r="112" spans="1:65" s="2" customFormat="1" ht="18" customHeight="1">
      <c r="A112" s="34"/>
      <c r="B112" s="35"/>
      <c r="C112" s="36"/>
      <c r="D112" s="163" t="s">
        <v>110</v>
      </c>
      <c r="E112" s="36"/>
      <c r="F112" s="36"/>
      <c r="G112" s="36"/>
      <c r="H112" s="36"/>
      <c r="I112" s="36"/>
      <c r="J112" s="164">
        <f>ROUND(J30*T112,2)</f>
        <v>0</v>
      </c>
      <c r="K112" s="36"/>
      <c r="L112" s="165"/>
      <c r="M112" s="166"/>
      <c r="N112" s="167" t="s">
        <v>41</v>
      </c>
      <c r="O112" s="166"/>
      <c r="P112" s="166"/>
      <c r="Q112" s="166"/>
      <c r="R112" s="166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9" t="s">
        <v>111</v>
      </c>
      <c r="AZ112" s="166"/>
      <c r="BA112" s="166"/>
      <c r="BB112" s="166"/>
      <c r="BC112" s="166"/>
      <c r="BD112" s="166"/>
      <c r="BE112" s="170">
        <f t="shared" si="0"/>
        <v>0</v>
      </c>
      <c r="BF112" s="170">
        <f t="shared" si="1"/>
        <v>0</v>
      </c>
      <c r="BG112" s="170">
        <f t="shared" si="2"/>
        <v>0</v>
      </c>
      <c r="BH112" s="170">
        <f t="shared" si="3"/>
        <v>0</v>
      </c>
      <c r="BI112" s="170">
        <f t="shared" si="4"/>
        <v>0</v>
      </c>
      <c r="BJ112" s="169" t="s">
        <v>84</v>
      </c>
      <c r="BK112" s="166"/>
      <c r="BL112" s="166"/>
      <c r="BM112" s="166"/>
    </row>
    <row r="113" spans="1:31" s="2" customFormat="1" ht="11.25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9.25" customHeight="1">
      <c r="A114" s="34"/>
      <c r="B114" s="35"/>
      <c r="C114" s="171" t="s">
        <v>112</v>
      </c>
      <c r="D114" s="146"/>
      <c r="E114" s="146"/>
      <c r="F114" s="146"/>
      <c r="G114" s="146"/>
      <c r="H114" s="146"/>
      <c r="I114" s="146"/>
      <c r="J114" s="172">
        <f>ROUND(J96+J106,2)</f>
        <v>0</v>
      </c>
      <c r="K114" s="14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9" spans="1:31" s="2" customFormat="1" ht="6.95" customHeight="1">
      <c r="A119" s="34"/>
      <c r="B119" s="56"/>
      <c r="C119" s="57"/>
      <c r="D119" s="57"/>
      <c r="E119" s="57"/>
      <c r="F119" s="57"/>
      <c r="G119" s="57"/>
      <c r="H119" s="57"/>
      <c r="I119" s="57"/>
      <c r="J119" s="57"/>
      <c r="K119" s="57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4.95" customHeight="1">
      <c r="A120" s="34"/>
      <c r="B120" s="35"/>
      <c r="C120" s="23" t="s">
        <v>113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16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331" t="str">
        <f>E7</f>
        <v>Ochranná retenční nádrž Lichnov II - sanace průsaků</v>
      </c>
      <c r="F123" s="332"/>
      <c r="G123" s="332"/>
      <c r="H123" s="332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91</v>
      </c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6.5" customHeight="1">
      <c r="A125" s="34"/>
      <c r="B125" s="35"/>
      <c r="C125" s="36"/>
      <c r="D125" s="36"/>
      <c r="E125" s="302" t="str">
        <f>E9</f>
        <v>SO 01 - Zemní hráz</v>
      </c>
      <c r="F125" s="333"/>
      <c r="G125" s="333"/>
      <c r="H125" s="333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20</v>
      </c>
      <c r="D127" s="36"/>
      <c r="E127" s="36"/>
      <c r="F127" s="27" t="str">
        <f>F12</f>
        <v xml:space="preserve"> </v>
      </c>
      <c r="G127" s="36"/>
      <c r="H127" s="36"/>
      <c r="I127" s="29" t="s">
        <v>22</v>
      </c>
      <c r="J127" s="66" t="str">
        <f>IF(J12="","",J12)</f>
        <v>14. 1. 2021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5.2" customHeight="1">
      <c r="A129" s="34"/>
      <c r="B129" s="35"/>
      <c r="C129" s="29" t="s">
        <v>24</v>
      </c>
      <c r="D129" s="36"/>
      <c r="E129" s="36"/>
      <c r="F129" s="27" t="str">
        <f>E15</f>
        <v>ČR - Státní pozemkový úřad</v>
      </c>
      <c r="G129" s="36"/>
      <c r="H129" s="36"/>
      <c r="I129" s="29" t="s">
        <v>30</v>
      </c>
      <c r="J129" s="32" t="str">
        <f>E21</f>
        <v>AQUATIS, a.s.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25.7" customHeight="1">
      <c r="A130" s="34"/>
      <c r="B130" s="35"/>
      <c r="C130" s="29" t="s">
        <v>28</v>
      </c>
      <c r="D130" s="36"/>
      <c r="E130" s="36"/>
      <c r="F130" s="27" t="str">
        <f>IF(E18="","",E18)</f>
        <v>Vyplň údaj</v>
      </c>
      <c r="G130" s="36"/>
      <c r="H130" s="36"/>
      <c r="I130" s="29" t="s">
        <v>33</v>
      </c>
      <c r="J130" s="32" t="str">
        <f>E24</f>
        <v>Ing. Michal Jendruščák</v>
      </c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0.35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11" customFormat="1" ht="29.25" customHeight="1">
      <c r="A132" s="173"/>
      <c r="B132" s="174"/>
      <c r="C132" s="175" t="s">
        <v>114</v>
      </c>
      <c r="D132" s="176" t="s">
        <v>61</v>
      </c>
      <c r="E132" s="176" t="s">
        <v>57</v>
      </c>
      <c r="F132" s="176" t="s">
        <v>58</v>
      </c>
      <c r="G132" s="176" t="s">
        <v>115</v>
      </c>
      <c r="H132" s="176" t="s">
        <v>116</v>
      </c>
      <c r="I132" s="176" t="s">
        <v>117</v>
      </c>
      <c r="J132" s="176" t="s">
        <v>96</v>
      </c>
      <c r="K132" s="177" t="s">
        <v>118</v>
      </c>
      <c r="L132" s="178"/>
      <c r="M132" s="75" t="s">
        <v>1</v>
      </c>
      <c r="N132" s="76" t="s">
        <v>40</v>
      </c>
      <c r="O132" s="76" t="s">
        <v>119</v>
      </c>
      <c r="P132" s="76" t="s">
        <v>120</v>
      </c>
      <c r="Q132" s="76" t="s">
        <v>121</v>
      </c>
      <c r="R132" s="76" t="s">
        <v>122</v>
      </c>
      <c r="S132" s="76" t="s">
        <v>123</v>
      </c>
      <c r="T132" s="77" t="s">
        <v>124</v>
      </c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</row>
    <row r="133" spans="1:63" s="2" customFormat="1" ht="22.9" customHeight="1">
      <c r="A133" s="34"/>
      <c r="B133" s="35"/>
      <c r="C133" s="82" t="s">
        <v>125</v>
      </c>
      <c r="D133" s="36"/>
      <c r="E133" s="36"/>
      <c r="F133" s="36"/>
      <c r="G133" s="36"/>
      <c r="H133" s="36"/>
      <c r="I133" s="36"/>
      <c r="J133" s="179">
        <f>BK133</f>
        <v>0</v>
      </c>
      <c r="K133" s="36"/>
      <c r="L133" s="39"/>
      <c r="M133" s="78"/>
      <c r="N133" s="180"/>
      <c r="O133" s="79"/>
      <c r="P133" s="181">
        <f>P134</f>
        <v>0</v>
      </c>
      <c r="Q133" s="79"/>
      <c r="R133" s="181">
        <f>R134</f>
        <v>618.584861</v>
      </c>
      <c r="S133" s="79"/>
      <c r="T133" s="182">
        <f>T134</f>
        <v>1257.58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75</v>
      </c>
      <c r="AU133" s="17" t="s">
        <v>98</v>
      </c>
      <c r="BK133" s="183">
        <f>BK134</f>
        <v>0</v>
      </c>
    </row>
    <row r="134" spans="2:63" s="12" customFormat="1" ht="25.9" customHeight="1">
      <c r="B134" s="184"/>
      <c r="C134" s="185"/>
      <c r="D134" s="186" t="s">
        <v>75</v>
      </c>
      <c r="E134" s="187" t="s">
        <v>262</v>
      </c>
      <c r="F134" s="187" t="s">
        <v>263</v>
      </c>
      <c r="G134" s="185"/>
      <c r="H134" s="185"/>
      <c r="I134" s="188"/>
      <c r="J134" s="189">
        <f>BK134</f>
        <v>0</v>
      </c>
      <c r="K134" s="185"/>
      <c r="L134" s="190"/>
      <c r="M134" s="191"/>
      <c r="N134" s="192"/>
      <c r="O134" s="192"/>
      <c r="P134" s="193">
        <f>P135+P282+P324+P330+P343+P350</f>
        <v>0</v>
      </c>
      <c r="Q134" s="192"/>
      <c r="R134" s="193">
        <f>R135+R282+R324+R330+R343+R350</f>
        <v>618.584861</v>
      </c>
      <c r="S134" s="192"/>
      <c r="T134" s="194">
        <f>T135+T282+T324+T330+T343+T350</f>
        <v>1257.58</v>
      </c>
      <c r="AR134" s="195" t="s">
        <v>84</v>
      </c>
      <c r="AT134" s="196" t="s">
        <v>75</v>
      </c>
      <c r="AU134" s="196" t="s">
        <v>76</v>
      </c>
      <c r="AY134" s="195" t="s">
        <v>128</v>
      </c>
      <c r="BK134" s="197">
        <f>BK135+BK282+BK324+BK330+BK343+BK350</f>
        <v>0</v>
      </c>
    </row>
    <row r="135" spans="2:63" s="12" customFormat="1" ht="22.9" customHeight="1">
      <c r="B135" s="184"/>
      <c r="C135" s="185"/>
      <c r="D135" s="186" t="s">
        <v>75</v>
      </c>
      <c r="E135" s="198" t="s">
        <v>84</v>
      </c>
      <c r="F135" s="198" t="s">
        <v>264</v>
      </c>
      <c r="G135" s="185"/>
      <c r="H135" s="185"/>
      <c r="I135" s="188"/>
      <c r="J135" s="199">
        <f>BK135</f>
        <v>0</v>
      </c>
      <c r="K135" s="185"/>
      <c r="L135" s="190"/>
      <c r="M135" s="191"/>
      <c r="N135" s="192"/>
      <c r="O135" s="192"/>
      <c r="P135" s="193">
        <f>SUM(P136:P281)</f>
        <v>0</v>
      </c>
      <c r="Q135" s="192"/>
      <c r="R135" s="193">
        <f>SUM(R136:R281)</f>
        <v>166.58615</v>
      </c>
      <c r="S135" s="192"/>
      <c r="T135" s="194">
        <f>SUM(T136:T281)</f>
        <v>1257.58</v>
      </c>
      <c r="AR135" s="195" t="s">
        <v>84</v>
      </c>
      <c r="AT135" s="196" t="s">
        <v>75</v>
      </c>
      <c r="AU135" s="196" t="s">
        <v>84</v>
      </c>
      <c r="AY135" s="195" t="s">
        <v>128</v>
      </c>
      <c r="BK135" s="197">
        <f>SUM(BK136:BK281)</f>
        <v>0</v>
      </c>
    </row>
    <row r="136" spans="1:65" s="2" customFormat="1" ht="16.5" customHeight="1">
      <c r="A136" s="34"/>
      <c r="B136" s="35"/>
      <c r="C136" s="200" t="s">
        <v>84</v>
      </c>
      <c r="D136" s="200" t="s">
        <v>131</v>
      </c>
      <c r="E136" s="201" t="s">
        <v>265</v>
      </c>
      <c r="F136" s="202" t="s">
        <v>266</v>
      </c>
      <c r="G136" s="203" t="s">
        <v>267</v>
      </c>
      <c r="H136" s="204">
        <v>181</v>
      </c>
      <c r="I136" s="205"/>
      <c r="J136" s="206">
        <f>ROUND(I136*H136,2)</f>
        <v>0</v>
      </c>
      <c r="K136" s="202" t="s">
        <v>135</v>
      </c>
      <c r="L136" s="39"/>
      <c r="M136" s="207" t="s">
        <v>1</v>
      </c>
      <c r="N136" s="208" t="s">
        <v>41</v>
      </c>
      <c r="O136" s="71"/>
      <c r="P136" s="209">
        <f>O136*H136</f>
        <v>0</v>
      </c>
      <c r="Q136" s="209">
        <v>0</v>
      </c>
      <c r="R136" s="209">
        <f>Q136*H136</f>
        <v>0</v>
      </c>
      <c r="S136" s="209">
        <v>0.3</v>
      </c>
      <c r="T136" s="210">
        <f>S136*H136</f>
        <v>54.3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1" t="s">
        <v>149</v>
      </c>
      <c r="AT136" s="211" t="s">
        <v>131</v>
      </c>
      <c r="AU136" s="211" t="s">
        <v>86</v>
      </c>
      <c r="AY136" s="17" t="s">
        <v>128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17" t="s">
        <v>84</v>
      </c>
      <c r="BK136" s="212">
        <f>ROUND(I136*H136,2)</f>
        <v>0</v>
      </c>
      <c r="BL136" s="17" t="s">
        <v>149</v>
      </c>
      <c r="BM136" s="211" t="s">
        <v>268</v>
      </c>
    </row>
    <row r="137" spans="2:51" s="13" customFormat="1" ht="11.25">
      <c r="B137" s="222"/>
      <c r="C137" s="223"/>
      <c r="D137" s="213" t="s">
        <v>269</v>
      </c>
      <c r="E137" s="224" t="s">
        <v>1</v>
      </c>
      <c r="F137" s="225" t="s">
        <v>270</v>
      </c>
      <c r="G137" s="223"/>
      <c r="H137" s="226">
        <v>181</v>
      </c>
      <c r="I137" s="227"/>
      <c r="J137" s="223"/>
      <c r="K137" s="223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269</v>
      </c>
      <c r="AU137" s="232" t="s">
        <v>86</v>
      </c>
      <c r="AV137" s="13" t="s">
        <v>86</v>
      </c>
      <c r="AW137" s="13" t="s">
        <v>32</v>
      </c>
      <c r="AX137" s="13" t="s">
        <v>84</v>
      </c>
      <c r="AY137" s="232" t="s">
        <v>128</v>
      </c>
    </row>
    <row r="138" spans="1:65" s="2" customFormat="1" ht="16.5" customHeight="1">
      <c r="A138" s="34"/>
      <c r="B138" s="35"/>
      <c r="C138" s="200" t="s">
        <v>86</v>
      </c>
      <c r="D138" s="200" t="s">
        <v>131</v>
      </c>
      <c r="E138" s="201" t="s">
        <v>271</v>
      </c>
      <c r="F138" s="202" t="s">
        <v>272</v>
      </c>
      <c r="G138" s="203" t="s">
        <v>267</v>
      </c>
      <c r="H138" s="204">
        <v>1014</v>
      </c>
      <c r="I138" s="205"/>
      <c r="J138" s="206">
        <f>ROUND(I138*H138,2)</f>
        <v>0</v>
      </c>
      <c r="K138" s="202" t="s">
        <v>135</v>
      </c>
      <c r="L138" s="39"/>
      <c r="M138" s="207" t="s">
        <v>1</v>
      </c>
      <c r="N138" s="208" t="s">
        <v>41</v>
      </c>
      <c r="O138" s="71"/>
      <c r="P138" s="209">
        <f>O138*H138</f>
        <v>0</v>
      </c>
      <c r="Q138" s="209">
        <v>0</v>
      </c>
      <c r="R138" s="209">
        <f>Q138*H138</f>
        <v>0</v>
      </c>
      <c r="S138" s="209">
        <v>0.44</v>
      </c>
      <c r="T138" s="210">
        <f>S138*H138</f>
        <v>446.16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1" t="s">
        <v>149</v>
      </c>
      <c r="AT138" s="211" t="s">
        <v>131</v>
      </c>
      <c r="AU138" s="211" t="s">
        <v>86</v>
      </c>
      <c r="AY138" s="17" t="s">
        <v>128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17" t="s">
        <v>84</v>
      </c>
      <c r="BK138" s="212">
        <f>ROUND(I138*H138,2)</f>
        <v>0</v>
      </c>
      <c r="BL138" s="17" t="s">
        <v>149</v>
      </c>
      <c r="BM138" s="211" t="s">
        <v>273</v>
      </c>
    </row>
    <row r="139" spans="2:51" s="13" customFormat="1" ht="11.25">
      <c r="B139" s="222"/>
      <c r="C139" s="223"/>
      <c r="D139" s="213" t="s">
        <v>269</v>
      </c>
      <c r="E139" s="224" t="s">
        <v>1</v>
      </c>
      <c r="F139" s="225" t="s">
        <v>274</v>
      </c>
      <c r="G139" s="223"/>
      <c r="H139" s="226">
        <v>153</v>
      </c>
      <c r="I139" s="227"/>
      <c r="J139" s="223"/>
      <c r="K139" s="223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269</v>
      </c>
      <c r="AU139" s="232" t="s">
        <v>86</v>
      </c>
      <c r="AV139" s="13" t="s">
        <v>86</v>
      </c>
      <c r="AW139" s="13" t="s">
        <v>32</v>
      </c>
      <c r="AX139" s="13" t="s">
        <v>76</v>
      </c>
      <c r="AY139" s="232" t="s">
        <v>128</v>
      </c>
    </row>
    <row r="140" spans="2:51" s="13" customFormat="1" ht="11.25">
      <c r="B140" s="222"/>
      <c r="C140" s="223"/>
      <c r="D140" s="213" t="s">
        <v>269</v>
      </c>
      <c r="E140" s="224" t="s">
        <v>1</v>
      </c>
      <c r="F140" s="225" t="s">
        <v>275</v>
      </c>
      <c r="G140" s="223"/>
      <c r="H140" s="226">
        <v>861</v>
      </c>
      <c r="I140" s="227"/>
      <c r="J140" s="223"/>
      <c r="K140" s="223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269</v>
      </c>
      <c r="AU140" s="232" t="s">
        <v>86</v>
      </c>
      <c r="AV140" s="13" t="s">
        <v>86</v>
      </c>
      <c r="AW140" s="13" t="s">
        <v>32</v>
      </c>
      <c r="AX140" s="13" t="s">
        <v>76</v>
      </c>
      <c r="AY140" s="232" t="s">
        <v>128</v>
      </c>
    </row>
    <row r="141" spans="2:51" s="14" customFormat="1" ht="11.25">
      <c r="B141" s="233"/>
      <c r="C141" s="234"/>
      <c r="D141" s="213" t="s">
        <v>269</v>
      </c>
      <c r="E141" s="235" t="s">
        <v>1</v>
      </c>
      <c r="F141" s="236" t="s">
        <v>276</v>
      </c>
      <c r="G141" s="234"/>
      <c r="H141" s="237">
        <v>1014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269</v>
      </c>
      <c r="AU141" s="243" t="s">
        <v>86</v>
      </c>
      <c r="AV141" s="14" t="s">
        <v>149</v>
      </c>
      <c r="AW141" s="14" t="s">
        <v>32</v>
      </c>
      <c r="AX141" s="14" t="s">
        <v>84</v>
      </c>
      <c r="AY141" s="243" t="s">
        <v>128</v>
      </c>
    </row>
    <row r="142" spans="1:65" s="2" customFormat="1" ht="16.5" customHeight="1">
      <c r="A142" s="34"/>
      <c r="B142" s="35"/>
      <c r="C142" s="200" t="s">
        <v>144</v>
      </c>
      <c r="D142" s="200" t="s">
        <v>131</v>
      </c>
      <c r="E142" s="201" t="s">
        <v>277</v>
      </c>
      <c r="F142" s="202" t="s">
        <v>278</v>
      </c>
      <c r="G142" s="203" t="s">
        <v>279</v>
      </c>
      <c r="H142" s="204">
        <v>416</v>
      </c>
      <c r="I142" s="205"/>
      <c r="J142" s="206">
        <f>ROUND(I142*H142,2)</f>
        <v>0</v>
      </c>
      <c r="K142" s="202" t="s">
        <v>135</v>
      </c>
      <c r="L142" s="39"/>
      <c r="M142" s="207" t="s">
        <v>1</v>
      </c>
      <c r="N142" s="208" t="s">
        <v>41</v>
      </c>
      <c r="O142" s="71"/>
      <c r="P142" s="209">
        <f>O142*H142</f>
        <v>0</v>
      </c>
      <c r="Q142" s="209">
        <v>0</v>
      </c>
      <c r="R142" s="209">
        <f>Q142*H142</f>
        <v>0</v>
      </c>
      <c r="S142" s="209">
        <v>1.82</v>
      </c>
      <c r="T142" s="210">
        <f>S142*H142</f>
        <v>757.12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1" t="s">
        <v>149</v>
      </c>
      <c r="AT142" s="211" t="s">
        <v>131</v>
      </c>
      <c r="AU142" s="211" t="s">
        <v>86</v>
      </c>
      <c r="AY142" s="17" t="s">
        <v>128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7" t="s">
        <v>84</v>
      </c>
      <c r="BK142" s="212">
        <f>ROUND(I142*H142,2)</f>
        <v>0</v>
      </c>
      <c r="BL142" s="17" t="s">
        <v>149</v>
      </c>
      <c r="BM142" s="211" t="s">
        <v>280</v>
      </c>
    </row>
    <row r="143" spans="2:51" s="13" customFormat="1" ht="11.25">
      <c r="B143" s="222"/>
      <c r="C143" s="223"/>
      <c r="D143" s="213" t="s">
        <v>269</v>
      </c>
      <c r="E143" s="224" t="s">
        <v>1</v>
      </c>
      <c r="F143" s="225" t="s">
        <v>281</v>
      </c>
      <c r="G143" s="223"/>
      <c r="H143" s="226">
        <v>416</v>
      </c>
      <c r="I143" s="227"/>
      <c r="J143" s="223"/>
      <c r="K143" s="223"/>
      <c r="L143" s="228"/>
      <c r="M143" s="229"/>
      <c r="N143" s="230"/>
      <c r="O143" s="230"/>
      <c r="P143" s="230"/>
      <c r="Q143" s="230"/>
      <c r="R143" s="230"/>
      <c r="S143" s="230"/>
      <c r="T143" s="231"/>
      <c r="AT143" s="232" t="s">
        <v>269</v>
      </c>
      <c r="AU143" s="232" t="s">
        <v>86</v>
      </c>
      <c r="AV143" s="13" t="s">
        <v>86</v>
      </c>
      <c r="AW143" s="13" t="s">
        <v>32</v>
      </c>
      <c r="AX143" s="13" t="s">
        <v>84</v>
      </c>
      <c r="AY143" s="232" t="s">
        <v>128</v>
      </c>
    </row>
    <row r="144" spans="1:65" s="2" customFormat="1" ht="16.5" customHeight="1">
      <c r="A144" s="34"/>
      <c r="B144" s="35"/>
      <c r="C144" s="200" t="s">
        <v>149</v>
      </c>
      <c r="D144" s="200" t="s">
        <v>131</v>
      </c>
      <c r="E144" s="201" t="s">
        <v>282</v>
      </c>
      <c r="F144" s="202" t="s">
        <v>283</v>
      </c>
      <c r="G144" s="203" t="s">
        <v>279</v>
      </c>
      <c r="H144" s="204">
        <v>416</v>
      </c>
      <c r="I144" s="205"/>
      <c r="J144" s="206">
        <f>ROUND(I144*H144,2)</f>
        <v>0</v>
      </c>
      <c r="K144" s="202" t="s">
        <v>135</v>
      </c>
      <c r="L144" s="39"/>
      <c r="M144" s="207" t="s">
        <v>1</v>
      </c>
      <c r="N144" s="208" t="s">
        <v>41</v>
      </c>
      <c r="O144" s="71"/>
      <c r="P144" s="209">
        <f>O144*H144</f>
        <v>0</v>
      </c>
      <c r="Q144" s="209">
        <v>0.4</v>
      </c>
      <c r="R144" s="209">
        <f>Q144*H144</f>
        <v>166.4</v>
      </c>
      <c r="S144" s="209">
        <v>0</v>
      </c>
      <c r="T144" s="21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1" t="s">
        <v>149</v>
      </c>
      <c r="AT144" s="211" t="s">
        <v>131</v>
      </c>
      <c r="AU144" s="211" t="s">
        <v>86</v>
      </c>
      <c r="AY144" s="17" t="s">
        <v>128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7" t="s">
        <v>84</v>
      </c>
      <c r="BK144" s="212">
        <f>ROUND(I144*H144,2)</f>
        <v>0</v>
      </c>
      <c r="BL144" s="17" t="s">
        <v>149</v>
      </c>
      <c r="BM144" s="211" t="s">
        <v>284</v>
      </c>
    </row>
    <row r="145" spans="2:51" s="13" customFormat="1" ht="11.25">
      <c r="B145" s="222"/>
      <c r="C145" s="223"/>
      <c r="D145" s="213" t="s">
        <v>269</v>
      </c>
      <c r="E145" s="224" t="s">
        <v>1</v>
      </c>
      <c r="F145" s="225" t="s">
        <v>281</v>
      </c>
      <c r="G145" s="223"/>
      <c r="H145" s="226">
        <v>416</v>
      </c>
      <c r="I145" s="227"/>
      <c r="J145" s="223"/>
      <c r="K145" s="223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269</v>
      </c>
      <c r="AU145" s="232" t="s">
        <v>86</v>
      </c>
      <c r="AV145" s="13" t="s">
        <v>86</v>
      </c>
      <c r="AW145" s="13" t="s">
        <v>32</v>
      </c>
      <c r="AX145" s="13" t="s">
        <v>84</v>
      </c>
      <c r="AY145" s="232" t="s">
        <v>128</v>
      </c>
    </row>
    <row r="146" spans="1:65" s="2" customFormat="1" ht="16.5" customHeight="1">
      <c r="A146" s="34"/>
      <c r="B146" s="35"/>
      <c r="C146" s="200" t="s">
        <v>127</v>
      </c>
      <c r="D146" s="200" t="s">
        <v>131</v>
      </c>
      <c r="E146" s="201" t="s">
        <v>285</v>
      </c>
      <c r="F146" s="202" t="s">
        <v>286</v>
      </c>
      <c r="G146" s="203" t="s">
        <v>279</v>
      </c>
      <c r="H146" s="204">
        <v>416</v>
      </c>
      <c r="I146" s="205"/>
      <c r="J146" s="206">
        <f>ROUND(I146*H146,2)</f>
        <v>0</v>
      </c>
      <c r="K146" s="202" t="s">
        <v>135</v>
      </c>
      <c r="L146" s="39"/>
      <c r="M146" s="207" t="s">
        <v>1</v>
      </c>
      <c r="N146" s="208" t="s">
        <v>41</v>
      </c>
      <c r="O146" s="71"/>
      <c r="P146" s="209">
        <f>O146*H146</f>
        <v>0</v>
      </c>
      <c r="Q146" s="209">
        <v>0</v>
      </c>
      <c r="R146" s="209">
        <f>Q146*H146</f>
        <v>0</v>
      </c>
      <c r="S146" s="209">
        <v>0</v>
      </c>
      <c r="T146" s="21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1" t="s">
        <v>149</v>
      </c>
      <c r="AT146" s="211" t="s">
        <v>131</v>
      </c>
      <c r="AU146" s="211" t="s">
        <v>86</v>
      </c>
      <c r="AY146" s="17" t="s">
        <v>128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7" t="s">
        <v>84</v>
      </c>
      <c r="BK146" s="212">
        <f>ROUND(I146*H146,2)</f>
        <v>0</v>
      </c>
      <c r="BL146" s="17" t="s">
        <v>149</v>
      </c>
      <c r="BM146" s="211" t="s">
        <v>287</v>
      </c>
    </row>
    <row r="147" spans="1:47" s="2" customFormat="1" ht="19.5">
      <c r="A147" s="34"/>
      <c r="B147" s="35"/>
      <c r="C147" s="36"/>
      <c r="D147" s="213" t="s">
        <v>138</v>
      </c>
      <c r="E147" s="36"/>
      <c r="F147" s="214" t="s">
        <v>288</v>
      </c>
      <c r="G147" s="36"/>
      <c r="H147" s="36"/>
      <c r="I147" s="168"/>
      <c r="J147" s="36"/>
      <c r="K147" s="36"/>
      <c r="L147" s="39"/>
      <c r="M147" s="215"/>
      <c r="N147" s="216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138</v>
      </c>
      <c r="AU147" s="17" t="s">
        <v>86</v>
      </c>
    </row>
    <row r="148" spans="1:65" s="2" customFormat="1" ht="21.75" customHeight="1">
      <c r="A148" s="34"/>
      <c r="B148" s="35"/>
      <c r="C148" s="200" t="s">
        <v>158</v>
      </c>
      <c r="D148" s="200" t="s">
        <v>131</v>
      </c>
      <c r="E148" s="201" t="s">
        <v>289</v>
      </c>
      <c r="F148" s="202" t="s">
        <v>290</v>
      </c>
      <c r="G148" s="203" t="s">
        <v>279</v>
      </c>
      <c r="H148" s="204">
        <v>332</v>
      </c>
      <c r="I148" s="205"/>
      <c r="J148" s="206">
        <f>ROUND(I148*H148,2)</f>
        <v>0</v>
      </c>
      <c r="K148" s="202" t="s">
        <v>135</v>
      </c>
      <c r="L148" s="39"/>
      <c r="M148" s="207" t="s">
        <v>1</v>
      </c>
      <c r="N148" s="208" t="s">
        <v>41</v>
      </c>
      <c r="O148" s="71"/>
      <c r="P148" s="209">
        <f>O148*H148</f>
        <v>0</v>
      </c>
      <c r="Q148" s="209">
        <v>0</v>
      </c>
      <c r="R148" s="209">
        <f>Q148*H148</f>
        <v>0</v>
      </c>
      <c r="S148" s="209">
        <v>0</v>
      </c>
      <c r="T148" s="21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1" t="s">
        <v>149</v>
      </c>
      <c r="AT148" s="211" t="s">
        <v>131</v>
      </c>
      <c r="AU148" s="211" t="s">
        <v>86</v>
      </c>
      <c r="AY148" s="17" t="s">
        <v>128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17" t="s">
        <v>84</v>
      </c>
      <c r="BK148" s="212">
        <f>ROUND(I148*H148,2)</f>
        <v>0</v>
      </c>
      <c r="BL148" s="17" t="s">
        <v>149</v>
      </c>
      <c r="BM148" s="211" t="s">
        <v>291</v>
      </c>
    </row>
    <row r="149" spans="2:51" s="13" customFormat="1" ht="11.25">
      <c r="B149" s="222"/>
      <c r="C149" s="223"/>
      <c r="D149" s="213" t="s">
        <v>269</v>
      </c>
      <c r="E149" s="224" t="s">
        <v>1</v>
      </c>
      <c r="F149" s="225" t="s">
        <v>292</v>
      </c>
      <c r="G149" s="223"/>
      <c r="H149" s="226">
        <v>332</v>
      </c>
      <c r="I149" s="227"/>
      <c r="J149" s="223"/>
      <c r="K149" s="223"/>
      <c r="L149" s="228"/>
      <c r="M149" s="229"/>
      <c r="N149" s="230"/>
      <c r="O149" s="230"/>
      <c r="P149" s="230"/>
      <c r="Q149" s="230"/>
      <c r="R149" s="230"/>
      <c r="S149" s="230"/>
      <c r="T149" s="231"/>
      <c r="AT149" s="232" t="s">
        <v>269</v>
      </c>
      <c r="AU149" s="232" t="s">
        <v>86</v>
      </c>
      <c r="AV149" s="13" t="s">
        <v>86</v>
      </c>
      <c r="AW149" s="13" t="s">
        <v>32</v>
      </c>
      <c r="AX149" s="13" t="s">
        <v>84</v>
      </c>
      <c r="AY149" s="232" t="s">
        <v>128</v>
      </c>
    </row>
    <row r="150" spans="1:65" s="2" customFormat="1" ht="16.5" customHeight="1">
      <c r="A150" s="34"/>
      <c r="B150" s="35"/>
      <c r="C150" s="200" t="s">
        <v>163</v>
      </c>
      <c r="D150" s="200" t="s">
        <v>131</v>
      </c>
      <c r="E150" s="201" t="s">
        <v>293</v>
      </c>
      <c r="F150" s="202" t="s">
        <v>294</v>
      </c>
      <c r="G150" s="203" t="s">
        <v>279</v>
      </c>
      <c r="H150" s="204">
        <v>167.5</v>
      </c>
      <c r="I150" s="205"/>
      <c r="J150" s="206">
        <f>ROUND(I150*H150,2)</f>
        <v>0</v>
      </c>
      <c r="K150" s="202" t="s">
        <v>135</v>
      </c>
      <c r="L150" s="39"/>
      <c r="M150" s="207" t="s">
        <v>1</v>
      </c>
      <c r="N150" s="208" t="s">
        <v>41</v>
      </c>
      <c r="O150" s="71"/>
      <c r="P150" s="209">
        <f>O150*H150</f>
        <v>0</v>
      </c>
      <c r="Q150" s="209">
        <v>0</v>
      </c>
      <c r="R150" s="209">
        <f>Q150*H150</f>
        <v>0</v>
      </c>
      <c r="S150" s="209">
        <v>0</v>
      </c>
      <c r="T150" s="21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1" t="s">
        <v>149</v>
      </c>
      <c r="AT150" s="211" t="s">
        <v>131</v>
      </c>
      <c r="AU150" s="211" t="s">
        <v>86</v>
      </c>
      <c r="AY150" s="17" t="s">
        <v>128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17" t="s">
        <v>84</v>
      </c>
      <c r="BK150" s="212">
        <f>ROUND(I150*H150,2)</f>
        <v>0</v>
      </c>
      <c r="BL150" s="17" t="s">
        <v>149</v>
      </c>
      <c r="BM150" s="211" t="s">
        <v>295</v>
      </c>
    </row>
    <row r="151" spans="2:51" s="13" customFormat="1" ht="11.25">
      <c r="B151" s="222"/>
      <c r="C151" s="223"/>
      <c r="D151" s="213" t="s">
        <v>269</v>
      </c>
      <c r="E151" s="224" t="s">
        <v>1</v>
      </c>
      <c r="F151" s="225" t="s">
        <v>296</v>
      </c>
      <c r="G151" s="223"/>
      <c r="H151" s="226">
        <v>167.5</v>
      </c>
      <c r="I151" s="227"/>
      <c r="J151" s="223"/>
      <c r="K151" s="223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269</v>
      </c>
      <c r="AU151" s="232" t="s">
        <v>86</v>
      </c>
      <c r="AV151" s="13" t="s">
        <v>86</v>
      </c>
      <c r="AW151" s="13" t="s">
        <v>32</v>
      </c>
      <c r="AX151" s="13" t="s">
        <v>84</v>
      </c>
      <c r="AY151" s="232" t="s">
        <v>128</v>
      </c>
    </row>
    <row r="152" spans="1:65" s="2" customFormat="1" ht="16.5" customHeight="1">
      <c r="A152" s="34"/>
      <c r="B152" s="35"/>
      <c r="C152" s="200" t="s">
        <v>168</v>
      </c>
      <c r="D152" s="200" t="s">
        <v>131</v>
      </c>
      <c r="E152" s="201" t="s">
        <v>297</v>
      </c>
      <c r="F152" s="202" t="s">
        <v>298</v>
      </c>
      <c r="G152" s="203" t="s">
        <v>279</v>
      </c>
      <c r="H152" s="204">
        <v>43.9</v>
      </c>
      <c r="I152" s="205"/>
      <c r="J152" s="206">
        <f>ROUND(I152*H152,2)</f>
        <v>0</v>
      </c>
      <c r="K152" s="202" t="s">
        <v>135</v>
      </c>
      <c r="L152" s="39"/>
      <c r="M152" s="207" t="s">
        <v>1</v>
      </c>
      <c r="N152" s="208" t="s">
        <v>41</v>
      </c>
      <c r="O152" s="71"/>
      <c r="P152" s="209">
        <f>O152*H152</f>
        <v>0</v>
      </c>
      <c r="Q152" s="209">
        <v>0</v>
      </c>
      <c r="R152" s="209">
        <f>Q152*H152</f>
        <v>0</v>
      </c>
      <c r="S152" s="209">
        <v>0</v>
      </c>
      <c r="T152" s="21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1" t="s">
        <v>149</v>
      </c>
      <c r="AT152" s="211" t="s">
        <v>131</v>
      </c>
      <c r="AU152" s="211" t="s">
        <v>86</v>
      </c>
      <c r="AY152" s="17" t="s">
        <v>128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17" t="s">
        <v>84</v>
      </c>
      <c r="BK152" s="212">
        <f>ROUND(I152*H152,2)</f>
        <v>0</v>
      </c>
      <c r="BL152" s="17" t="s">
        <v>149</v>
      </c>
      <c r="BM152" s="211" t="s">
        <v>299</v>
      </c>
    </row>
    <row r="153" spans="2:51" s="13" customFormat="1" ht="11.25">
      <c r="B153" s="222"/>
      <c r="C153" s="223"/>
      <c r="D153" s="213" t="s">
        <v>269</v>
      </c>
      <c r="E153" s="224" t="s">
        <v>1</v>
      </c>
      <c r="F153" s="225" t="s">
        <v>300</v>
      </c>
      <c r="G153" s="223"/>
      <c r="H153" s="226">
        <v>43.9</v>
      </c>
      <c r="I153" s="227"/>
      <c r="J153" s="223"/>
      <c r="K153" s="223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269</v>
      </c>
      <c r="AU153" s="232" t="s">
        <v>86</v>
      </c>
      <c r="AV153" s="13" t="s">
        <v>86</v>
      </c>
      <c r="AW153" s="13" t="s">
        <v>32</v>
      </c>
      <c r="AX153" s="13" t="s">
        <v>84</v>
      </c>
      <c r="AY153" s="232" t="s">
        <v>128</v>
      </c>
    </row>
    <row r="154" spans="1:65" s="2" customFormat="1" ht="16.5" customHeight="1">
      <c r="A154" s="34"/>
      <c r="B154" s="35"/>
      <c r="C154" s="200" t="s">
        <v>174</v>
      </c>
      <c r="D154" s="200" t="s">
        <v>131</v>
      </c>
      <c r="E154" s="201" t="s">
        <v>301</v>
      </c>
      <c r="F154" s="202" t="s">
        <v>302</v>
      </c>
      <c r="G154" s="203" t="s">
        <v>134</v>
      </c>
      <c r="H154" s="204">
        <v>1</v>
      </c>
      <c r="I154" s="205"/>
      <c r="J154" s="206">
        <f>ROUND(I154*H154,2)</f>
        <v>0</v>
      </c>
      <c r="K154" s="202" t="s">
        <v>1</v>
      </c>
      <c r="L154" s="39"/>
      <c r="M154" s="207" t="s">
        <v>1</v>
      </c>
      <c r="N154" s="208" t="s">
        <v>41</v>
      </c>
      <c r="O154" s="71"/>
      <c r="P154" s="209">
        <f>O154*H154</f>
        <v>0</v>
      </c>
      <c r="Q154" s="209">
        <v>0</v>
      </c>
      <c r="R154" s="209">
        <f>Q154*H154</f>
        <v>0</v>
      </c>
      <c r="S154" s="209">
        <v>0</v>
      </c>
      <c r="T154" s="21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1" t="s">
        <v>149</v>
      </c>
      <c r="AT154" s="211" t="s">
        <v>131</v>
      </c>
      <c r="AU154" s="211" t="s">
        <v>86</v>
      </c>
      <c r="AY154" s="17" t="s">
        <v>128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7" t="s">
        <v>84</v>
      </c>
      <c r="BK154" s="212">
        <f>ROUND(I154*H154,2)</f>
        <v>0</v>
      </c>
      <c r="BL154" s="17" t="s">
        <v>149</v>
      </c>
      <c r="BM154" s="211" t="s">
        <v>303</v>
      </c>
    </row>
    <row r="155" spans="1:47" s="2" customFormat="1" ht="97.5">
      <c r="A155" s="34"/>
      <c r="B155" s="35"/>
      <c r="C155" s="36"/>
      <c r="D155" s="213" t="s">
        <v>138</v>
      </c>
      <c r="E155" s="36"/>
      <c r="F155" s="214" t="s">
        <v>304</v>
      </c>
      <c r="G155" s="36"/>
      <c r="H155" s="36"/>
      <c r="I155" s="168"/>
      <c r="J155" s="36"/>
      <c r="K155" s="36"/>
      <c r="L155" s="39"/>
      <c r="M155" s="215"/>
      <c r="N155" s="216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138</v>
      </c>
      <c r="AU155" s="17" t="s">
        <v>86</v>
      </c>
    </row>
    <row r="156" spans="1:65" s="2" customFormat="1" ht="16.5" customHeight="1">
      <c r="A156" s="34"/>
      <c r="B156" s="35"/>
      <c r="C156" s="200" t="s">
        <v>179</v>
      </c>
      <c r="D156" s="200" t="s">
        <v>131</v>
      </c>
      <c r="E156" s="201" t="s">
        <v>305</v>
      </c>
      <c r="F156" s="202" t="s">
        <v>306</v>
      </c>
      <c r="G156" s="203" t="s">
        <v>134</v>
      </c>
      <c r="H156" s="204">
        <v>1</v>
      </c>
      <c r="I156" s="205"/>
      <c r="J156" s="206">
        <f>ROUND(I156*H156,2)</f>
        <v>0</v>
      </c>
      <c r="K156" s="202" t="s">
        <v>1</v>
      </c>
      <c r="L156" s="39"/>
      <c r="M156" s="207" t="s">
        <v>1</v>
      </c>
      <c r="N156" s="208" t="s">
        <v>41</v>
      </c>
      <c r="O156" s="71"/>
      <c r="P156" s="209">
        <f>O156*H156</f>
        <v>0</v>
      </c>
      <c r="Q156" s="209">
        <v>0</v>
      </c>
      <c r="R156" s="209">
        <f>Q156*H156</f>
        <v>0</v>
      </c>
      <c r="S156" s="209">
        <v>0</v>
      </c>
      <c r="T156" s="210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1" t="s">
        <v>149</v>
      </c>
      <c r="AT156" s="211" t="s">
        <v>131</v>
      </c>
      <c r="AU156" s="211" t="s">
        <v>86</v>
      </c>
      <c r="AY156" s="17" t="s">
        <v>128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17" t="s">
        <v>84</v>
      </c>
      <c r="BK156" s="212">
        <f>ROUND(I156*H156,2)</f>
        <v>0</v>
      </c>
      <c r="BL156" s="17" t="s">
        <v>149</v>
      </c>
      <c r="BM156" s="211" t="s">
        <v>307</v>
      </c>
    </row>
    <row r="157" spans="1:47" s="2" customFormat="1" ht="97.5">
      <c r="A157" s="34"/>
      <c r="B157" s="35"/>
      <c r="C157" s="36"/>
      <c r="D157" s="213" t="s">
        <v>138</v>
      </c>
      <c r="E157" s="36"/>
      <c r="F157" s="214" t="s">
        <v>308</v>
      </c>
      <c r="G157" s="36"/>
      <c r="H157" s="36"/>
      <c r="I157" s="168"/>
      <c r="J157" s="36"/>
      <c r="K157" s="36"/>
      <c r="L157" s="39"/>
      <c r="M157" s="215"/>
      <c r="N157" s="216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138</v>
      </c>
      <c r="AU157" s="17" t="s">
        <v>86</v>
      </c>
    </row>
    <row r="158" spans="1:65" s="2" customFormat="1" ht="16.5" customHeight="1">
      <c r="A158" s="34"/>
      <c r="B158" s="35"/>
      <c r="C158" s="200" t="s">
        <v>184</v>
      </c>
      <c r="D158" s="200" t="s">
        <v>131</v>
      </c>
      <c r="E158" s="201" t="s">
        <v>309</v>
      </c>
      <c r="F158" s="202" t="s">
        <v>310</v>
      </c>
      <c r="G158" s="203" t="s">
        <v>134</v>
      </c>
      <c r="H158" s="204">
        <v>1</v>
      </c>
      <c r="I158" s="205"/>
      <c r="J158" s="206">
        <f>ROUND(I158*H158,2)</f>
        <v>0</v>
      </c>
      <c r="K158" s="202" t="s">
        <v>1</v>
      </c>
      <c r="L158" s="39"/>
      <c r="M158" s="207" t="s">
        <v>1</v>
      </c>
      <c r="N158" s="208" t="s">
        <v>41</v>
      </c>
      <c r="O158" s="71"/>
      <c r="P158" s="209">
        <f>O158*H158</f>
        <v>0</v>
      </c>
      <c r="Q158" s="209">
        <v>0</v>
      </c>
      <c r="R158" s="209">
        <f>Q158*H158</f>
        <v>0</v>
      </c>
      <c r="S158" s="209">
        <v>0</v>
      </c>
      <c r="T158" s="21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1" t="s">
        <v>149</v>
      </c>
      <c r="AT158" s="211" t="s">
        <v>131</v>
      </c>
      <c r="AU158" s="211" t="s">
        <v>86</v>
      </c>
      <c r="AY158" s="17" t="s">
        <v>128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7" t="s">
        <v>84</v>
      </c>
      <c r="BK158" s="212">
        <f>ROUND(I158*H158,2)</f>
        <v>0</v>
      </c>
      <c r="BL158" s="17" t="s">
        <v>149</v>
      </c>
      <c r="BM158" s="211" t="s">
        <v>311</v>
      </c>
    </row>
    <row r="159" spans="1:47" s="2" customFormat="1" ht="19.5">
      <c r="A159" s="34"/>
      <c r="B159" s="35"/>
      <c r="C159" s="36"/>
      <c r="D159" s="213" t="s">
        <v>138</v>
      </c>
      <c r="E159" s="36"/>
      <c r="F159" s="214" t="s">
        <v>193</v>
      </c>
      <c r="G159" s="36"/>
      <c r="H159" s="36"/>
      <c r="I159" s="168"/>
      <c r="J159" s="36"/>
      <c r="K159" s="36"/>
      <c r="L159" s="39"/>
      <c r="M159" s="215"/>
      <c r="N159" s="216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138</v>
      </c>
      <c r="AU159" s="17" t="s">
        <v>86</v>
      </c>
    </row>
    <row r="160" spans="1:65" s="2" customFormat="1" ht="16.5" customHeight="1">
      <c r="A160" s="34"/>
      <c r="B160" s="35"/>
      <c r="C160" s="200" t="s">
        <v>189</v>
      </c>
      <c r="D160" s="200" t="s">
        <v>131</v>
      </c>
      <c r="E160" s="201" t="s">
        <v>312</v>
      </c>
      <c r="F160" s="202" t="s">
        <v>313</v>
      </c>
      <c r="G160" s="203" t="s">
        <v>267</v>
      </c>
      <c r="H160" s="204">
        <v>6205</v>
      </c>
      <c r="I160" s="205"/>
      <c r="J160" s="206">
        <f>ROUND(I160*H160,2)</f>
        <v>0</v>
      </c>
      <c r="K160" s="202" t="s">
        <v>135</v>
      </c>
      <c r="L160" s="39"/>
      <c r="M160" s="207" t="s">
        <v>1</v>
      </c>
      <c r="N160" s="208" t="s">
        <v>41</v>
      </c>
      <c r="O160" s="71"/>
      <c r="P160" s="209">
        <f>O160*H160</f>
        <v>0</v>
      </c>
      <c r="Q160" s="209">
        <v>0</v>
      </c>
      <c r="R160" s="209">
        <f>Q160*H160</f>
        <v>0</v>
      </c>
      <c r="S160" s="209">
        <v>0</v>
      </c>
      <c r="T160" s="21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1" t="s">
        <v>149</v>
      </c>
      <c r="AT160" s="211" t="s">
        <v>131</v>
      </c>
      <c r="AU160" s="211" t="s">
        <v>86</v>
      </c>
      <c r="AY160" s="17" t="s">
        <v>128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17" t="s">
        <v>84</v>
      </c>
      <c r="BK160" s="212">
        <f>ROUND(I160*H160,2)</f>
        <v>0</v>
      </c>
      <c r="BL160" s="17" t="s">
        <v>149</v>
      </c>
      <c r="BM160" s="211" t="s">
        <v>314</v>
      </c>
    </row>
    <row r="161" spans="2:51" s="13" customFormat="1" ht="11.25">
      <c r="B161" s="222"/>
      <c r="C161" s="223"/>
      <c r="D161" s="213" t="s">
        <v>269</v>
      </c>
      <c r="E161" s="224" t="s">
        <v>1</v>
      </c>
      <c r="F161" s="225" t="s">
        <v>315</v>
      </c>
      <c r="G161" s="223"/>
      <c r="H161" s="226">
        <v>1605</v>
      </c>
      <c r="I161" s="227"/>
      <c r="J161" s="223"/>
      <c r="K161" s="223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269</v>
      </c>
      <c r="AU161" s="232" t="s">
        <v>86</v>
      </c>
      <c r="AV161" s="13" t="s">
        <v>86</v>
      </c>
      <c r="AW161" s="13" t="s">
        <v>32</v>
      </c>
      <c r="AX161" s="13" t="s">
        <v>76</v>
      </c>
      <c r="AY161" s="232" t="s">
        <v>128</v>
      </c>
    </row>
    <row r="162" spans="2:51" s="13" customFormat="1" ht="11.25">
      <c r="B162" s="222"/>
      <c r="C162" s="223"/>
      <c r="D162" s="213" t="s">
        <v>269</v>
      </c>
      <c r="E162" s="224" t="s">
        <v>1</v>
      </c>
      <c r="F162" s="225" t="s">
        <v>316</v>
      </c>
      <c r="G162" s="223"/>
      <c r="H162" s="226">
        <v>4600</v>
      </c>
      <c r="I162" s="227"/>
      <c r="J162" s="223"/>
      <c r="K162" s="223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269</v>
      </c>
      <c r="AU162" s="232" t="s">
        <v>86</v>
      </c>
      <c r="AV162" s="13" t="s">
        <v>86</v>
      </c>
      <c r="AW162" s="13" t="s">
        <v>32</v>
      </c>
      <c r="AX162" s="13" t="s">
        <v>76</v>
      </c>
      <c r="AY162" s="232" t="s">
        <v>128</v>
      </c>
    </row>
    <row r="163" spans="2:51" s="14" customFormat="1" ht="11.25">
      <c r="B163" s="233"/>
      <c r="C163" s="234"/>
      <c r="D163" s="213" t="s">
        <v>269</v>
      </c>
      <c r="E163" s="235" t="s">
        <v>1</v>
      </c>
      <c r="F163" s="236" t="s">
        <v>276</v>
      </c>
      <c r="G163" s="234"/>
      <c r="H163" s="237">
        <v>6205</v>
      </c>
      <c r="I163" s="238"/>
      <c r="J163" s="234"/>
      <c r="K163" s="234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269</v>
      </c>
      <c r="AU163" s="243" t="s">
        <v>86</v>
      </c>
      <c r="AV163" s="14" t="s">
        <v>149</v>
      </c>
      <c r="AW163" s="14" t="s">
        <v>32</v>
      </c>
      <c r="AX163" s="14" t="s">
        <v>84</v>
      </c>
      <c r="AY163" s="243" t="s">
        <v>128</v>
      </c>
    </row>
    <row r="164" spans="1:65" s="2" customFormat="1" ht="21.75" customHeight="1">
      <c r="A164" s="34"/>
      <c r="B164" s="35"/>
      <c r="C164" s="200" t="s">
        <v>194</v>
      </c>
      <c r="D164" s="200" t="s">
        <v>131</v>
      </c>
      <c r="E164" s="201" t="s">
        <v>317</v>
      </c>
      <c r="F164" s="202" t="s">
        <v>318</v>
      </c>
      <c r="G164" s="203" t="s">
        <v>279</v>
      </c>
      <c r="H164" s="204">
        <v>20.6</v>
      </c>
      <c r="I164" s="205"/>
      <c r="J164" s="206">
        <f>ROUND(I164*H164,2)</f>
        <v>0</v>
      </c>
      <c r="K164" s="202" t="s">
        <v>135</v>
      </c>
      <c r="L164" s="39"/>
      <c r="M164" s="207" t="s">
        <v>1</v>
      </c>
      <c r="N164" s="208" t="s">
        <v>41</v>
      </c>
      <c r="O164" s="71"/>
      <c r="P164" s="209">
        <f>O164*H164</f>
        <v>0</v>
      </c>
      <c r="Q164" s="209">
        <v>0</v>
      </c>
      <c r="R164" s="209">
        <f>Q164*H164</f>
        <v>0</v>
      </c>
      <c r="S164" s="209">
        <v>0</v>
      </c>
      <c r="T164" s="21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1" t="s">
        <v>149</v>
      </c>
      <c r="AT164" s="211" t="s">
        <v>131</v>
      </c>
      <c r="AU164" s="211" t="s">
        <v>86</v>
      </c>
      <c r="AY164" s="17" t="s">
        <v>128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17" t="s">
        <v>84</v>
      </c>
      <c r="BK164" s="212">
        <f>ROUND(I164*H164,2)</f>
        <v>0</v>
      </c>
      <c r="BL164" s="17" t="s">
        <v>149</v>
      </c>
      <c r="BM164" s="211" t="s">
        <v>319</v>
      </c>
    </row>
    <row r="165" spans="2:51" s="13" customFormat="1" ht="11.25">
      <c r="B165" s="222"/>
      <c r="C165" s="223"/>
      <c r="D165" s="213" t="s">
        <v>269</v>
      </c>
      <c r="E165" s="224" t="s">
        <v>1</v>
      </c>
      <c r="F165" s="225" t="s">
        <v>320</v>
      </c>
      <c r="G165" s="223"/>
      <c r="H165" s="226">
        <v>20.6</v>
      </c>
      <c r="I165" s="227"/>
      <c r="J165" s="223"/>
      <c r="K165" s="223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269</v>
      </c>
      <c r="AU165" s="232" t="s">
        <v>86</v>
      </c>
      <c r="AV165" s="13" t="s">
        <v>86</v>
      </c>
      <c r="AW165" s="13" t="s">
        <v>32</v>
      </c>
      <c r="AX165" s="13" t="s">
        <v>84</v>
      </c>
      <c r="AY165" s="232" t="s">
        <v>128</v>
      </c>
    </row>
    <row r="166" spans="1:65" s="2" customFormat="1" ht="21.75" customHeight="1">
      <c r="A166" s="34"/>
      <c r="B166" s="35"/>
      <c r="C166" s="200" t="s">
        <v>199</v>
      </c>
      <c r="D166" s="200" t="s">
        <v>131</v>
      </c>
      <c r="E166" s="201" t="s">
        <v>321</v>
      </c>
      <c r="F166" s="202" t="s">
        <v>322</v>
      </c>
      <c r="G166" s="203" t="s">
        <v>279</v>
      </c>
      <c r="H166" s="204">
        <v>1850</v>
      </c>
      <c r="I166" s="205"/>
      <c r="J166" s="206">
        <f>ROUND(I166*H166,2)</f>
        <v>0</v>
      </c>
      <c r="K166" s="202" t="s">
        <v>135</v>
      </c>
      <c r="L166" s="39"/>
      <c r="M166" s="207" t="s">
        <v>1</v>
      </c>
      <c r="N166" s="208" t="s">
        <v>41</v>
      </c>
      <c r="O166" s="71"/>
      <c r="P166" s="209">
        <f>O166*H166</f>
        <v>0</v>
      </c>
      <c r="Q166" s="209">
        <v>0</v>
      </c>
      <c r="R166" s="209">
        <f>Q166*H166</f>
        <v>0</v>
      </c>
      <c r="S166" s="209">
        <v>0</v>
      </c>
      <c r="T166" s="21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1" t="s">
        <v>149</v>
      </c>
      <c r="AT166" s="211" t="s">
        <v>131</v>
      </c>
      <c r="AU166" s="211" t="s">
        <v>86</v>
      </c>
      <c r="AY166" s="17" t="s">
        <v>128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7" t="s">
        <v>84</v>
      </c>
      <c r="BK166" s="212">
        <f>ROUND(I166*H166,2)</f>
        <v>0</v>
      </c>
      <c r="BL166" s="17" t="s">
        <v>149</v>
      </c>
      <c r="BM166" s="211" t="s">
        <v>323</v>
      </c>
    </row>
    <row r="167" spans="2:51" s="13" customFormat="1" ht="11.25">
      <c r="B167" s="222"/>
      <c r="C167" s="223"/>
      <c r="D167" s="213" t="s">
        <v>269</v>
      </c>
      <c r="E167" s="224" t="s">
        <v>1</v>
      </c>
      <c r="F167" s="225" t="s">
        <v>324</v>
      </c>
      <c r="G167" s="223"/>
      <c r="H167" s="226">
        <v>1100</v>
      </c>
      <c r="I167" s="227"/>
      <c r="J167" s="223"/>
      <c r="K167" s="223"/>
      <c r="L167" s="228"/>
      <c r="M167" s="229"/>
      <c r="N167" s="230"/>
      <c r="O167" s="230"/>
      <c r="P167" s="230"/>
      <c r="Q167" s="230"/>
      <c r="R167" s="230"/>
      <c r="S167" s="230"/>
      <c r="T167" s="231"/>
      <c r="AT167" s="232" t="s">
        <v>269</v>
      </c>
      <c r="AU167" s="232" t="s">
        <v>86</v>
      </c>
      <c r="AV167" s="13" t="s">
        <v>86</v>
      </c>
      <c r="AW167" s="13" t="s">
        <v>32</v>
      </c>
      <c r="AX167" s="13" t="s">
        <v>76</v>
      </c>
      <c r="AY167" s="232" t="s">
        <v>128</v>
      </c>
    </row>
    <row r="168" spans="2:51" s="13" customFormat="1" ht="11.25">
      <c r="B168" s="222"/>
      <c r="C168" s="223"/>
      <c r="D168" s="213" t="s">
        <v>269</v>
      </c>
      <c r="E168" s="224" t="s">
        <v>1</v>
      </c>
      <c r="F168" s="225" t="s">
        <v>325</v>
      </c>
      <c r="G168" s="223"/>
      <c r="H168" s="226">
        <v>750</v>
      </c>
      <c r="I168" s="227"/>
      <c r="J168" s="223"/>
      <c r="K168" s="223"/>
      <c r="L168" s="228"/>
      <c r="M168" s="229"/>
      <c r="N168" s="230"/>
      <c r="O168" s="230"/>
      <c r="P168" s="230"/>
      <c r="Q168" s="230"/>
      <c r="R168" s="230"/>
      <c r="S168" s="230"/>
      <c r="T168" s="231"/>
      <c r="AT168" s="232" t="s">
        <v>269</v>
      </c>
      <c r="AU168" s="232" t="s">
        <v>86</v>
      </c>
      <c r="AV168" s="13" t="s">
        <v>86</v>
      </c>
      <c r="AW168" s="13" t="s">
        <v>32</v>
      </c>
      <c r="AX168" s="13" t="s">
        <v>76</v>
      </c>
      <c r="AY168" s="232" t="s">
        <v>128</v>
      </c>
    </row>
    <row r="169" spans="2:51" s="14" customFormat="1" ht="11.25">
      <c r="B169" s="233"/>
      <c r="C169" s="234"/>
      <c r="D169" s="213" t="s">
        <v>269</v>
      </c>
      <c r="E169" s="235" t="s">
        <v>1</v>
      </c>
      <c r="F169" s="236" t="s">
        <v>276</v>
      </c>
      <c r="G169" s="234"/>
      <c r="H169" s="237">
        <v>1850</v>
      </c>
      <c r="I169" s="238"/>
      <c r="J169" s="234"/>
      <c r="K169" s="234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269</v>
      </c>
      <c r="AU169" s="243" t="s">
        <v>86</v>
      </c>
      <c r="AV169" s="14" t="s">
        <v>149</v>
      </c>
      <c r="AW169" s="14" t="s">
        <v>32</v>
      </c>
      <c r="AX169" s="14" t="s">
        <v>84</v>
      </c>
      <c r="AY169" s="243" t="s">
        <v>128</v>
      </c>
    </row>
    <row r="170" spans="1:65" s="2" customFormat="1" ht="21.75" customHeight="1">
      <c r="A170" s="34"/>
      <c r="B170" s="35"/>
      <c r="C170" s="200" t="s">
        <v>8</v>
      </c>
      <c r="D170" s="200" t="s">
        <v>131</v>
      </c>
      <c r="E170" s="201" t="s">
        <v>326</v>
      </c>
      <c r="F170" s="202" t="s">
        <v>327</v>
      </c>
      <c r="G170" s="203" t="s">
        <v>279</v>
      </c>
      <c r="H170" s="204">
        <v>20.6</v>
      </c>
      <c r="I170" s="205"/>
      <c r="J170" s="206">
        <f>ROUND(I170*H170,2)</f>
        <v>0</v>
      </c>
      <c r="K170" s="202" t="s">
        <v>135</v>
      </c>
      <c r="L170" s="39"/>
      <c r="M170" s="207" t="s">
        <v>1</v>
      </c>
      <c r="N170" s="208" t="s">
        <v>41</v>
      </c>
      <c r="O170" s="71"/>
      <c r="P170" s="209">
        <f>O170*H170</f>
        <v>0</v>
      </c>
      <c r="Q170" s="209">
        <v>0</v>
      </c>
      <c r="R170" s="209">
        <f>Q170*H170</f>
        <v>0</v>
      </c>
      <c r="S170" s="209">
        <v>0</v>
      </c>
      <c r="T170" s="21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1" t="s">
        <v>149</v>
      </c>
      <c r="AT170" s="211" t="s">
        <v>131</v>
      </c>
      <c r="AU170" s="211" t="s">
        <v>86</v>
      </c>
      <c r="AY170" s="17" t="s">
        <v>128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7" t="s">
        <v>84</v>
      </c>
      <c r="BK170" s="212">
        <f>ROUND(I170*H170,2)</f>
        <v>0</v>
      </c>
      <c r="BL170" s="17" t="s">
        <v>149</v>
      </c>
      <c r="BM170" s="211" t="s">
        <v>328</v>
      </c>
    </row>
    <row r="171" spans="2:51" s="13" customFormat="1" ht="11.25">
      <c r="B171" s="222"/>
      <c r="C171" s="223"/>
      <c r="D171" s="213" t="s">
        <v>269</v>
      </c>
      <c r="E171" s="224" t="s">
        <v>1</v>
      </c>
      <c r="F171" s="225" t="s">
        <v>329</v>
      </c>
      <c r="G171" s="223"/>
      <c r="H171" s="226">
        <v>14.3</v>
      </c>
      <c r="I171" s="227"/>
      <c r="J171" s="223"/>
      <c r="K171" s="223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269</v>
      </c>
      <c r="AU171" s="232" t="s">
        <v>86</v>
      </c>
      <c r="AV171" s="13" t="s">
        <v>86</v>
      </c>
      <c r="AW171" s="13" t="s">
        <v>32</v>
      </c>
      <c r="AX171" s="13" t="s">
        <v>76</v>
      </c>
      <c r="AY171" s="232" t="s">
        <v>128</v>
      </c>
    </row>
    <row r="172" spans="2:51" s="13" customFormat="1" ht="11.25">
      <c r="B172" s="222"/>
      <c r="C172" s="223"/>
      <c r="D172" s="213" t="s">
        <v>269</v>
      </c>
      <c r="E172" s="224" t="s">
        <v>1</v>
      </c>
      <c r="F172" s="225" t="s">
        <v>330</v>
      </c>
      <c r="G172" s="223"/>
      <c r="H172" s="226">
        <v>4.3</v>
      </c>
      <c r="I172" s="227"/>
      <c r="J172" s="223"/>
      <c r="K172" s="223"/>
      <c r="L172" s="228"/>
      <c r="M172" s="229"/>
      <c r="N172" s="230"/>
      <c r="O172" s="230"/>
      <c r="P172" s="230"/>
      <c r="Q172" s="230"/>
      <c r="R172" s="230"/>
      <c r="S172" s="230"/>
      <c r="T172" s="231"/>
      <c r="AT172" s="232" t="s">
        <v>269</v>
      </c>
      <c r="AU172" s="232" t="s">
        <v>86</v>
      </c>
      <c r="AV172" s="13" t="s">
        <v>86</v>
      </c>
      <c r="AW172" s="13" t="s">
        <v>32</v>
      </c>
      <c r="AX172" s="13" t="s">
        <v>76</v>
      </c>
      <c r="AY172" s="232" t="s">
        <v>128</v>
      </c>
    </row>
    <row r="173" spans="2:51" s="13" customFormat="1" ht="11.25">
      <c r="B173" s="222"/>
      <c r="C173" s="223"/>
      <c r="D173" s="213" t="s">
        <v>269</v>
      </c>
      <c r="E173" s="224" t="s">
        <v>1</v>
      </c>
      <c r="F173" s="225" t="s">
        <v>331</v>
      </c>
      <c r="G173" s="223"/>
      <c r="H173" s="226">
        <v>2</v>
      </c>
      <c r="I173" s="227"/>
      <c r="J173" s="223"/>
      <c r="K173" s="223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269</v>
      </c>
      <c r="AU173" s="232" t="s">
        <v>86</v>
      </c>
      <c r="AV173" s="13" t="s">
        <v>86</v>
      </c>
      <c r="AW173" s="13" t="s">
        <v>32</v>
      </c>
      <c r="AX173" s="13" t="s">
        <v>76</v>
      </c>
      <c r="AY173" s="232" t="s">
        <v>128</v>
      </c>
    </row>
    <row r="174" spans="2:51" s="14" customFormat="1" ht="11.25">
      <c r="B174" s="233"/>
      <c r="C174" s="234"/>
      <c r="D174" s="213" t="s">
        <v>269</v>
      </c>
      <c r="E174" s="235" t="s">
        <v>1</v>
      </c>
      <c r="F174" s="236" t="s">
        <v>276</v>
      </c>
      <c r="G174" s="234"/>
      <c r="H174" s="237">
        <v>20.6</v>
      </c>
      <c r="I174" s="238"/>
      <c r="J174" s="234"/>
      <c r="K174" s="234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269</v>
      </c>
      <c r="AU174" s="243" t="s">
        <v>86</v>
      </c>
      <c r="AV174" s="14" t="s">
        <v>149</v>
      </c>
      <c r="AW174" s="14" t="s">
        <v>32</v>
      </c>
      <c r="AX174" s="14" t="s">
        <v>84</v>
      </c>
      <c r="AY174" s="243" t="s">
        <v>128</v>
      </c>
    </row>
    <row r="175" spans="1:65" s="2" customFormat="1" ht="21.75" customHeight="1">
      <c r="A175" s="34"/>
      <c r="B175" s="35"/>
      <c r="C175" s="200" t="s">
        <v>208</v>
      </c>
      <c r="D175" s="200" t="s">
        <v>131</v>
      </c>
      <c r="E175" s="201" t="s">
        <v>332</v>
      </c>
      <c r="F175" s="202" t="s">
        <v>333</v>
      </c>
      <c r="G175" s="203" t="s">
        <v>279</v>
      </c>
      <c r="H175" s="204">
        <v>1850</v>
      </c>
      <c r="I175" s="205"/>
      <c r="J175" s="206">
        <f>ROUND(I175*H175,2)</f>
        <v>0</v>
      </c>
      <c r="K175" s="202" t="s">
        <v>135</v>
      </c>
      <c r="L175" s="39"/>
      <c r="M175" s="207" t="s">
        <v>1</v>
      </c>
      <c r="N175" s="208" t="s">
        <v>41</v>
      </c>
      <c r="O175" s="71"/>
      <c r="P175" s="209">
        <f>O175*H175</f>
        <v>0</v>
      </c>
      <c r="Q175" s="209">
        <v>0</v>
      </c>
      <c r="R175" s="209">
        <f>Q175*H175</f>
        <v>0</v>
      </c>
      <c r="S175" s="209">
        <v>0</v>
      </c>
      <c r="T175" s="21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1" t="s">
        <v>149</v>
      </c>
      <c r="AT175" s="211" t="s">
        <v>131</v>
      </c>
      <c r="AU175" s="211" t="s">
        <v>86</v>
      </c>
      <c r="AY175" s="17" t="s">
        <v>128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17" t="s">
        <v>84</v>
      </c>
      <c r="BK175" s="212">
        <f>ROUND(I175*H175,2)</f>
        <v>0</v>
      </c>
      <c r="BL175" s="17" t="s">
        <v>149</v>
      </c>
      <c r="BM175" s="211" t="s">
        <v>334</v>
      </c>
    </row>
    <row r="176" spans="2:51" s="13" customFormat="1" ht="11.25">
      <c r="B176" s="222"/>
      <c r="C176" s="223"/>
      <c r="D176" s="213" t="s">
        <v>269</v>
      </c>
      <c r="E176" s="224" t="s">
        <v>1</v>
      </c>
      <c r="F176" s="225" t="s">
        <v>335</v>
      </c>
      <c r="G176" s="223"/>
      <c r="H176" s="226">
        <v>1100</v>
      </c>
      <c r="I176" s="227"/>
      <c r="J176" s="223"/>
      <c r="K176" s="223"/>
      <c r="L176" s="228"/>
      <c r="M176" s="229"/>
      <c r="N176" s="230"/>
      <c r="O176" s="230"/>
      <c r="P176" s="230"/>
      <c r="Q176" s="230"/>
      <c r="R176" s="230"/>
      <c r="S176" s="230"/>
      <c r="T176" s="231"/>
      <c r="AT176" s="232" t="s">
        <v>269</v>
      </c>
      <c r="AU176" s="232" t="s">
        <v>86</v>
      </c>
      <c r="AV176" s="13" t="s">
        <v>86</v>
      </c>
      <c r="AW176" s="13" t="s">
        <v>32</v>
      </c>
      <c r="AX176" s="13" t="s">
        <v>76</v>
      </c>
      <c r="AY176" s="232" t="s">
        <v>128</v>
      </c>
    </row>
    <row r="177" spans="2:51" s="13" customFormat="1" ht="11.25">
      <c r="B177" s="222"/>
      <c r="C177" s="223"/>
      <c r="D177" s="213" t="s">
        <v>269</v>
      </c>
      <c r="E177" s="224" t="s">
        <v>1</v>
      </c>
      <c r="F177" s="225" t="s">
        <v>325</v>
      </c>
      <c r="G177" s="223"/>
      <c r="H177" s="226">
        <v>750</v>
      </c>
      <c r="I177" s="227"/>
      <c r="J177" s="223"/>
      <c r="K177" s="223"/>
      <c r="L177" s="228"/>
      <c r="M177" s="229"/>
      <c r="N177" s="230"/>
      <c r="O177" s="230"/>
      <c r="P177" s="230"/>
      <c r="Q177" s="230"/>
      <c r="R177" s="230"/>
      <c r="S177" s="230"/>
      <c r="T177" s="231"/>
      <c r="AT177" s="232" t="s">
        <v>269</v>
      </c>
      <c r="AU177" s="232" t="s">
        <v>86</v>
      </c>
      <c r="AV177" s="13" t="s">
        <v>86</v>
      </c>
      <c r="AW177" s="13" t="s">
        <v>32</v>
      </c>
      <c r="AX177" s="13" t="s">
        <v>76</v>
      </c>
      <c r="AY177" s="232" t="s">
        <v>128</v>
      </c>
    </row>
    <row r="178" spans="2:51" s="14" customFormat="1" ht="11.25">
      <c r="B178" s="233"/>
      <c r="C178" s="234"/>
      <c r="D178" s="213" t="s">
        <v>269</v>
      </c>
      <c r="E178" s="235" t="s">
        <v>1</v>
      </c>
      <c r="F178" s="236" t="s">
        <v>276</v>
      </c>
      <c r="G178" s="234"/>
      <c r="H178" s="237">
        <v>1850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269</v>
      </c>
      <c r="AU178" s="243" t="s">
        <v>86</v>
      </c>
      <c r="AV178" s="14" t="s">
        <v>149</v>
      </c>
      <c r="AW178" s="14" t="s">
        <v>32</v>
      </c>
      <c r="AX178" s="14" t="s">
        <v>84</v>
      </c>
      <c r="AY178" s="243" t="s">
        <v>128</v>
      </c>
    </row>
    <row r="179" spans="1:65" s="2" customFormat="1" ht="21.75" customHeight="1">
      <c r="A179" s="34"/>
      <c r="B179" s="35"/>
      <c r="C179" s="200" t="s">
        <v>214</v>
      </c>
      <c r="D179" s="200" t="s">
        <v>131</v>
      </c>
      <c r="E179" s="201" t="s">
        <v>336</v>
      </c>
      <c r="F179" s="202" t="s">
        <v>337</v>
      </c>
      <c r="G179" s="203" t="s">
        <v>279</v>
      </c>
      <c r="H179" s="204">
        <v>138</v>
      </c>
      <c r="I179" s="205"/>
      <c r="J179" s="206">
        <f>ROUND(I179*H179,2)</f>
        <v>0</v>
      </c>
      <c r="K179" s="202" t="s">
        <v>135</v>
      </c>
      <c r="L179" s="39"/>
      <c r="M179" s="207" t="s">
        <v>1</v>
      </c>
      <c r="N179" s="208" t="s">
        <v>41</v>
      </c>
      <c r="O179" s="71"/>
      <c r="P179" s="209">
        <f>O179*H179</f>
        <v>0</v>
      </c>
      <c r="Q179" s="209">
        <v>0</v>
      </c>
      <c r="R179" s="209">
        <f>Q179*H179</f>
        <v>0</v>
      </c>
      <c r="S179" s="209">
        <v>0</v>
      </c>
      <c r="T179" s="210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1" t="s">
        <v>149</v>
      </c>
      <c r="AT179" s="211" t="s">
        <v>131</v>
      </c>
      <c r="AU179" s="211" t="s">
        <v>86</v>
      </c>
      <c r="AY179" s="17" t="s">
        <v>128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17" t="s">
        <v>84</v>
      </c>
      <c r="BK179" s="212">
        <f>ROUND(I179*H179,2)</f>
        <v>0</v>
      </c>
      <c r="BL179" s="17" t="s">
        <v>149</v>
      </c>
      <c r="BM179" s="211" t="s">
        <v>338</v>
      </c>
    </row>
    <row r="180" spans="2:51" s="13" customFormat="1" ht="11.25">
      <c r="B180" s="222"/>
      <c r="C180" s="223"/>
      <c r="D180" s="213" t="s">
        <v>269</v>
      </c>
      <c r="E180" s="224" t="s">
        <v>1</v>
      </c>
      <c r="F180" s="225" t="s">
        <v>339</v>
      </c>
      <c r="G180" s="223"/>
      <c r="H180" s="226">
        <v>138</v>
      </c>
      <c r="I180" s="227"/>
      <c r="J180" s="223"/>
      <c r="K180" s="223"/>
      <c r="L180" s="228"/>
      <c r="M180" s="229"/>
      <c r="N180" s="230"/>
      <c r="O180" s="230"/>
      <c r="P180" s="230"/>
      <c r="Q180" s="230"/>
      <c r="R180" s="230"/>
      <c r="S180" s="230"/>
      <c r="T180" s="231"/>
      <c r="AT180" s="232" t="s">
        <v>269</v>
      </c>
      <c r="AU180" s="232" t="s">
        <v>86</v>
      </c>
      <c r="AV180" s="13" t="s">
        <v>86</v>
      </c>
      <c r="AW180" s="13" t="s">
        <v>32</v>
      </c>
      <c r="AX180" s="13" t="s">
        <v>84</v>
      </c>
      <c r="AY180" s="232" t="s">
        <v>128</v>
      </c>
    </row>
    <row r="181" spans="1:65" s="2" customFormat="1" ht="16.5" customHeight="1">
      <c r="A181" s="34"/>
      <c r="B181" s="35"/>
      <c r="C181" s="200" t="s">
        <v>218</v>
      </c>
      <c r="D181" s="200" t="s">
        <v>131</v>
      </c>
      <c r="E181" s="201" t="s">
        <v>340</v>
      </c>
      <c r="F181" s="202" t="s">
        <v>341</v>
      </c>
      <c r="G181" s="203" t="s">
        <v>279</v>
      </c>
      <c r="H181" s="204">
        <v>4330</v>
      </c>
      <c r="I181" s="205"/>
      <c r="J181" s="206">
        <f>ROUND(I181*H181,2)</f>
        <v>0</v>
      </c>
      <c r="K181" s="202" t="s">
        <v>135</v>
      </c>
      <c r="L181" s="39"/>
      <c r="M181" s="207" t="s">
        <v>1</v>
      </c>
      <c r="N181" s="208" t="s">
        <v>41</v>
      </c>
      <c r="O181" s="71"/>
      <c r="P181" s="209">
        <f>O181*H181</f>
        <v>0</v>
      </c>
      <c r="Q181" s="209">
        <v>0</v>
      </c>
      <c r="R181" s="209">
        <f>Q181*H181</f>
        <v>0</v>
      </c>
      <c r="S181" s="209">
        <v>0</v>
      </c>
      <c r="T181" s="210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1" t="s">
        <v>149</v>
      </c>
      <c r="AT181" s="211" t="s">
        <v>131</v>
      </c>
      <c r="AU181" s="211" t="s">
        <v>86</v>
      </c>
      <c r="AY181" s="17" t="s">
        <v>128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17" t="s">
        <v>84</v>
      </c>
      <c r="BK181" s="212">
        <f>ROUND(I181*H181,2)</f>
        <v>0</v>
      </c>
      <c r="BL181" s="17" t="s">
        <v>149</v>
      </c>
      <c r="BM181" s="211" t="s">
        <v>342</v>
      </c>
    </row>
    <row r="182" spans="2:51" s="13" customFormat="1" ht="11.25">
      <c r="B182" s="222"/>
      <c r="C182" s="223"/>
      <c r="D182" s="213" t="s">
        <v>269</v>
      </c>
      <c r="E182" s="224" t="s">
        <v>1</v>
      </c>
      <c r="F182" s="225" t="s">
        <v>343</v>
      </c>
      <c r="G182" s="223"/>
      <c r="H182" s="226">
        <v>1511.5</v>
      </c>
      <c r="I182" s="227"/>
      <c r="J182" s="223"/>
      <c r="K182" s="223"/>
      <c r="L182" s="228"/>
      <c r="M182" s="229"/>
      <c r="N182" s="230"/>
      <c r="O182" s="230"/>
      <c r="P182" s="230"/>
      <c r="Q182" s="230"/>
      <c r="R182" s="230"/>
      <c r="S182" s="230"/>
      <c r="T182" s="231"/>
      <c r="AT182" s="232" t="s">
        <v>269</v>
      </c>
      <c r="AU182" s="232" t="s">
        <v>86</v>
      </c>
      <c r="AV182" s="13" t="s">
        <v>86</v>
      </c>
      <c r="AW182" s="13" t="s">
        <v>32</v>
      </c>
      <c r="AX182" s="13" t="s">
        <v>76</v>
      </c>
      <c r="AY182" s="232" t="s">
        <v>128</v>
      </c>
    </row>
    <row r="183" spans="2:51" s="13" customFormat="1" ht="11.25">
      <c r="B183" s="222"/>
      <c r="C183" s="223"/>
      <c r="D183" s="213" t="s">
        <v>269</v>
      </c>
      <c r="E183" s="224" t="s">
        <v>1</v>
      </c>
      <c r="F183" s="225" t="s">
        <v>344</v>
      </c>
      <c r="G183" s="223"/>
      <c r="H183" s="226">
        <v>2818.5</v>
      </c>
      <c r="I183" s="227"/>
      <c r="J183" s="223"/>
      <c r="K183" s="223"/>
      <c r="L183" s="228"/>
      <c r="M183" s="229"/>
      <c r="N183" s="230"/>
      <c r="O183" s="230"/>
      <c r="P183" s="230"/>
      <c r="Q183" s="230"/>
      <c r="R183" s="230"/>
      <c r="S183" s="230"/>
      <c r="T183" s="231"/>
      <c r="AT183" s="232" t="s">
        <v>269</v>
      </c>
      <c r="AU183" s="232" t="s">
        <v>86</v>
      </c>
      <c r="AV183" s="13" t="s">
        <v>86</v>
      </c>
      <c r="AW183" s="13" t="s">
        <v>32</v>
      </c>
      <c r="AX183" s="13" t="s">
        <v>76</v>
      </c>
      <c r="AY183" s="232" t="s">
        <v>128</v>
      </c>
    </row>
    <row r="184" spans="2:51" s="14" customFormat="1" ht="11.25">
      <c r="B184" s="233"/>
      <c r="C184" s="234"/>
      <c r="D184" s="213" t="s">
        <v>269</v>
      </c>
      <c r="E184" s="235" t="s">
        <v>1</v>
      </c>
      <c r="F184" s="236" t="s">
        <v>276</v>
      </c>
      <c r="G184" s="234"/>
      <c r="H184" s="237">
        <v>4330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269</v>
      </c>
      <c r="AU184" s="243" t="s">
        <v>86</v>
      </c>
      <c r="AV184" s="14" t="s">
        <v>149</v>
      </c>
      <c r="AW184" s="14" t="s">
        <v>32</v>
      </c>
      <c r="AX184" s="14" t="s">
        <v>84</v>
      </c>
      <c r="AY184" s="243" t="s">
        <v>128</v>
      </c>
    </row>
    <row r="185" spans="1:65" s="2" customFormat="1" ht="16.5" customHeight="1">
      <c r="A185" s="34"/>
      <c r="B185" s="35"/>
      <c r="C185" s="200" t="s">
        <v>223</v>
      </c>
      <c r="D185" s="200" t="s">
        <v>131</v>
      </c>
      <c r="E185" s="201" t="s">
        <v>345</v>
      </c>
      <c r="F185" s="202" t="s">
        <v>346</v>
      </c>
      <c r="G185" s="203" t="s">
        <v>279</v>
      </c>
      <c r="H185" s="204">
        <v>4330</v>
      </c>
      <c r="I185" s="205"/>
      <c r="J185" s="206">
        <f>ROUND(I185*H185,2)</f>
        <v>0</v>
      </c>
      <c r="K185" s="202" t="s">
        <v>135</v>
      </c>
      <c r="L185" s="39"/>
      <c r="M185" s="207" t="s">
        <v>1</v>
      </c>
      <c r="N185" s="208" t="s">
        <v>41</v>
      </c>
      <c r="O185" s="71"/>
      <c r="P185" s="209">
        <f>O185*H185</f>
        <v>0</v>
      </c>
      <c r="Q185" s="209">
        <v>0</v>
      </c>
      <c r="R185" s="209">
        <f>Q185*H185</f>
        <v>0</v>
      </c>
      <c r="S185" s="209">
        <v>0</v>
      </c>
      <c r="T185" s="210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1" t="s">
        <v>149</v>
      </c>
      <c r="AT185" s="211" t="s">
        <v>131</v>
      </c>
      <c r="AU185" s="211" t="s">
        <v>86</v>
      </c>
      <c r="AY185" s="17" t="s">
        <v>128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17" t="s">
        <v>84</v>
      </c>
      <c r="BK185" s="212">
        <f>ROUND(I185*H185,2)</f>
        <v>0</v>
      </c>
      <c r="BL185" s="17" t="s">
        <v>149</v>
      </c>
      <c r="BM185" s="211" t="s">
        <v>347</v>
      </c>
    </row>
    <row r="186" spans="2:51" s="13" customFormat="1" ht="11.25">
      <c r="B186" s="222"/>
      <c r="C186" s="223"/>
      <c r="D186" s="213" t="s">
        <v>269</v>
      </c>
      <c r="E186" s="224" t="s">
        <v>1</v>
      </c>
      <c r="F186" s="225" t="s">
        <v>343</v>
      </c>
      <c r="G186" s="223"/>
      <c r="H186" s="226">
        <v>1511.5</v>
      </c>
      <c r="I186" s="227"/>
      <c r="J186" s="223"/>
      <c r="K186" s="223"/>
      <c r="L186" s="228"/>
      <c r="M186" s="229"/>
      <c r="N186" s="230"/>
      <c r="O186" s="230"/>
      <c r="P186" s="230"/>
      <c r="Q186" s="230"/>
      <c r="R186" s="230"/>
      <c r="S186" s="230"/>
      <c r="T186" s="231"/>
      <c r="AT186" s="232" t="s">
        <v>269</v>
      </c>
      <c r="AU186" s="232" t="s">
        <v>86</v>
      </c>
      <c r="AV186" s="13" t="s">
        <v>86</v>
      </c>
      <c r="AW186" s="13" t="s">
        <v>32</v>
      </c>
      <c r="AX186" s="13" t="s">
        <v>76</v>
      </c>
      <c r="AY186" s="232" t="s">
        <v>128</v>
      </c>
    </row>
    <row r="187" spans="2:51" s="13" customFormat="1" ht="11.25">
      <c r="B187" s="222"/>
      <c r="C187" s="223"/>
      <c r="D187" s="213" t="s">
        <v>269</v>
      </c>
      <c r="E187" s="224" t="s">
        <v>1</v>
      </c>
      <c r="F187" s="225" t="s">
        <v>344</v>
      </c>
      <c r="G187" s="223"/>
      <c r="H187" s="226">
        <v>2818.5</v>
      </c>
      <c r="I187" s="227"/>
      <c r="J187" s="223"/>
      <c r="K187" s="223"/>
      <c r="L187" s="228"/>
      <c r="M187" s="229"/>
      <c r="N187" s="230"/>
      <c r="O187" s="230"/>
      <c r="P187" s="230"/>
      <c r="Q187" s="230"/>
      <c r="R187" s="230"/>
      <c r="S187" s="230"/>
      <c r="T187" s="231"/>
      <c r="AT187" s="232" t="s">
        <v>269</v>
      </c>
      <c r="AU187" s="232" t="s">
        <v>86</v>
      </c>
      <c r="AV187" s="13" t="s">
        <v>86</v>
      </c>
      <c r="AW187" s="13" t="s">
        <v>32</v>
      </c>
      <c r="AX187" s="13" t="s">
        <v>76</v>
      </c>
      <c r="AY187" s="232" t="s">
        <v>128</v>
      </c>
    </row>
    <row r="188" spans="2:51" s="14" customFormat="1" ht="11.25">
      <c r="B188" s="233"/>
      <c r="C188" s="234"/>
      <c r="D188" s="213" t="s">
        <v>269</v>
      </c>
      <c r="E188" s="235" t="s">
        <v>1</v>
      </c>
      <c r="F188" s="236" t="s">
        <v>276</v>
      </c>
      <c r="G188" s="234"/>
      <c r="H188" s="237">
        <v>4330</v>
      </c>
      <c r="I188" s="238"/>
      <c r="J188" s="234"/>
      <c r="K188" s="234"/>
      <c r="L188" s="239"/>
      <c r="M188" s="240"/>
      <c r="N188" s="241"/>
      <c r="O188" s="241"/>
      <c r="P188" s="241"/>
      <c r="Q188" s="241"/>
      <c r="R188" s="241"/>
      <c r="S188" s="241"/>
      <c r="T188" s="242"/>
      <c r="AT188" s="243" t="s">
        <v>269</v>
      </c>
      <c r="AU188" s="243" t="s">
        <v>86</v>
      </c>
      <c r="AV188" s="14" t="s">
        <v>149</v>
      </c>
      <c r="AW188" s="14" t="s">
        <v>32</v>
      </c>
      <c r="AX188" s="14" t="s">
        <v>84</v>
      </c>
      <c r="AY188" s="243" t="s">
        <v>128</v>
      </c>
    </row>
    <row r="189" spans="1:65" s="2" customFormat="1" ht="16.5" customHeight="1">
      <c r="A189" s="34"/>
      <c r="B189" s="35"/>
      <c r="C189" s="200" t="s">
        <v>228</v>
      </c>
      <c r="D189" s="200" t="s">
        <v>131</v>
      </c>
      <c r="E189" s="201" t="s">
        <v>348</v>
      </c>
      <c r="F189" s="202" t="s">
        <v>349</v>
      </c>
      <c r="G189" s="203" t="s">
        <v>279</v>
      </c>
      <c r="H189" s="204">
        <v>115</v>
      </c>
      <c r="I189" s="205"/>
      <c r="J189" s="206">
        <f>ROUND(I189*H189,2)</f>
        <v>0</v>
      </c>
      <c r="K189" s="202" t="s">
        <v>135</v>
      </c>
      <c r="L189" s="39"/>
      <c r="M189" s="207" t="s">
        <v>1</v>
      </c>
      <c r="N189" s="208" t="s">
        <v>41</v>
      </c>
      <c r="O189" s="71"/>
      <c r="P189" s="209">
        <f>O189*H189</f>
        <v>0</v>
      </c>
      <c r="Q189" s="209">
        <v>0</v>
      </c>
      <c r="R189" s="209">
        <f>Q189*H189</f>
        <v>0</v>
      </c>
      <c r="S189" s="209">
        <v>0</v>
      </c>
      <c r="T189" s="210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1" t="s">
        <v>149</v>
      </c>
      <c r="AT189" s="211" t="s">
        <v>131</v>
      </c>
      <c r="AU189" s="211" t="s">
        <v>86</v>
      </c>
      <c r="AY189" s="17" t="s">
        <v>128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17" t="s">
        <v>84</v>
      </c>
      <c r="BK189" s="212">
        <f>ROUND(I189*H189,2)</f>
        <v>0</v>
      </c>
      <c r="BL189" s="17" t="s">
        <v>149</v>
      </c>
      <c r="BM189" s="211" t="s">
        <v>350</v>
      </c>
    </row>
    <row r="190" spans="2:51" s="13" customFormat="1" ht="11.25">
      <c r="B190" s="222"/>
      <c r="C190" s="223"/>
      <c r="D190" s="213" t="s">
        <v>269</v>
      </c>
      <c r="E190" s="224" t="s">
        <v>1</v>
      </c>
      <c r="F190" s="225" t="s">
        <v>351</v>
      </c>
      <c r="G190" s="223"/>
      <c r="H190" s="226">
        <v>115</v>
      </c>
      <c r="I190" s="227"/>
      <c r="J190" s="223"/>
      <c r="K190" s="223"/>
      <c r="L190" s="228"/>
      <c r="M190" s="229"/>
      <c r="N190" s="230"/>
      <c r="O190" s="230"/>
      <c r="P190" s="230"/>
      <c r="Q190" s="230"/>
      <c r="R190" s="230"/>
      <c r="S190" s="230"/>
      <c r="T190" s="231"/>
      <c r="AT190" s="232" t="s">
        <v>269</v>
      </c>
      <c r="AU190" s="232" t="s">
        <v>86</v>
      </c>
      <c r="AV190" s="13" t="s">
        <v>86</v>
      </c>
      <c r="AW190" s="13" t="s">
        <v>32</v>
      </c>
      <c r="AX190" s="13" t="s">
        <v>84</v>
      </c>
      <c r="AY190" s="232" t="s">
        <v>128</v>
      </c>
    </row>
    <row r="191" spans="1:65" s="2" customFormat="1" ht="16.5" customHeight="1">
      <c r="A191" s="34"/>
      <c r="B191" s="35"/>
      <c r="C191" s="200" t="s">
        <v>7</v>
      </c>
      <c r="D191" s="200" t="s">
        <v>131</v>
      </c>
      <c r="E191" s="201" t="s">
        <v>352</v>
      </c>
      <c r="F191" s="202" t="s">
        <v>353</v>
      </c>
      <c r="G191" s="203" t="s">
        <v>279</v>
      </c>
      <c r="H191" s="204">
        <v>115</v>
      </c>
      <c r="I191" s="205"/>
      <c r="J191" s="206">
        <f>ROUND(I191*H191,2)</f>
        <v>0</v>
      </c>
      <c r="K191" s="202" t="s">
        <v>135</v>
      </c>
      <c r="L191" s="39"/>
      <c r="M191" s="207" t="s">
        <v>1</v>
      </c>
      <c r="N191" s="208" t="s">
        <v>41</v>
      </c>
      <c r="O191" s="71"/>
      <c r="P191" s="209">
        <f>O191*H191</f>
        <v>0</v>
      </c>
      <c r="Q191" s="209">
        <v>0</v>
      </c>
      <c r="R191" s="209">
        <f>Q191*H191</f>
        <v>0</v>
      </c>
      <c r="S191" s="209">
        <v>0</v>
      </c>
      <c r="T191" s="210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1" t="s">
        <v>149</v>
      </c>
      <c r="AT191" s="211" t="s">
        <v>131</v>
      </c>
      <c r="AU191" s="211" t="s">
        <v>86</v>
      </c>
      <c r="AY191" s="17" t="s">
        <v>128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17" t="s">
        <v>84</v>
      </c>
      <c r="BK191" s="212">
        <f>ROUND(I191*H191,2)</f>
        <v>0</v>
      </c>
      <c r="BL191" s="17" t="s">
        <v>149</v>
      </c>
      <c r="BM191" s="211" t="s">
        <v>354</v>
      </c>
    </row>
    <row r="192" spans="2:51" s="13" customFormat="1" ht="11.25">
      <c r="B192" s="222"/>
      <c r="C192" s="223"/>
      <c r="D192" s="213" t="s">
        <v>269</v>
      </c>
      <c r="E192" s="224" t="s">
        <v>1</v>
      </c>
      <c r="F192" s="225" t="s">
        <v>355</v>
      </c>
      <c r="G192" s="223"/>
      <c r="H192" s="226">
        <v>115</v>
      </c>
      <c r="I192" s="227"/>
      <c r="J192" s="223"/>
      <c r="K192" s="223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269</v>
      </c>
      <c r="AU192" s="232" t="s">
        <v>86</v>
      </c>
      <c r="AV192" s="13" t="s">
        <v>86</v>
      </c>
      <c r="AW192" s="13" t="s">
        <v>32</v>
      </c>
      <c r="AX192" s="13" t="s">
        <v>84</v>
      </c>
      <c r="AY192" s="232" t="s">
        <v>128</v>
      </c>
    </row>
    <row r="193" spans="1:65" s="2" customFormat="1" ht="16.5" customHeight="1">
      <c r="A193" s="34"/>
      <c r="B193" s="35"/>
      <c r="C193" s="200" t="s">
        <v>236</v>
      </c>
      <c r="D193" s="200" t="s">
        <v>131</v>
      </c>
      <c r="E193" s="201" t="s">
        <v>356</v>
      </c>
      <c r="F193" s="202" t="s">
        <v>357</v>
      </c>
      <c r="G193" s="203" t="s">
        <v>279</v>
      </c>
      <c r="H193" s="204">
        <v>14538.9</v>
      </c>
      <c r="I193" s="205"/>
      <c r="J193" s="206">
        <f>ROUND(I193*H193,2)</f>
        <v>0</v>
      </c>
      <c r="K193" s="202" t="s">
        <v>135</v>
      </c>
      <c r="L193" s="39"/>
      <c r="M193" s="207" t="s">
        <v>1</v>
      </c>
      <c r="N193" s="208" t="s">
        <v>41</v>
      </c>
      <c r="O193" s="71"/>
      <c r="P193" s="209">
        <f>O193*H193</f>
        <v>0</v>
      </c>
      <c r="Q193" s="209">
        <v>0</v>
      </c>
      <c r="R193" s="209">
        <f>Q193*H193</f>
        <v>0</v>
      </c>
      <c r="S193" s="209">
        <v>0</v>
      </c>
      <c r="T193" s="210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11" t="s">
        <v>149</v>
      </c>
      <c r="AT193" s="211" t="s">
        <v>131</v>
      </c>
      <c r="AU193" s="211" t="s">
        <v>86</v>
      </c>
      <c r="AY193" s="17" t="s">
        <v>128</v>
      </c>
      <c r="BE193" s="212">
        <f>IF(N193="základní",J193,0)</f>
        <v>0</v>
      </c>
      <c r="BF193" s="212">
        <f>IF(N193="snížená",J193,0)</f>
        <v>0</v>
      </c>
      <c r="BG193" s="212">
        <f>IF(N193="zákl. přenesená",J193,0)</f>
        <v>0</v>
      </c>
      <c r="BH193" s="212">
        <f>IF(N193="sníž. přenesená",J193,0)</f>
        <v>0</v>
      </c>
      <c r="BI193" s="212">
        <f>IF(N193="nulová",J193,0)</f>
        <v>0</v>
      </c>
      <c r="BJ193" s="17" t="s">
        <v>84</v>
      </c>
      <c r="BK193" s="212">
        <f>ROUND(I193*H193,2)</f>
        <v>0</v>
      </c>
      <c r="BL193" s="17" t="s">
        <v>149</v>
      </c>
      <c r="BM193" s="211" t="s">
        <v>358</v>
      </c>
    </row>
    <row r="194" spans="2:51" s="13" customFormat="1" ht="11.25">
      <c r="B194" s="222"/>
      <c r="C194" s="223"/>
      <c r="D194" s="213" t="s">
        <v>269</v>
      </c>
      <c r="E194" s="224" t="s">
        <v>1</v>
      </c>
      <c r="F194" s="225" t="s">
        <v>359</v>
      </c>
      <c r="G194" s="223"/>
      <c r="H194" s="226">
        <v>321</v>
      </c>
      <c r="I194" s="227"/>
      <c r="J194" s="223"/>
      <c r="K194" s="223"/>
      <c r="L194" s="228"/>
      <c r="M194" s="229"/>
      <c r="N194" s="230"/>
      <c r="O194" s="230"/>
      <c r="P194" s="230"/>
      <c r="Q194" s="230"/>
      <c r="R194" s="230"/>
      <c r="S194" s="230"/>
      <c r="T194" s="231"/>
      <c r="AT194" s="232" t="s">
        <v>269</v>
      </c>
      <c r="AU194" s="232" t="s">
        <v>86</v>
      </c>
      <c r="AV194" s="13" t="s">
        <v>86</v>
      </c>
      <c r="AW194" s="13" t="s">
        <v>32</v>
      </c>
      <c r="AX194" s="13" t="s">
        <v>76</v>
      </c>
      <c r="AY194" s="232" t="s">
        <v>128</v>
      </c>
    </row>
    <row r="195" spans="2:51" s="13" customFormat="1" ht="11.25">
      <c r="B195" s="222"/>
      <c r="C195" s="223"/>
      <c r="D195" s="213" t="s">
        <v>269</v>
      </c>
      <c r="E195" s="224" t="s">
        <v>1</v>
      </c>
      <c r="F195" s="225" t="s">
        <v>343</v>
      </c>
      <c r="G195" s="223"/>
      <c r="H195" s="226">
        <v>1511.5</v>
      </c>
      <c r="I195" s="227"/>
      <c r="J195" s="223"/>
      <c r="K195" s="223"/>
      <c r="L195" s="228"/>
      <c r="M195" s="229"/>
      <c r="N195" s="230"/>
      <c r="O195" s="230"/>
      <c r="P195" s="230"/>
      <c r="Q195" s="230"/>
      <c r="R195" s="230"/>
      <c r="S195" s="230"/>
      <c r="T195" s="231"/>
      <c r="AT195" s="232" t="s">
        <v>269</v>
      </c>
      <c r="AU195" s="232" t="s">
        <v>86</v>
      </c>
      <c r="AV195" s="13" t="s">
        <v>86</v>
      </c>
      <c r="AW195" s="13" t="s">
        <v>32</v>
      </c>
      <c r="AX195" s="13" t="s">
        <v>76</v>
      </c>
      <c r="AY195" s="232" t="s">
        <v>128</v>
      </c>
    </row>
    <row r="196" spans="2:51" s="13" customFormat="1" ht="11.25">
      <c r="B196" s="222"/>
      <c r="C196" s="223"/>
      <c r="D196" s="213" t="s">
        <v>269</v>
      </c>
      <c r="E196" s="224" t="s">
        <v>1</v>
      </c>
      <c r="F196" s="225" t="s">
        <v>344</v>
      </c>
      <c r="G196" s="223"/>
      <c r="H196" s="226">
        <v>2818.5</v>
      </c>
      <c r="I196" s="227"/>
      <c r="J196" s="223"/>
      <c r="K196" s="223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269</v>
      </c>
      <c r="AU196" s="232" t="s">
        <v>86</v>
      </c>
      <c r="AV196" s="13" t="s">
        <v>86</v>
      </c>
      <c r="AW196" s="13" t="s">
        <v>32</v>
      </c>
      <c r="AX196" s="13" t="s">
        <v>76</v>
      </c>
      <c r="AY196" s="232" t="s">
        <v>128</v>
      </c>
    </row>
    <row r="197" spans="2:51" s="13" customFormat="1" ht="11.25">
      <c r="B197" s="222"/>
      <c r="C197" s="223"/>
      <c r="D197" s="213" t="s">
        <v>269</v>
      </c>
      <c r="E197" s="224" t="s">
        <v>1</v>
      </c>
      <c r="F197" s="225" t="s">
        <v>360</v>
      </c>
      <c r="G197" s="223"/>
      <c r="H197" s="226">
        <v>20.6</v>
      </c>
      <c r="I197" s="227"/>
      <c r="J197" s="223"/>
      <c r="K197" s="223"/>
      <c r="L197" s="228"/>
      <c r="M197" s="229"/>
      <c r="N197" s="230"/>
      <c r="O197" s="230"/>
      <c r="P197" s="230"/>
      <c r="Q197" s="230"/>
      <c r="R197" s="230"/>
      <c r="S197" s="230"/>
      <c r="T197" s="231"/>
      <c r="AT197" s="232" t="s">
        <v>269</v>
      </c>
      <c r="AU197" s="232" t="s">
        <v>86</v>
      </c>
      <c r="AV197" s="13" t="s">
        <v>86</v>
      </c>
      <c r="AW197" s="13" t="s">
        <v>32</v>
      </c>
      <c r="AX197" s="13" t="s">
        <v>76</v>
      </c>
      <c r="AY197" s="232" t="s">
        <v>128</v>
      </c>
    </row>
    <row r="198" spans="2:51" s="13" customFormat="1" ht="11.25">
      <c r="B198" s="222"/>
      <c r="C198" s="223"/>
      <c r="D198" s="213" t="s">
        <v>269</v>
      </c>
      <c r="E198" s="224" t="s">
        <v>1</v>
      </c>
      <c r="F198" s="225" t="s">
        <v>361</v>
      </c>
      <c r="G198" s="223"/>
      <c r="H198" s="226">
        <v>920</v>
      </c>
      <c r="I198" s="227"/>
      <c r="J198" s="223"/>
      <c r="K198" s="223"/>
      <c r="L198" s="228"/>
      <c r="M198" s="229"/>
      <c r="N198" s="230"/>
      <c r="O198" s="230"/>
      <c r="P198" s="230"/>
      <c r="Q198" s="230"/>
      <c r="R198" s="230"/>
      <c r="S198" s="230"/>
      <c r="T198" s="231"/>
      <c r="AT198" s="232" t="s">
        <v>269</v>
      </c>
      <c r="AU198" s="232" t="s">
        <v>86</v>
      </c>
      <c r="AV198" s="13" t="s">
        <v>86</v>
      </c>
      <c r="AW198" s="13" t="s">
        <v>32</v>
      </c>
      <c r="AX198" s="13" t="s">
        <v>76</v>
      </c>
      <c r="AY198" s="232" t="s">
        <v>128</v>
      </c>
    </row>
    <row r="199" spans="2:51" s="13" customFormat="1" ht="11.25">
      <c r="B199" s="222"/>
      <c r="C199" s="223"/>
      <c r="D199" s="213" t="s">
        <v>269</v>
      </c>
      <c r="E199" s="224" t="s">
        <v>1</v>
      </c>
      <c r="F199" s="225" t="s">
        <v>325</v>
      </c>
      <c r="G199" s="223"/>
      <c r="H199" s="226">
        <v>750</v>
      </c>
      <c r="I199" s="227"/>
      <c r="J199" s="223"/>
      <c r="K199" s="223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269</v>
      </c>
      <c r="AU199" s="232" t="s">
        <v>86</v>
      </c>
      <c r="AV199" s="13" t="s">
        <v>86</v>
      </c>
      <c r="AW199" s="13" t="s">
        <v>32</v>
      </c>
      <c r="AX199" s="13" t="s">
        <v>76</v>
      </c>
      <c r="AY199" s="232" t="s">
        <v>128</v>
      </c>
    </row>
    <row r="200" spans="2:51" s="13" customFormat="1" ht="11.25">
      <c r="B200" s="222"/>
      <c r="C200" s="223"/>
      <c r="D200" s="213" t="s">
        <v>269</v>
      </c>
      <c r="E200" s="224" t="s">
        <v>1</v>
      </c>
      <c r="F200" s="225" t="s">
        <v>362</v>
      </c>
      <c r="G200" s="223"/>
      <c r="H200" s="226">
        <v>82.1</v>
      </c>
      <c r="I200" s="227"/>
      <c r="J200" s="223"/>
      <c r="K200" s="223"/>
      <c r="L200" s="228"/>
      <c r="M200" s="229"/>
      <c r="N200" s="230"/>
      <c r="O200" s="230"/>
      <c r="P200" s="230"/>
      <c r="Q200" s="230"/>
      <c r="R200" s="230"/>
      <c r="S200" s="230"/>
      <c r="T200" s="231"/>
      <c r="AT200" s="232" t="s">
        <v>269</v>
      </c>
      <c r="AU200" s="232" t="s">
        <v>86</v>
      </c>
      <c r="AV200" s="13" t="s">
        <v>86</v>
      </c>
      <c r="AW200" s="13" t="s">
        <v>32</v>
      </c>
      <c r="AX200" s="13" t="s">
        <v>76</v>
      </c>
      <c r="AY200" s="232" t="s">
        <v>128</v>
      </c>
    </row>
    <row r="201" spans="2:51" s="13" customFormat="1" ht="11.25">
      <c r="B201" s="222"/>
      <c r="C201" s="223"/>
      <c r="D201" s="213" t="s">
        <v>269</v>
      </c>
      <c r="E201" s="224" t="s">
        <v>1</v>
      </c>
      <c r="F201" s="225" t="s">
        <v>363</v>
      </c>
      <c r="G201" s="223"/>
      <c r="H201" s="226">
        <v>172.2</v>
      </c>
      <c r="I201" s="227"/>
      <c r="J201" s="223"/>
      <c r="K201" s="223"/>
      <c r="L201" s="228"/>
      <c r="M201" s="229"/>
      <c r="N201" s="230"/>
      <c r="O201" s="230"/>
      <c r="P201" s="230"/>
      <c r="Q201" s="230"/>
      <c r="R201" s="230"/>
      <c r="S201" s="230"/>
      <c r="T201" s="231"/>
      <c r="AT201" s="232" t="s">
        <v>269</v>
      </c>
      <c r="AU201" s="232" t="s">
        <v>86</v>
      </c>
      <c r="AV201" s="13" t="s">
        <v>86</v>
      </c>
      <c r="AW201" s="13" t="s">
        <v>32</v>
      </c>
      <c r="AX201" s="13" t="s">
        <v>76</v>
      </c>
      <c r="AY201" s="232" t="s">
        <v>128</v>
      </c>
    </row>
    <row r="202" spans="2:51" s="15" customFormat="1" ht="11.25">
      <c r="B202" s="244"/>
      <c r="C202" s="245"/>
      <c r="D202" s="213" t="s">
        <v>269</v>
      </c>
      <c r="E202" s="246" t="s">
        <v>1</v>
      </c>
      <c r="F202" s="247" t="s">
        <v>364</v>
      </c>
      <c r="G202" s="245"/>
      <c r="H202" s="248">
        <v>6595.9</v>
      </c>
      <c r="I202" s="249"/>
      <c r="J202" s="245"/>
      <c r="K202" s="245"/>
      <c r="L202" s="250"/>
      <c r="M202" s="251"/>
      <c r="N202" s="252"/>
      <c r="O202" s="252"/>
      <c r="P202" s="252"/>
      <c r="Q202" s="252"/>
      <c r="R202" s="252"/>
      <c r="S202" s="252"/>
      <c r="T202" s="253"/>
      <c r="AT202" s="254" t="s">
        <v>269</v>
      </c>
      <c r="AU202" s="254" t="s">
        <v>86</v>
      </c>
      <c r="AV202" s="15" t="s">
        <v>144</v>
      </c>
      <c r="AW202" s="15" t="s">
        <v>32</v>
      </c>
      <c r="AX202" s="15" t="s">
        <v>76</v>
      </c>
      <c r="AY202" s="254" t="s">
        <v>128</v>
      </c>
    </row>
    <row r="203" spans="2:51" s="13" customFormat="1" ht="11.25">
      <c r="B203" s="222"/>
      <c r="C203" s="223"/>
      <c r="D203" s="213" t="s">
        <v>269</v>
      </c>
      <c r="E203" s="224" t="s">
        <v>1</v>
      </c>
      <c r="F203" s="225" t="s">
        <v>365</v>
      </c>
      <c r="G203" s="223"/>
      <c r="H203" s="226">
        <v>321</v>
      </c>
      <c r="I203" s="227"/>
      <c r="J203" s="223"/>
      <c r="K203" s="223"/>
      <c r="L203" s="228"/>
      <c r="M203" s="229"/>
      <c r="N203" s="230"/>
      <c r="O203" s="230"/>
      <c r="P203" s="230"/>
      <c r="Q203" s="230"/>
      <c r="R203" s="230"/>
      <c r="S203" s="230"/>
      <c r="T203" s="231"/>
      <c r="AT203" s="232" t="s">
        <v>269</v>
      </c>
      <c r="AU203" s="232" t="s">
        <v>86</v>
      </c>
      <c r="AV203" s="13" t="s">
        <v>86</v>
      </c>
      <c r="AW203" s="13" t="s">
        <v>32</v>
      </c>
      <c r="AX203" s="13" t="s">
        <v>76</v>
      </c>
      <c r="AY203" s="232" t="s">
        <v>128</v>
      </c>
    </row>
    <row r="204" spans="2:51" s="13" customFormat="1" ht="11.25">
      <c r="B204" s="222"/>
      <c r="C204" s="223"/>
      <c r="D204" s="213" t="s">
        <v>269</v>
      </c>
      <c r="E204" s="224" t="s">
        <v>1</v>
      </c>
      <c r="F204" s="225" t="s">
        <v>366</v>
      </c>
      <c r="G204" s="223"/>
      <c r="H204" s="226">
        <v>4945</v>
      </c>
      <c r="I204" s="227"/>
      <c r="J204" s="223"/>
      <c r="K204" s="223"/>
      <c r="L204" s="228"/>
      <c r="M204" s="229"/>
      <c r="N204" s="230"/>
      <c r="O204" s="230"/>
      <c r="P204" s="230"/>
      <c r="Q204" s="230"/>
      <c r="R204" s="230"/>
      <c r="S204" s="230"/>
      <c r="T204" s="231"/>
      <c r="AT204" s="232" t="s">
        <v>269</v>
      </c>
      <c r="AU204" s="232" t="s">
        <v>86</v>
      </c>
      <c r="AV204" s="13" t="s">
        <v>86</v>
      </c>
      <c r="AW204" s="13" t="s">
        <v>32</v>
      </c>
      <c r="AX204" s="13" t="s">
        <v>76</v>
      </c>
      <c r="AY204" s="232" t="s">
        <v>128</v>
      </c>
    </row>
    <row r="205" spans="2:51" s="13" customFormat="1" ht="11.25">
      <c r="B205" s="222"/>
      <c r="C205" s="223"/>
      <c r="D205" s="213" t="s">
        <v>269</v>
      </c>
      <c r="E205" s="224" t="s">
        <v>1</v>
      </c>
      <c r="F205" s="225" t="s">
        <v>367</v>
      </c>
      <c r="G205" s="223"/>
      <c r="H205" s="226">
        <v>750</v>
      </c>
      <c r="I205" s="227"/>
      <c r="J205" s="223"/>
      <c r="K205" s="223"/>
      <c r="L205" s="228"/>
      <c r="M205" s="229"/>
      <c r="N205" s="230"/>
      <c r="O205" s="230"/>
      <c r="P205" s="230"/>
      <c r="Q205" s="230"/>
      <c r="R205" s="230"/>
      <c r="S205" s="230"/>
      <c r="T205" s="231"/>
      <c r="AT205" s="232" t="s">
        <v>269</v>
      </c>
      <c r="AU205" s="232" t="s">
        <v>86</v>
      </c>
      <c r="AV205" s="13" t="s">
        <v>86</v>
      </c>
      <c r="AW205" s="13" t="s">
        <v>32</v>
      </c>
      <c r="AX205" s="13" t="s">
        <v>76</v>
      </c>
      <c r="AY205" s="232" t="s">
        <v>128</v>
      </c>
    </row>
    <row r="206" spans="2:51" s="13" customFormat="1" ht="11.25">
      <c r="B206" s="222"/>
      <c r="C206" s="223"/>
      <c r="D206" s="213" t="s">
        <v>269</v>
      </c>
      <c r="E206" s="224" t="s">
        <v>1</v>
      </c>
      <c r="F206" s="225" t="s">
        <v>368</v>
      </c>
      <c r="G206" s="223"/>
      <c r="H206" s="226">
        <v>920</v>
      </c>
      <c r="I206" s="227"/>
      <c r="J206" s="223"/>
      <c r="K206" s="223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269</v>
      </c>
      <c r="AU206" s="232" t="s">
        <v>86</v>
      </c>
      <c r="AV206" s="13" t="s">
        <v>86</v>
      </c>
      <c r="AW206" s="13" t="s">
        <v>32</v>
      </c>
      <c r="AX206" s="13" t="s">
        <v>76</v>
      </c>
      <c r="AY206" s="232" t="s">
        <v>128</v>
      </c>
    </row>
    <row r="207" spans="2:51" s="13" customFormat="1" ht="11.25">
      <c r="B207" s="222"/>
      <c r="C207" s="223"/>
      <c r="D207" s="213" t="s">
        <v>269</v>
      </c>
      <c r="E207" s="224" t="s">
        <v>1</v>
      </c>
      <c r="F207" s="225" t="s">
        <v>369</v>
      </c>
      <c r="G207" s="223"/>
      <c r="H207" s="226">
        <v>1007</v>
      </c>
      <c r="I207" s="227"/>
      <c r="J207" s="223"/>
      <c r="K207" s="223"/>
      <c r="L207" s="228"/>
      <c r="M207" s="229"/>
      <c r="N207" s="230"/>
      <c r="O207" s="230"/>
      <c r="P207" s="230"/>
      <c r="Q207" s="230"/>
      <c r="R207" s="230"/>
      <c r="S207" s="230"/>
      <c r="T207" s="231"/>
      <c r="AT207" s="232" t="s">
        <v>269</v>
      </c>
      <c r="AU207" s="232" t="s">
        <v>86</v>
      </c>
      <c r="AV207" s="13" t="s">
        <v>86</v>
      </c>
      <c r="AW207" s="13" t="s">
        <v>32</v>
      </c>
      <c r="AX207" s="13" t="s">
        <v>76</v>
      </c>
      <c r="AY207" s="232" t="s">
        <v>128</v>
      </c>
    </row>
    <row r="208" spans="2:51" s="15" customFormat="1" ht="11.25">
      <c r="B208" s="244"/>
      <c r="C208" s="245"/>
      <c r="D208" s="213" t="s">
        <v>269</v>
      </c>
      <c r="E208" s="246" t="s">
        <v>248</v>
      </c>
      <c r="F208" s="247" t="s">
        <v>364</v>
      </c>
      <c r="G208" s="245"/>
      <c r="H208" s="248">
        <v>7943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AT208" s="254" t="s">
        <v>269</v>
      </c>
      <c r="AU208" s="254" t="s">
        <v>86</v>
      </c>
      <c r="AV208" s="15" t="s">
        <v>144</v>
      </c>
      <c r="AW208" s="15" t="s">
        <v>32</v>
      </c>
      <c r="AX208" s="15" t="s">
        <v>76</v>
      </c>
      <c r="AY208" s="254" t="s">
        <v>128</v>
      </c>
    </row>
    <row r="209" spans="2:51" s="14" customFormat="1" ht="11.25">
      <c r="B209" s="233"/>
      <c r="C209" s="234"/>
      <c r="D209" s="213" t="s">
        <v>269</v>
      </c>
      <c r="E209" s="235" t="s">
        <v>1</v>
      </c>
      <c r="F209" s="236" t="s">
        <v>276</v>
      </c>
      <c r="G209" s="234"/>
      <c r="H209" s="237">
        <v>14538.9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AT209" s="243" t="s">
        <v>269</v>
      </c>
      <c r="AU209" s="243" t="s">
        <v>86</v>
      </c>
      <c r="AV209" s="14" t="s">
        <v>149</v>
      </c>
      <c r="AW209" s="14" t="s">
        <v>32</v>
      </c>
      <c r="AX209" s="14" t="s">
        <v>84</v>
      </c>
      <c r="AY209" s="243" t="s">
        <v>128</v>
      </c>
    </row>
    <row r="210" spans="1:65" s="2" customFormat="1" ht="16.5" customHeight="1">
      <c r="A210" s="34"/>
      <c r="B210" s="35"/>
      <c r="C210" s="200" t="s">
        <v>243</v>
      </c>
      <c r="D210" s="200" t="s">
        <v>131</v>
      </c>
      <c r="E210" s="201" t="s">
        <v>370</v>
      </c>
      <c r="F210" s="202" t="s">
        <v>371</v>
      </c>
      <c r="G210" s="203" t="s">
        <v>279</v>
      </c>
      <c r="H210" s="204">
        <v>2200</v>
      </c>
      <c r="I210" s="205"/>
      <c r="J210" s="206">
        <f>ROUND(I210*H210,2)</f>
        <v>0</v>
      </c>
      <c r="K210" s="202" t="s">
        <v>135</v>
      </c>
      <c r="L210" s="39"/>
      <c r="M210" s="207" t="s">
        <v>1</v>
      </c>
      <c r="N210" s="208" t="s">
        <v>41</v>
      </c>
      <c r="O210" s="71"/>
      <c r="P210" s="209">
        <f>O210*H210</f>
        <v>0</v>
      </c>
      <c r="Q210" s="209">
        <v>0</v>
      </c>
      <c r="R210" s="209">
        <f>Q210*H210</f>
        <v>0</v>
      </c>
      <c r="S210" s="209">
        <v>0</v>
      </c>
      <c r="T210" s="210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11" t="s">
        <v>149</v>
      </c>
      <c r="AT210" s="211" t="s">
        <v>131</v>
      </c>
      <c r="AU210" s="211" t="s">
        <v>86</v>
      </c>
      <c r="AY210" s="17" t="s">
        <v>128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17" t="s">
        <v>84</v>
      </c>
      <c r="BK210" s="212">
        <f>ROUND(I210*H210,2)</f>
        <v>0</v>
      </c>
      <c r="BL210" s="17" t="s">
        <v>149</v>
      </c>
      <c r="BM210" s="211" t="s">
        <v>372</v>
      </c>
    </row>
    <row r="211" spans="2:51" s="13" customFormat="1" ht="11.25">
      <c r="B211" s="222"/>
      <c r="C211" s="223"/>
      <c r="D211" s="213" t="s">
        <v>269</v>
      </c>
      <c r="E211" s="224" t="s">
        <v>1</v>
      </c>
      <c r="F211" s="225" t="s">
        <v>373</v>
      </c>
      <c r="G211" s="223"/>
      <c r="H211" s="226">
        <v>1100</v>
      </c>
      <c r="I211" s="227"/>
      <c r="J211" s="223"/>
      <c r="K211" s="223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269</v>
      </c>
      <c r="AU211" s="232" t="s">
        <v>86</v>
      </c>
      <c r="AV211" s="13" t="s">
        <v>86</v>
      </c>
      <c r="AW211" s="13" t="s">
        <v>32</v>
      </c>
      <c r="AX211" s="13" t="s">
        <v>76</v>
      </c>
      <c r="AY211" s="232" t="s">
        <v>128</v>
      </c>
    </row>
    <row r="212" spans="2:51" s="13" customFormat="1" ht="11.25">
      <c r="B212" s="222"/>
      <c r="C212" s="223"/>
      <c r="D212" s="213" t="s">
        <v>269</v>
      </c>
      <c r="E212" s="224" t="s">
        <v>1</v>
      </c>
      <c r="F212" s="225" t="s">
        <v>324</v>
      </c>
      <c r="G212" s="223"/>
      <c r="H212" s="226">
        <v>1100</v>
      </c>
      <c r="I212" s="227"/>
      <c r="J212" s="223"/>
      <c r="K212" s="223"/>
      <c r="L212" s="228"/>
      <c r="M212" s="229"/>
      <c r="N212" s="230"/>
      <c r="O212" s="230"/>
      <c r="P212" s="230"/>
      <c r="Q212" s="230"/>
      <c r="R212" s="230"/>
      <c r="S212" s="230"/>
      <c r="T212" s="231"/>
      <c r="AT212" s="232" t="s">
        <v>269</v>
      </c>
      <c r="AU212" s="232" t="s">
        <v>86</v>
      </c>
      <c r="AV212" s="13" t="s">
        <v>86</v>
      </c>
      <c r="AW212" s="13" t="s">
        <v>32</v>
      </c>
      <c r="AX212" s="13" t="s">
        <v>76</v>
      </c>
      <c r="AY212" s="232" t="s">
        <v>128</v>
      </c>
    </row>
    <row r="213" spans="2:51" s="14" customFormat="1" ht="11.25">
      <c r="B213" s="233"/>
      <c r="C213" s="234"/>
      <c r="D213" s="213" t="s">
        <v>269</v>
      </c>
      <c r="E213" s="235" t="s">
        <v>1</v>
      </c>
      <c r="F213" s="236" t="s">
        <v>276</v>
      </c>
      <c r="G213" s="234"/>
      <c r="H213" s="237">
        <v>2200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269</v>
      </c>
      <c r="AU213" s="243" t="s">
        <v>86</v>
      </c>
      <c r="AV213" s="14" t="s">
        <v>149</v>
      </c>
      <c r="AW213" s="14" t="s">
        <v>32</v>
      </c>
      <c r="AX213" s="14" t="s">
        <v>84</v>
      </c>
      <c r="AY213" s="243" t="s">
        <v>128</v>
      </c>
    </row>
    <row r="214" spans="1:65" s="2" customFormat="1" ht="16.5" customHeight="1">
      <c r="A214" s="34"/>
      <c r="B214" s="35"/>
      <c r="C214" s="200" t="s">
        <v>374</v>
      </c>
      <c r="D214" s="200" t="s">
        <v>131</v>
      </c>
      <c r="E214" s="201" t="s">
        <v>375</v>
      </c>
      <c r="F214" s="202" t="s">
        <v>376</v>
      </c>
      <c r="G214" s="203" t="s">
        <v>279</v>
      </c>
      <c r="H214" s="204">
        <v>7372.1</v>
      </c>
      <c r="I214" s="205"/>
      <c r="J214" s="206">
        <f>ROUND(I214*H214,2)</f>
        <v>0</v>
      </c>
      <c r="K214" s="202" t="s">
        <v>135</v>
      </c>
      <c r="L214" s="39"/>
      <c r="M214" s="207" t="s">
        <v>1</v>
      </c>
      <c r="N214" s="208" t="s">
        <v>41</v>
      </c>
      <c r="O214" s="71"/>
      <c r="P214" s="209">
        <f>O214*H214</f>
        <v>0</v>
      </c>
      <c r="Q214" s="209">
        <v>0</v>
      </c>
      <c r="R214" s="209">
        <f>Q214*H214</f>
        <v>0</v>
      </c>
      <c r="S214" s="209">
        <v>0</v>
      </c>
      <c r="T214" s="210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11" t="s">
        <v>149</v>
      </c>
      <c r="AT214" s="211" t="s">
        <v>131</v>
      </c>
      <c r="AU214" s="211" t="s">
        <v>86</v>
      </c>
      <c r="AY214" s="17" t="s">
        <v>128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17" t="s">
        <v>84</v>
      </c>
      <c r="BK214" s="212">
        <f>ROUND(I214*H214,2)</f>
        <v>0</v>
      </c>
      <c r="BL214" s="17" t="s">
        <v>149</v>
      </c>
      <c r="BM214" s="211" t="s">
        <v>377</v>
      </c>
    </row>
    <row r="215" spans="2:51" s="13" customFormat="1" ht="11.25">
      <c r="B215" s="222"/>
      <c r="C215" s="223"/>
      <c r="D215" s="213" t="s">
        <v>269</v>
      </c>
      <c r="E215" s="224" t="s">
        <v>1</v>
      </c>
      <c r="F215" s="225" t="s">
        <v>292</v>
      </c>
      <c r="G215" s="223"/>
      <c r="H215" s="226">
        <v>332</v>
      </c>
      <c r="I215" s="227"/>
      <c r="J215" s="223"/>
      <c r="K215" s="223"/>
      <c r="L215" s="228"/>
      <c r="M215" s="229"/>
      <c r="N215" s="230"/>
      <c r="O215" s="230"/>
      <c r="P215" s="230"/>
      <c r="Q215" s="230"/>
      <c r="R215" s="230"/>
      <c r="S215" s="230"/>
      <c r="T215" s="231"/>
      <c r="AT215" s="232" t="s">
        <v>269</v>
      </c>
      <c r="AU215" s="232" t="s">
        <v>86</v>
      </c>
      <c r="AV215" s="13" t="s">
        <v>86</v>
      </c>
      <c r="AW215" s="13" t="s">
        <v>32</v>
      </c>
      <c r="AX215" s="13" t="s">
        <v>76</v>
      </c>
      <c r="AY215" s="232" t="s">
        <v>128</v>
      </c>
    </row>
    <row r="216" spans="2:51" s="13" customFormat="1" ht="11.25">
      <c r="B216" s="222"/>
      <c r="C216" s="223"/>
      <c r="D216" s="213" t="s">
        <v>269</v>
      </c>
      <c r="E216" s="224" t="s">
        <v>1</v>
      </c>
      <c r="F216" s="225" t="s">
        <v>343</v>
      </c>
      <c r="G216" s="223"/>
      <c r="H216" s="226">
        <v>1511.5</v>
      </c>
      <c r="I216" s="227"/>
      <c r="J216" s="223"/>
      <c r="K216" s="223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269</v>
      </c>
      <c r="AU216" s="232" t="s">
        <v>86</v>
      </c>
      <c r="AV216" s="13" t="s">
        <v>86</v>
      </c>
      <c r="AW216" s="13" t="s">
        <v>32</v>
      </c>
      <c r="AX216" s="13" t="s">
        <v>76</v>
      </c>
      <c r="AY216" s="232" t="s">
        <v>128</v>
      </c>
    </row>
    <row r="217" spans="2:51" s="13" customFormat="1" ht="11.25">
      <c r="B217" s="222"/>
      <c r="C217" s="223"/>
      <c r="D217" s="213" t="s">
        <v>269</v>
      </c>
      <c r="E217" s="224" t="s">
        <v>1</v>
      </c>
      <c r="F217" s="225" t="s">
        <v>344</v>
      </c>
      <c r="G217" s="223"/>
      <c r="H217" s="226">
        <v>2818.5</v>
      </c>
      <c r="I217" s="227"/>
      <c r="J217" s="223"/>
      <c r="K217" s="223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269</v>
      </c>
      <c r="AU217" s="232" t="s">
        <v>86</v>
      </c>
      <c r="AV217" s="13" t="s">
        <v>86</v>
      </c>
      <c r="AW217" s="13" t="s">
        <v>32</v>
      </c>
      <c r="AX217" s="13" t="s">
        <v>76</v>
      </c>
      <c r="AY217" s="232" t="s">
        <v>128</v>
      </c>
    </row>
    <row r="218" spans="2:51" s="13" customFormat="1" ht="11.25">
      <c r="B218" s="222"/>
      <c r="C218" s="223"/>
      <c r="D218" s="213" t="s">
        <v>269</v>
      </c>
      <c r="E218" s="224" t="s">
        <v>1</v>
      </c>
      <c r="F218" s="225" t="s">
        <v>351</v>
      </c>
      <c r="G218" s="223"/>
      <c r="H218" s="226">
        <v>115</v>
      </c>
      <c r="I218" s="227"/>
      <c r="J218" s="223"/>
      <c r="K218" s="223"/>
      <c r="L218" s="228"/>
      <c r="M218" s="229"/>
      <c r="N218" s="230"/>
      <c r="O218" s="230"/>
      <c r="P218" s="230"/>
      <c r="Q218" s="230"/>
      <c r="R218" s="230"/>
      <c r="S218" s="230"/>
      <c r="T218" s="231"/>
      <c r="AT218" s="232" t="s">
        <v>269</v>
      </c>
      <c r="AU218" s="232" t="s">
        <v>86</v>
      </c>
      <c r="AV218" s="13" t="s">
        <v>86</v>
      </c>
      <c r="AW218" s="13" t="s">
        <v>32</v>
      </c>
      <c r="AX218" s="13" t="s">
        <v>76</v>
      </c>
      <c r="AY218" s="232" t="s">
        <v>128</v>
      </c>
    </row>
    <row r="219" spans="2:51" s="13" customFormat="1" ht="11.25">
      <c r="B219" s="222"/>
      <c r="C219" s="223"/>
      <c r="D219" s="213" t="s">
        <v>269</v>
      </c>
      <c r="E219" s="224" t="s">
        <v>1</v>
      </c>
      <c r="F219" s="225" t="s">
        <v>360</v>
      </c>
      <c r="G219" s="223"/>
      <c r="H219" s="226">
        <v>20.6</v>
      </c>
      <c r="I219" s="227"/>
      <c r="J219" s="223"/>
      <c r="K219" s="223"/>
      <c r="L219" s="228"/>
      <c r="M219" s="229"/>
      <c r="N219" s="230"/>
      <c r="O219" s="230"/>
      <c r="P219" s="230"/>
      <c r="Q219" s="230"/>
      <c r="R219" s="230"/>
      <c r="S219" s="230"/>
      <c r="T219" s="231"/>
      <c r="AT219" s="232" t="s">
        <v>269</v>
      </c>
      <c r="AU219" s="232" t="s">
        <v>86</v>
      </c>
      <c r="AV219" s="13" t="s">
        <v>86</v>
      </c>
      <c r="AW219" s="13" t="s">
        <v>32</v>
      </c>
      <c r="AX219" s="13" t="s">
        <v>76</v>
      </c>
      <c r="AY219" s="232" t="s">
        <v>128</v>
      </c>
    </row>
    <row r="220" spans="2:51" s="13" customFormat="1" ht="11.25">
      <c r="B220" s="222"/>
      <c r="C220" s="223"/>
      <c r="D220" s="213" t="s">
        <v>269</v>
      </c>
      <c r="E220" s="224" t="s">
        <v>1</v>
      </c>
      <c r="F220" s="225" t="s">
        <v>325</v>
      </c>
      <c r="G220" s="223"/>
      <c r="H220" s="226">
        <v>750</v>
      </c>
      <c r="I220" s="227"/>
      <c r="J220" s="223"/>
      <c r="K220" s="223"/>
      <c r="L220" s="228"/>
      <c r="M220" s="229"/>
      <c r="N220" s="230"/>
      <c r="O220" s="230"/>
      <c r="P220" s="230"/>
      <c r="Q220" s="230"/>
      <c r="R220" s="230"/>
      <c r="S220" s="230"/>
      <c r="T220" s="231"/>
      <c r="AT220" s="232" t="s">
        <v>269</v>
      </c>
      <c r="AU220" s="232" t="s">
        <v>86</v>
      </c>
      <c r="AV220" s="13" t="s">
        <v>86</v>
      </c>
      <c r="AW220" s="13" t="s">
        <v>32</v>
      </c>
      <c r="AX220" s="13" t="s">
        <v>76</v>
      </c>
      <c r="AY220" s="232" t="s">
        <v>128</v>
      </c>
    </row>
    <row r="221" spans="2:51" s="13" customFormat="1" ht="11.25">
      <c r="B221" s="222"/>
      <c r="C221" s="223"/>
      <c r="D221" s="213" t="s">
        <v>269</v>
      </c>
      <c r="E221" s="224" t="s">
        <v>1</v>
      </c>
      <c r="F221" s="225" t="s">
        <v>378</v>
      </c>
      <c r="G221" s="223"/>
      <c r="H221" s="226">
        <v>83.5</v>
      </c>
      <c r="I221" s="227"/>
      <c r="J221" s="223"/>
      <c r="K221" s="223"/>
      <c r="L221" s="228"/>
      <c r="M221" s="229"/>
      <c r="N221" s="230"/>
      <c r="O221" s="230"/>
      <c r="P221" s="230"/>
      <c r="Q221" s="230"/>
      <c r="R221" s="230"/>
      <c r="S221" s="230"/>
      <c r="T221" s="231"/>
      <c r="AT221" s="232" t="s">
        <v>269</v>
      </c>
      <c r="AU221" s="232" t="s">
        <v>86</v>
      </c>
      <c r="AV221" s="13" t="s">
        <v>86</v>
      </c>
      <c r="AW221" s="13" t="s">
        <v>32</v>
      </c>
      <c r="AX221" s="13" t="s">
        <v>76</v>
      </c>
      <c r="AY221" s="232" t="s">
        <v>128</v>
      </c>
    </row>
    <row r="222" spans="2:51" s="15" customFormat="1" ht="11.25">
      <c r="B222" s="244"/>
      <c r="C222" s="245"/>
      <c r="D222" s="213" t="s">
        <v>269</v>
      </c>
      <c r="E222" s="246" t="s">
        <v>1</v>
      </c>
      <c r="F222" s="247" t="s">
        <v>364</v>
      </c>
      <c r="G222" s="245"/>
      <c r="H222" s="248">
        <v>5631.1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AT222" s="254" t="s">
        <v>269</v>
      </c>
      <c r="AU222" s="254" t="s">
        <v>86</v>
      </c>
      <c r="AV222" s="15" t="s">
        <v>144</v>
      </c>
      <c r="AW222" s="15" t="s">
        <v>32</v>
      </c>
      <c r="AX222" s="15" t="s">
        <v>76</v>
      </c>
      <c r="AY222" s="254" t="s">
        <v>128</v>
      </c>
    </row>
    <row r="223" spans="2:51" s="13" customFormat="1" ht="11.25">
      <c r="B223" s="222"/>
      <c r="C223" s="223"/>
      <c r="D223" s="213" t="s">
        <v>269</v>
      </c>
      <c r="E223" s="224" t="s">
        <v>1</v>
      </c>
      <c r="F223" s="225" t="s">
        <v>379</v>
      </c>
      <c r="G223" s="223"/>
      <c r="H223" s="226">
        <v>332</v>
      </c>
      <c r="I223" s="227"/>
      <c r="J223" s="223"/>
      <c r="K223" s="223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269</v>
      </c>
      <c r="AU223" s="232" t="s">
        <v>86</v>
      </c>
      <c r="AV223" s="13" t="s">
        <v>86</v>
      </c>
      <c r="AW223" s="13" t="s">
        <v>32</v>
      </c>
      <c r="AX223" s="13" t="s">
        <v>76</v>
      </c>
      <c r="AY223" s="232" t="s">
        <v>128</v>
      </c>
    </row>
    <row r="224" spans="2:51" s="13" customFormat="1" ht="11.25">
      <c r="B224" s="222"/>
      <c r="C224" s="223"/>
      <c r="D224" s="213" t="s">
        <v>269</v>
      </c>
      <c r="E224" s="224" t="s">
        <v>1</v>
      </c>
      <c r="F224" s="225" t="s">
        <v>380</v>
      </c>
      <c r="G224" s="223"/>
      <c r="H224" s="226">
        <v>167</v>
      </c>
      <c r="I224" s="227"/>
      <c r="J224" s="223"/>
      <c r="K224" s="223"/>
      <c r="L224" s="228"/>
      <c r="M224" s="229"/>
      <c r="N224" s="230"/>
      <c r="O224" s="230"/>
      <c r="P224" s="230"/>
      <c r="Q224" s="230"/>
      <c r="R224" s="230"/>
      <c r="S224" s="230"/>
      <c r="T224" s="231"/>
      <c r="AT224" s="232" t="s">
        <v>269</v>
      </c>
      <c r="AU224" s="232" t="s">
        <v>86</v>
      </c>
      <c r="AV224" s="13" t="s">
        <v>86</v>
      </c>
      <c r="AW224" s="13" t="s">
        <v>32</v>
      </c>
      <c r="AX224" s="13" t="s">
        <v>76</v>
      </c>
      <c r="AY224" s="232" t="s">
        <v>128</v>
      </c>
    </row>
    <row r="225" spans="2:51" s="13" customFormat="1" ht="11.25">
      <c r="B225" s="222"/>
      <c r="C225" s="223"/>
      <c r="D225" s="213" t="s">
        <v>269</v>
      </c>
      <c r="E225" s="224" t="s">
        <v>1</v>
      </c>
      <c r="F225" s="225" t="s">
        <v>381</v>
      </c>
      <c r="G225" s="223"/>
      <c r="H225" s="226">
        <v>750</v>
      </c>
      <c r="I225" s="227"/>
      <c r="J225" s="223"/>
      <c r="K225" s="223"/>
      <c r="L225" s="228"/>
      <c r="M225" s="229"/>
      <c r="N225" s="230"/>
      <c r="O225" s="230"/>
      <c r="P225" s="230"/>
      <c r="Q225" s="230"/>
      <c r="R225" s="230"/>
      <c r="S225" s="230"/>
      <c r="T225" s="231"/>
      <c r="AT225" s="232" t="s">
        <v>269</v>
      </c>
      <c r="AU225" s="232" t="s">
        <v>86</v>
      </c>
      <c r="AV225" s="13" t="s">
        <v>86</v>
      </c>
      <c r="AW225" s="13" t="s">
        <v>32</v>
      </c>
      <c r="AX225" s="13" t="s">
        <v>76</v>
      </c>
      <c r="AY225" s="232" t="s">
        <v>128</v>
      </c>
    </row>
    <row r="226" spans="2:51" s="13" customFormat="1" ht="11.25">
      <c r="B226" s="222"/>
      <c r="C226" s="223"/>
      <c r="D226" s="213" t="s">
        <v>269</v>
      </c>
      <c r="E226" s="224" t="s">
        <v>1</v>
      </c>
      <c r="F226" s="225" t="s">
        <v>382</v>
      </c>
      <c r="G226" s="223"/>
      <c r="H226" s="226">
        <v>21.5</v>
      </c>
      <c r="I226" s="227"/>
      <c r="J226" s="223"/>
      <c r="K226" s="223"/>
      <c r="L226" s="228"/>
      <c r="M226" s="229"/>
      <c r="N226" s="230"/>
      <c r="O226" s="230"/>
      <c r="P226" s="230"/>
      <c r="Q226" s="230"/>
      <c r="R226" s="230"/>
      <c r="S226" s="230"/>
      <c r="T226" s="231"/>
      <c r="AT226" s="232" t="s">
        <v>269</v>
      </c>
      <c r="AU226" s="232" t="s">
        <v>86</v>
      </c>
      <c r="AV226" s="13" t="s">
        <v>86</v>
      </c>
      <c r="AW226" s="13" t="s">
        <v>32</v>
      </c>
      <c r="AX226" s="13" t="s">
        <v>76</v>
      </c>
      <c r="AY226" s="232" t="s">
        <v>128</v>
      </c>
    </row>
    <row r="227" spans="2:51" s="13" customFormat="1" ht="11.25">
      <c r="B227" s="222"/>
      <c r="C227" s="223"/>
      <c r="D227" s="213" t="s">
        <v>269</v>
      </c>
      <c r="E227" s="224" t="s">
        <v>1</v>
      </c>
      <c r="F227" s="225" t="s">
        <v>383</v>
      </c>
      <c r="G227" s="223"/>
      <c r="H227" s="226">
        <v>470.5</v>
      </c>
      <c r="I227" s="227"/>
      <c r="J227" s="223"/>
      <c r="K227" s="223"/>
      <c r="L227" s="228"/>
      <c r="M227" s="229"/>
      <c r="N227" s="230"/>
      <c r="O227" s="230"/>
      <c r="P227" s="230"/>
      <c r="Q227" s="230"/>
      <c r="R227" s="230"/>
      <c r="S227" s="230"/>
      <c r="T227" s="231"/>
      <c r="AT227" s="232" t="s">
        <v>269</v>
      </c>
      <c r="AU227" s="232" t="s">
        <v>86</v>
      </c>
      <c r="AV227" s="13" t="s">
        <v>86</v>
      </c>
      <c r="AW227" s="13" t="s">
        <v>32</v>
      </c>
      <c r="AX227" s="13" t="s">
        <v>76</v>
      </c>
      <c r="AY227" s="232" t="s">
        <v>128</v>
      </c>
    </row>
    <row r="228" spans="2:51" s="15" customFormat="1" ht="11.25">
      <c r="B228" s="244"/>
      <c r="C228" s="245"/>
      <c r="D228" s="213" t="s">
        <v>269</v>
      </c>
      <c r="E228" s="246" t="s">
        <v>250</v>
      </c>
      <c r="F228" s="247" t="s">
        <v>364</v>
      </c>
      <c r="G228" s="245"/>
      <c r="H228" s="248">
        <v>1741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AT228" s="254" t="s">
        <v>269</v>
      </c>
      <c r="AU228" s="254" t="s">
        <v>86</v>
      </c>
      <c r="AV228" s="15" t="s">
        <v>144</v>
      </c>
      <c r="AW228" s="15" t="s">
        <v>32</v>
      </c>
      <c r="AX228" s="15" t="s">
        <v>76</v>
      </c>
      <c r="AY228" s="254" t="s">
        <v>128</v>
      </c>
    </row>
    <row r="229" spans="2:51" s="14" customFormat="1" ht="11.25">
      <c r="B229" s="233"/>
      <c r="C229" s="234"/>
      <c r="D229" s="213" t="s">
        <v>269</v>
      </c>
      <c r="E229" s="235" t="s">
        <v>1</v>
      </c>
      <c r="F229" s="236" t="s">
        <v>276</v>
      </c>
      <c r="G229" s="234"/>
      <c r="H229" s="237">
        <v>7372.1</v>
      </c>
      <c r="I229" s="238"/>
      <c r="J229" s="234"/>
      <c r="K229" s="234"/>
      <c r="L229" s="239"/>
      <c r="M229" s="240"/>
      <c r="N229" s="241"/>
      <c r="O229" s="241"/>
      <c r="P229" s="241"/>
      <c r="Q229" s="241"/>
      <c r="R229" s="241"/>
      <c r="S229" s="241"/>
      <c r="T229" s="242"/>
      <c r="AT229" s="243" t="s">
        <v>269</v>
      </c>
      <c r="AU229" s="243" t="s">
        <v>86</v>
      </c>
      <c r="AV229" s="14" t="s">
        <v>149</v>
      </c>
      <c r="AW229" s="14" t="s">
        <v>32</v>
      </c>
      <c r="AX229" s="14" t="s">
        <v>84</v>
      </c>
      <c r="AY229" s="243" t="s">
        <v>128</v>
      </c>
    </row>
    <row r="230" spans="1:65" s="2" customFormat="1" ht="16.5" customHeight="1">
      <c r="A230" s="34"/>
      <c r="B230" s="35"/>
      <c r="C230" s="200" t="s">
        <v>384</v>
      </c>
      <c r="D230" s="200" t="s">
        <v>131</v>
      </c>
      <c r="E230" s="201" t="s">
        <v>385</v>
      </c>
      <c r="F230" s="202" t="s">
        <v>386</v>
      </c>
      <c r="G230" s="203" t="s">
        <v>279</v>
      </c>
      <c r="H230" s="204">
        <v>2200</v>
      </c>
      <c r="I230" s="205"/>
      <c r="J230" s="206">
        <f>ROUND(I230*H230,2)</f>
        <v>0</v>
      </c>
      <c r="K230" s="202" t="s">
        <v>135</v>
      </c>
      <c r="L230" s="39"/>
      <c r="M230" s="207" t="s">
        <v>1</v>
      </c>
      <c r="N230" s="208" t="s">
        <v>41</v>
      </c>
      <c r="O230" s="71"/>
      <c r="P230" s="209">
        <f>O230*H230</f>
        <v>0</v>
      </c>
      <c r="Q230" s="209">
        <v>0</v>
      </c>
      <c r="R230" s="209">
        <f>Q230*H230</f>
        <v>0</v>
      </c>
      <c r="S230" s="209">
        <v>0</v>
      </c>
      <c r="T230" s="210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11" t="s">
        <v>149</v>
      </c>
      <c r="AT230" s="211" t="s">
        <v>131</v>
      </c>
      <c r="AU230" s="211" t="s">
        <v>86</v>
      </c>
      <c r="AY230" s="17" t="s">
        <v>128</v>
      </c>
      <c r="BE230" s="212">
        <f>IF(N230="základní",J230,0)</f>
        <v>0</v>
      </c>
      <c r="BF230" s="212">
        <f>IF(N230="snížená",J230,0)</f>
        <v>0</v>
      </c>
      <c r="BG230" s="212">
        <f>IF(N230="zákl. přenesená",J230,0)</f>
        <v>0</v>
      </c>
      <c r="BH230" s="212">
        <f>IF(N230="sníž. přenesená",J230,0)</f>
        <v>0</v>
      </c>
      <c r="BI230" s="212">
        <f>IF(N230="nulová",J230,0)</f>
        <v>0</v>
      </c>
      <c r="BJ230" s="17" t="s">
        <v>84</v>
      </c>
      <c r="BK230" s="212">
        <f>ROUND(I230*H230,2)</f>
        <v>0</v>
      </c>
      <c r="BL230" s="17" t="s">
        <v>149</v>
      </c>
      <c r="BM230" s="211" t="s">
        <v>387</v>
      </c>
    </row>
    <row r="231" spans="2:51" s="13" customFormat="1" ht="11.25">
      <c r="B231" s="222"/>
      <c r="C231" s="223"/>
      <c r="D231" s="213" t="s">
        <v>269</v>
      </c>
      <c r="E231" s="224" t="s">
        <v>1</v>
      </c>
      <c r="F231" s="225" t="s">
        <v>324</v>
      </c>
      <c r="G231" s="223"/>
      <c r="H231" s="226">
        <v>1100</v>
      </c>
      <c r="I231" s="227"/>
      <c r="J231" s="223"/>
      <c r="K231" s="223"/>
      <c r="L231" s="228"/>
      <c r="M231" s="229"/>
      <c r="N231" s="230"/>
      <c r="O231" s="230"/>
      <c r="P231" s="230"/>
      <c r="Q231" s="230"/>
      <c r="R231" s="230"/>
      <c r="S231" s="230"/>
      <c r="T231" s="231"/>
      <c r="AT231" s="232" t="s">
        <v>269</v>
      </c>
      <c r="AU231" s="232" t="s">
        <v>86</v>
      </c>
      <c r="AV231" s="13" t="s">
        <v>86</v>
      </c>
      <c r="AW231" s="13" t="s">
        <v>32</v>
      </c>
      <c r="AX231" s="13" t="s">
        <v>76</v>
      </c>
      <c r="AY231" s="232" t="s">
        <v>128</v>
      </c>
    </row>
    <row r="232" spans="2:51" s="13" customFormat="1" ht="11.25">
      <c r="B232" s="222"/>
      <c r="C232" s="223"/>
      <c r="D232" s="213" t="s">
        <v>269</v>
      </c>
      <c r="E232" s="224" t="s">
        <v>1</v>
      </c>
      <c r="F232" s="225" t="s">
        <v>388</v>
      </c>
      <c r="G232" s="223"/>
      <c r="H232" s="226">
        <v>1100</v>
      </c>
      <c r="I232" s="227"/>
      <c r="J232" s="223"/>
      <c r="K232" s="223"/>
      <c r="L232" s="228"/>
      <c r="M232" s="229"/>
      <c r="N232" s="230"/>
      <c r="O232" s="230"/>
      <c r="P232" s="230"/>
      <c r="Q232" s="230"/>
      <c r="R232" s="230"/>
      <c r="S232" s="230"/>
      <c r="T232" s="231"/>
      <c r="AT232" s="232" t="s">
        <v>269</v>
      </c>
      <c r="AU232" s="232" t="s">
        <v>86</v>
      </c>
      <c r="AV232" s="13" t="s">
        <v>86</v>
      </c>
      <c r="AW232" s="13" t="s">
        <v>32</v>
      </c>
      <c r="AX232" s="13" t="s">
        <v>76</v>
      </c>
      <c r="AY232" s="232" t="s">
        <v>128</v>
      </c>
    </row>
    <row r="233" spans="2:51" s="14" customFormat="1" ht="11.25">
      <c r="B233" s="233"/>
      <c r="C233" s="234"/>
      <c r="D233" s="213" t="s">
        <v>269</v>
      </c>
      <c r="E233" s="235" t="s">
        <v>1</v>
      </c>
      <c r="F233" s="236" t="s">
        <v>276</v>
      </c>
      <c r="G233" s="234"/>
      <c r="H233" s="237">
        <v>2200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269</v>
      </c>
      <c r="AU233" s="243" t="s">
        <v>86</v>
      </c>
      <c r="AV233" s="14" t="s">
        <v>149</v>
      </c>
      <c r="AW233" s="14" t="s">
        <v>32</v>
      </c>
      <c r="AX233" s="14" t="s">
        <v>84</v>
      </c>
      <c r="AY233" s="243" t="s">
        <v>128</v>
      </c>
    </row>
    <row r="234" spans="1:65" s="2" customFormat="1" ht="16.5" customHeight="1">
      <c r="A234" s="34"/>
      <c r="B234" s="35"/>
      <c r="C234" s="200" t="s">
        <v>389</v>
      </c>
      <c r="D234" s="200" t="s">
        <v>131</v>
      </c>
      <c r="E234" s="201" t="s">
        <v>390</v>
      </c>
      <c r="F234" s="202" t="s">
        <v>391</v>
      </c>
      <c r="G234" s="203" t="s">
        <v>279</v>
      </c>
      <c r="H234" s="204">
        <v>1783.15</v>
      </c>
      <c r="I234" s="205"/>
      <c r="J234" s="206">
        <f>ROUND(I234*H234,2)</f>
        <v>0</v>
      </c>
      <c r="K234" s="202" t="s">
        <v>135</v>
      </c>
      <c r="L234" s="39"/>
      <c r="M234" s="207" t="s">
        <v>1</v>
      </c>
      <c r="N234" s="208" t="s">
        <v>41</v>
      </c>
      <c r="O234" s="71"/>
      <c r="P234" s="209">
        <f>O234*H234</f>
        <v>0</v>
      </c>
      <c r="Q234" s="209">
        <v>0</v>
      </c>
      <c r="R234" s="209">
        <f>Q234*H234</f>
        <v>0</v>
      </c>
      <c r="S234" s="209">
        <v>0</v>
      </c>
      <c r="T234" s="210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1" t="s">
        <v>149</v>
      </c>
      <c r="AT234" s="211" t="s">
        <v>131</v>
      </c>
      <c r="AU234" s="211" t="s">
        <v>86</v>
      </c>
      <c r="AY234" s="17" t="s">
        <v>128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17" t="s">
        <v>84</v>
      </c>
      <c r="BK234" s="212">
        <f>ROUND(I234*H234,2)</f>
        <v>0</v>
      </c>
      <c r="BL234" s="17" t="s">
        <v>149</v>
      </c>
      <c r="BM234" s="211" t="s">
        <v>392</v>
      </c>
    </row>
    <row r="235" spans="2:51" s="13" customFormat="1" ht="11.25">
      <c r="B235" s="222"/>
      <c r="C235" s="223"/>
      <c r="D235" s="213" t="s">
        <v>269</v>
      </c>
      <c r="E235" s="224" t="s">
        <v>1</v>
      </c>
      <c r="F235" s="225" t="s">
        <v>393</v>
      </c>
      <c r="G235" s="223"/>
      <c r="H235" s="226">
        <v>554</v>
      </c>
      <c r="I235" s="227"/>
      <c r="J235" s="223"/>
      <c r="K235" s="223"/>
      <c r="L235" s="228"/>
      <c r="M235" s="229"/>
      <c r="N235" s="230"/>
      <c r="O235" s="230"/>
      <c r="P235" s="230"/>
      <c r="Q235" s="230"/>
      <c r="R235" s="230"/>
      <c r="S235" s="230"/>
      <c r="T235" s="231"/>
      <c r="AT235" s="232" t="s">
        <v>269</v>
      </c>
      <c r="AU235" s="232" t="s">
        <v>86</v>
      </c>
      <c r="AV235" s="13" t="s">
        <v>86</v>
      </c>
      <c r="AW235" s="13" t="s">
        <v>32</v>
      </c>
      <c r="AX235" s="13" t="s">
        <v>76</v>
      </c>
      <c r="AY235" s="232" t="s">
        <v>128</v>
      </c>
    </row>
    <row r="236" spans="2:51" s="13" customFormat="1" ht="11.25">
      <c r="B236" s="222"/>
      <c r="C236" s="223"/>
      <c r="D236" s="213" t="s">
        <v>269</v>
      </c>
      <c r="E236" s="224" t="s">
        <v>1</v>
      </c>
      <c r="F236" s="225" t="s">
        <v>351</v>
      </c>
      <c r="G236" s="223"/>
      <c r="H236" s="226">
        <v>115</v>
      </c>
      <c r="I236" s="227"/>
      <c r="J236" s="223"/>
      <c r="K236" s="223"/>
      <c r="L236" s="228"/>
      <c r="M236" s="229"/>
      <c r="N236" s="230"/>
      <c r="O236" s="230"/>
      <c r="P236" s="230"/>
      <c r="Q236" s="230"/>
      <c r="R236" s="230"/>
      <c r="S236" s="230"/>
      <c r="T236" s="231"/>
      <c r="AT236" s="232" t="s">
        <v>269</v>
      </c>
      <c r="AU236" s="232" t="s">
        <v>86</v>
      </c>
      <c r="AV236" s="13" t="s">
        <v>86</v>
      </c>
      <c r="AW236" s="13" t="s">
        <v>32</v>
      </c>
      <c r="AX236" s="13" t="s">
        <v>76</v>
      </c>
      <c r="AY236" s="232" t="s">
        <v>128</v>
      </c>
    </row>
    <row r="237" spans="2:51" s="15" customFormat="1" ht="11.25">
      <c r="B237" s="244"/>
      <c r="C237" s="245"/>
      <c r="D237" s="213" t="s">
        <v>269</v>
      </c>
      <c r="E237" s="246" t="s">
        <v>1</v>
      </c>
      <c r="F237" s="247" t="s">
        <v>364</v>
      </c>
      <c r="G237" s="245"/>
      <c r="H237" s="248">
        <v>669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AT237" s="254" t="s">
        <v>269</v>
      </c>
      <c r="AU237" s="254" t="s">
        <v>86</v>
      </c>
      <c r="AV237" s="15" t="s">
        <v>144</v>
      </c>
      <c r="AW237" s="15" t="s">
        <v>32</v>
      </c>
      <c r="AX237" s="15" t="s">
        <v>76</v>
      </c>
      <c r="AY237" s="254" t="s">
        <v>128</v>
      </c>
    </row>
    <row r="238" spans="2:51" s="13" customFormat="1" ht="11.25">
      <c r="B238" s="222"/>
      <c r="C238" s="223"/>
      <c r="D238" s="213" t="s">
        <v>269</v>
      </c>
      <c r="E238" s="224" t="s">
        <v>1</v>
      </c>
      <c r="F238" s="225" t="s">
        <v>394</v>
      </c>
      <c r="G238" s="223"/>
      <c r="H238" s="226">
        <v>422.5</v>
      </c>
      <c r="I238" s="227"/>
      <c r="J238" s="223"/>
      <c r="K238" s="223"/>
      <c r="L238" s="228"/>
      <c r="M238" s="229"/>
      <c r="N238" s="230"/>
      <c r="O238" s="230"/>
      <c r="P238" s="230"/>
      <c r="Q238" s="230"/>
      <c r="R238" s="230"/>
      <c r="S238" s="230"/>
      <c r="T238" s="231"/>
      <c r="AT238" s="232" t="s">
        <v>269</v>
      </c>
      <c r="AU238" s="232" t="s">
        <v>86</v>
      </c>
      <c r="AV238" s="13" t="s">
        <v>86</v>
      </c>
      <c r="AW238" s="13" t="s">
        <v>32</v>
      </c>
      <c r="AX238" s="13" t="s">
        <v>76</v>
      </c>
      <c r="AY238" s="232" t="s">
        <v>128</v>
      </c>
    </row>
    <row r="239" spans="2:51" s="13" customFormat="1" ht="11.25">
      <c r="B239" s="222"/>
      <c r="C239" s="223"/>
      <c r="D239" s="213" t="s">
        <v>269</v>
      </c>
      <c r="E239" s="224" t="s">
        <v>1</v>
      </c>
      <c r="F239" s="225" t="s">
        <v>351</v>
      </c>
      <c r="G239" s="223"/>
      <c r="H239" s="226">
        <v>115</v>
      </c>
      <c r="I239" s="227"/>
      <c r="J239" s="223"/>
      <c r="K239" s="223"/>
      <c r="L239" s="228"/>
      <c r="M239" s="229"/>
      <c r="N239" s="230"/>
      <c r="O239" s="230"/>
      <c r="P239" s="230"/>
      <c r="Q239" s="230"/>
      <c r="R239" s="230"/>
      <c r="S239" s="230"/>
      <c r="T239" s="231"/>
      <c r="AT239" s="232" t="s">
        <v>269</v>
      </c>
      <c r="AU239" s="232" t="s">
        <v>86</v>
      </c>
      <c r="AV239" s="13" t="s">
        <v>86</v>
      </c>
      <c r="AW239" s="13" t="s">
        <v>32</v>
      </c>
      <c r="AX239" s="13" t="s">
        <v>76</v>
      </c>
      <c r="AY239" s="232" t="s">
        <v>128</v>
      </c>
    </row>
    <row r="240" spans="2:51" s="13" customFormat="1" ht="11.25">
      <c r="B240" s="222"/>
      <c r="C240" s="223"/>
      <c r="D240" s="213" t="s">
        <v>269</v>
      </c>
      <c r="E240" s="224" t="s">
        <v>1</v>
      </c>
      <c r="F240" s="225" t="s">
        <v>395</v>
      </c>
      <c r="G240" s="223"/>
      <c r="H240" s="226">
        <v>83.75</v>
      </c>
      <c r="I240" s="227"/>
      <c r="J240" s="223"/>
      <c r="K240" s="223"/>
      <c r="L240" s="228"/>
      <c r="M240" s="229"/>
      <c r="N240" s="230"/>
      <c r="O240" s="230"/>
      <c r="P240" s="230"/>
      <c r="Q240" s="230"/>
      <c r="R240" s="230"/>
      <c r="S240" s="230"/>
      <c r="T240" s="231"/>
      <c r="AT240" s="232" t="s">
        <v>269</v>
      </c>
      <c r="AU240" s="232" t="s">
        <v>86</v>
      </c>
      <c r="AV240" s="13" t="s">
        <v>86</v>
      </c>
      <c r="AW240" s="13" t="s">
        <v>32</v>
      </c>
      <c r="AX240" s="13" t="s">
        <v>76</v>
      </c>
      <c r="AY240" s="232" t="s">
        <v>128</v>
      </c>
    </row>
    <row r="241" spans="2:51" s="13" customFormat="1" ht="11.25">
      <c r="B241" s="222"/>
      <c r="C241" s="223"/>
      <c r="D241" s="213" t="s">
        <v>269</v>
      </c>
      <c r="E241" s="224" t="s">
        <v>1</v>
      </c>
      <c r="F241" s="225" t="s">
        <v>396</v>
      </c>
      <c r="G241" s="223"/>
      <c r="H241" s="226">
        <v>22.4</v>
      </c>
      <c r="I241" s="227"/>
      <c r="J241" s="223"/>
      <c r="K241" s="223"/>
      <c r="L241" s="228"/>
      <c r="M241" s="229"/>
      <c r="N241" s="230"/>
      <c r="O241" s="230"/>
      <c r="P241" s="230"/>
      <c r="Q241" s="230"/>
      <c r="R241" s="230"/>
      <c r="S241" s="230"/>
      <c r="T241" s="231"/>
      <c r="AT241" s="232" t="s">
        <v>269</v>
      </c>
      <c r="AU241" s="232" t="s">
        <v>86</v>
      </c>
      <c r="AV241" s="13" t="s">
        <v>86</v>
      </c>
      <c r="AW241" s="13" t="s">
        <v>32</v>
      </c>
      <c r="AX241" s="13" t="s">
        <v>76</v>
      </c>
      <c r="AY241" s="232" t="s">
        <v>128</v>
      </c>
    </row>
    <row r="242" spans="2:51" s="13" customFormat="1" ht="11.25">
      <c r="B242" s="222"/>
      <c r="C242" s="223"/>
      <c r="D242" s="213" t="s">
        <v>269</v>
      </c>
      <c r="E242" s="224" t="s">
        <v>1</v>
      </c>
      <c r="F242" s="225" t="s">
        <v>383</v>
      </c>
      <c r="G242" s="223"/>
      <c r="H242" s="226">
        <v>470.5</v>
      </c>
      <c r="I242" s="227"/>
      <c r="J242" s="223"/>
      <c r="K242" s="223"/>
      <c r="L242" s="228"/>
      <c r="M242" s="229"/>
      <c r="N242" s="230"/>
      <c r="O242" s="230"/>
      <c r="P242" s="230"/>
      <c r="Q242" s="230"/>
      <c r="R242" s="230"/>
      <c r="S242" s="230"/>
      <c r="T242" s="231"/>
      <c r="AT242" s="232" t="s">
        <v>269</v>
      </c>
      <c r="AU242" s="232" t="s">
        <v>86</v>
      </c>
      <c r="AV242" s="13" t="s">
        <v>86</v>
      </c>
      <c r="AW242" s="13" t="s">
        <v>32</v>
      </c>
      <c r="AX242" s="13" t="s">
        <v>76</v>
      </c>
      <c r="AY242" s="232" t="s">
        <v>128</v>
      </c>
    </row>
    <row r="243" spans="2:51" s="15" customFormat="1" ht="11.25">
      <c r="B243" s="244"/>
      <c r="C243" s="245"/>
      <c r="D243" s="213" t="s">
        <v>269</v>
      </c>
      <c r="E243" s="246" t="s">
        <v>252</v>
      </c>
      <c r="F243" s="247" t="s">
        <v>364</v>
      </c>
      <c r="G243" s="245"/>
      <c r="H243" s="248">
        <v>1114.15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AT243" s="254" t="s">
        <v>269</v>
      </c>
      <c r="AU243" s="254" t="s">
        <v>86</v>
      </c>
      <c r="AV243" s="15" t="s">
        <v>144</v>
      </c>
      <c r="AW243" s="15" t="s">
        <v>32</v>
      </c>
      <c r="AX243" s="15" t="s">
        <v>76</v>
      </c>
      <c r="AY243" s="254" t="s">
        <v>128</v>
      </c>
    </row>
    <row r="244" spans="2:51" s="14" customFormat="1" ht="11.25">
      <c r="B244" s="233"/>
      <c r="C244" s="234"/>
      <c r="D244" s="213" t="s">
        <v>269</v>
      </c>
      <c r="E244" s="235" t="s">
        <v>1</v>
      </c>
      <c r="F244" s="236" t="s">
        <v>276</v>
      </c>
      <c r="G244" s="234"/>
      <c r="H244" s="237">
        <v>1783.15</v>
      </c>
      <c r="I244" s="238"/>
      <c r="J244" s="234"/>
      <c r="K244" s="234"/>
      <c r="L244" s="239"/>
      <c r="M244" s="240"/>
      <c r="N244" s="241"/>
      <c r="O244" s="241"/>
      <c r="P244" s="241"/>
      <c r="Q244" s="241"/>
      <c r="R244" s="241"/>
      <c r="S244" s="241"/>
      <c r="T244" s="242"/>
      <c r="AT244" s="243" t="s">
        <v>269</v>
      </c>
      <c r="AU244" s="243" t="s">
        <v>86</v>
      </c>
      <c r="AV244" s="14" t="s">
        <v>149</v>
      </c>
      <c r="AW244" s="14" t="s">
        <v>32</v>
      </c>
      <c r="AX244" s="14" t="s">
        <v>84</v>
      </c>
      <c r="AY244" s="243" t="s">
        <v>128</v>
      </c>
    </row>
    <row r="245" spans="1:65" s="2" customFormat="1" ht="16.5" customHeight="1">
      <c r="A245" s="34"/>
      <c r="B245" s="35"/>
      <c r="C245" s="200" t="s">
        <v>397</v>
      </c>
      <c r="D245" s="200" t="s">
        <v>131</v>
      </c>
      <c r="E245" s="201" t="s">
        <v>398</v>
      </c>
      <c r="F245" s="202" t="s">
        <v>399</v>
      </c>
      <c r="G245" s="203" t="s">
        <v>267</v>
      </c>
      <c r="H245" s="204">
        <v>774</v>
      </c>
      <c r="I245" s="205"/>
      <c r="J245" s="206">
        <f>ROUND(I245*H245,2)</f>
        <v>0</v>
      </c>
      <c r="K245" s="202" t="s">
        <v>1</v>
      </c>
      <c r="L245" s="39"/>
      <c r="M245" s="207" t="s">
        <v>1</v>
      </c>
      <c r="N245" s="208" t="s">
        <v>41</v>
      </c>
      <c r="O245" s="71"/>
      <c r="P245" s="209">
        <f>O245*H245</f>
        <v>0</v>
      </c>
      <c r="Q245" s="209">
        <v>0</v>
      </c>
      <c r="R245" s="209">
        <f>Q245*H245</f>
        <v>0</v>
      </c>
      <c r="S245" s="209">
        <v>0</v>
      </c>
      <c r="T245" s="210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11" t="s">
        <v>149</v>
      </c>
      <c r="AT245" s="211" t="s">
        <v>131</v>
      </c>
      <c r="AU245" s="211" t="s">
        <v>86</v>
      </c>
      <c r="AY245" s="17" t="s">
        <v>128</v>
      </c>
      <c r="BE245" s="212">
        <f>IF(N245="základní",J245,0)</f>
        <v>0</v>
      </c>
      <c r="BF245" s="212">
        <f>IF(N245="snížená",J245,0)</f>
        <v>0</v>
      </c>
      <c r="BG245" s="212">
        <f>IF(N245="zákl. přenesená",J245,0)</f>
        <v>0</v>
      </c>
      <c r="BH245" s="212">
        <f>IF(N245="sníž. přenesená",J245,0)</f>
        <v>0</v>
      </c>
      <c r="BI245" s="212">
        <f>IF(N245="nulová",J245,0)</f>
        <v>0</v>
      </c>
      <c r="BJ245" s="17" t="s">
        <v>84</v>
      </c>
      <c r="BK245" s="212">
        <f>ROUND(I245*H245,2)</f>
        <v>0</v>
      </c>
      <c r="BL245" s="17" t="s">
        <v>149</v>
      </c>
      <c r="BM245" s="211" t="s">
        <v>400</v>
      </c>
    </row>
    <row r="246" spans="1:47" s="2" customFormat="1" ht="19.5">
      <c r="A246" s="34"/>
      <c r="B246" s="35"/>
      <c r="C246" s="36"/>
      <c r="D246" s="213" t="s">
        <v>138</v>
      </c>
      <c r="E246" s="36"/>
      <c r="F246" s="214" t="s">
        <v>401</v>
      </c>
      <c r="G246" s="36"/>
      <c r="H246" s="36"/>
      <c r="I246" s="168"/>
      <c r="J246" s="36"/>
      <c r="K246" s="36"/>
      <c r="L246" s="39"/>
      <c r="M246" s="215"/>
      <c r="N246" s="216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138</v>
      </c>
      <c r="AU246" s="17" t="s">
        <v>86</v>
      </c>
    </row>
    <row r="247" spans="1:65" s="2" customFormat="1" ht="16.5" customHeight="1">
      <c r="A247" s="34"/>
      <c r="B247" s="35"/>
      <c r="C247" s="200" t="s">
        <v>402</v>
      </c>
      <c r="D247" s="200" t="s">
        <v>131</v>
      </c>
      <c r="E247" s="201" t="s">
        <v>403</v>
      </c>
      <c r="F247" s="202" t="s">
        <v>404</v>
      </c>
      <c r="G247" s="203" t="s">
        <v>279</v>
      </c>
      <c r="H247" s="204">
        <v>4280</v>
      </c>
      <c r="I247" s="205"/>
      <c r="J247" s="206">
        <f>ROUND(I247*H247,2)</f>
        <v>0</v>
      </c>
      <c r="K247" s="202" t="s">
        <v>1</v>
      </c>
      <c r="L247" s="39"/>
      <c r="M247" s="207" t="s">
        <v>1</v>
      </c>
      <c r="N247" s="208" t="s">
        <v>41</v>
      </c>
      <c r="O247" s="71"/>
      <c r="P247" s="209">
        <f>O247*H247</f>
        <v>0</v>
      </c>
      <c r="Q247" s="209">
        <v>0</v>
      </c>
      <c r="R247" s="209">
        <f>Q247*H247</f>
        <v>0</v>
      </c>
      <c r="S247" s="209">
        <v>0</v>
      </c>
      <c r="T247" s="210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11" t="s">
        <v>149</v>
      </c>
      <c r="AT247" s="211" t="s">
        <v>131</v>
      </c>
      <c r="AU247" s="211" t="s">
        <v>86</v>
      </c>
      <c r="AY247" s="17" t="s">
        <v>128</v>
      </c>
      <c r="BE247" s="212">
        <f>IF(N247="základní",J247,0)</f>
        <v>0</v>
      </c>
      <c r="BF247" s="212">
        <f>IF(N247="snížená",J247,0)</f>
        <v>0</v>
      </c>
      <c r="BG247" s="212">
        <f>IF(N247="zákl. přenesená",J247,0)</f>
        <v>0</v>
      </c>
      <c r="BH247" s="212">
        <f>IF(N247="sníž. přenesená",J247,0)</f>
        <v>0</v>
      </c>
      <c r="BI247" s="212">
        <f>IF(N247="nulová",J247,0)</f>
        <v>0</v>
      </c>
      <c r="BJ247" s="17" t="s">
        <v>84</v>
      </c>
      <c r="BK247" s="212">
        <f>ROUND(I247*H247,2)</f>
        <v>0</v>
      </c>
      <c r="BL247" s="17" t="s">
        <v>149</v>
      </c>
      <c r="BM247" s="211" t="s">
        <v>405</v>
      </c>
    </row>
    <row r="248" spans="1:47" s="2" customFormat="1" ht="19.5">
      <c r="A248" s="34"/>
      <c r="B248" s="35"/>
      <c r="C248" s="36"/>
      <c r="D248" s="213" t="s">
        <v>138</v>
      </c>
      <c r="E248" s="36"/>
      <c r="F248" s="214" t="s">
        <v>406</v>
      </c>
      <c r="G248" s="36"/>
      <c r="H248" s="36"/>
      <c r="I248" s="168"/>
      <c r="J248" s="36"/>
      <c r="K248" s="36"/>
      <c r="L248" s="39"/>
      <c r="M248" s="215"/>
      <c r="N248" s="216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138</v>
      </c>
      <c r="AU248" s="17" t="s">
        <v>86</v>
      </c>
    </row>
    <row r="249" spans="2:51" s="13" customFormat="1" ht="11.25">
      <c r="B249" s="222"/>
      <c r="C249" s="223"/>
      <c r="D249" s="213" t="s">
        <v>269</v>
      </c>
      <c r="E249" s="224" t="s">
        <v>1</v>
      </c>
      <c r="F249" s="225" t="s">
        <v>407</v>
      </c>
      <c r="G249" s="223"/>
      <c r="H249" s="226">
        <v>4280</v>
      </c>
      <c r="I249" s="227"/>
      <c r="J249" s="223"/>
      <c r="K249" s="223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269</v>
      </c>
      <c r="AU249" s="232" t="s">
        <v>86</v>
      </c>
      <c r="AV249" s="13" t="s">
        <v>86</v>
      </c>
      <c r="AW249" s="13" t="s">
        <v>32</v>
      </c>
      <c r="AX249" s="13" t="s">
        <v>84</v>
      </c>
      <c r="AY249" s="232" t="s">
        <v>128</v>
      </c>
    </row>
    <row r="250" spans="1:65" s="2" customFormat="1" ht="16.5" customHeight="1">
      <c r="A250" s="34"/>
      <c r="B250" s="35"/>
      <c r="C250" s="200" t="s">
        <v>408</v>
      </c>
      <c r="D250" s="200" t="s">
        <v>131</v>
      </c>
      <c r="E250" s="201" t="s">
        <v>409</v>
      </c>
      <c r="F250" s="202" t="s">
        <v>410</v>
      </c>
      <c r="G250" s="203" t="s">
        <v>267</v>
      </c>
      <c r="H250" s="204">
        <v>929</v>
      </c>
      <c r="I250" s="205"/>
      <c r="J250" s="206">
        <f>ROUND(I250*H250,2)</f>
        <v>0</v>
      </c>
      <c r="K250" s="202" t="s">
        <v>1</v>
      </c>
      <c r="L250" s="39"/>
      <c r="M250" s="207" t="s">
        <v>1</v>
      </c>
      <c r="N250" s="208" t="s">
        <v>41</v>
      </c>
      <c r="O250" s="71"/>
      <c r="P250" s="209">
        <f>O250*H250</f>
        <v>0</v>
      </c>
      <c r="Q250" s="209">
        <v>0</v>
      </c>
      <c r="R250" s="209">
        <f>Q250*H250</f>
        <v>0</v>
      </c>
      <c r="S250" s="209">
        <v>0</v>
      </c>
      <c r="T250" s="210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11" t="s">
        <v>149</v>
      </c>
      <c r="AT250" s="211" t="s">
        <v>131</v>
      </c>
      <c r="AU250" s="211" t="s">
        <v>86</v>
      </c>
      <c r="AY250" s="17" t="s">
        <v>128</v>
      </c>
      <c r="BE250" s="212">
        <f>IF(N250="základní",J250,0)</f>
        <v>0</v>
      </c>
      <c r="BF250" s="212">
        <f>IF(N250="snížená",J250,0)</f>
        <v>0</v>
      </c>
      <c r="BG250" s="212">
        <f>IF(N250="zákl. přenesená",J250,0)</f>
        <v>0</v>
      </c>
      <c r="BH250" s="212">
        <f>IF(N250="sníž. přenesená",J250,0)</f>
        <v>0</v>
      </c>
      <c r="BI250" s="212">
        <f>IF(N250="nulová",J250,0)</f>
        <v>0</v>
      </c>
      <c r="BJ250" s="17" t="s">
        <v>84</v>
      </c>
      <c r="BK250" s="212">
        <f>ROUND(I250*H250,2)</f>
        <v>0</v>
      </c>
      <c r="BL250" s="17" t="s">
        <v>149</v>
      </c>
      <c r="BM250" s="211" t="s">
        <v>411</v>
      </c>
    </row>
    <row r="251" spans="1:47" s="2" customFormat="1" ht="19.5">
      <c r="A251" s="34"/>
      <c r="B251" s="35"/>
      <c r="C251" s="36"/>
      <c r="D251" s="213" t="s">
        <v>138</v>
      </c>
      <c r="E251" s="36"/>
      <c r="F251" s="214" t="s">
        <v>412</v>
      </c>
      <c r="G251" s="36"/>
      <c r="H251" s="36"/>
      <c r="I251" s="168"/>
      <c r="J251" s="36"/>
      <c r="K251" s="36"/>
      <c r="L251" s="39"/>
      <c r="M251" s="215"/>
      <c r="N251" s="216"/>
      <c r="O251" s="71"/>
      <c r="P251" s="71"/>
      <c r="Q251" s="71"/>
      <c r="R251" s="71"/>
      <c r="S251" s="71"/>
      <c r="T251" s="72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138</v>
      </c>
      <c r="AU251" s="17" t="s">
        <v>86</v>
      </c>
    </row>
    <row r="252" spans="1:65" s="2" customFormat="1" ht="16.5" customHeight="1">
      <c r="A252" s="34"/>
      <c r="B252" s="35"/>
      <c r="C252" s="200" t="s">
        <v>413</v>
      </c>
      <c r="D252" s="200" t="s">
        <v>131</v>
      </c>
      <c r="E252" s="201" t="s">
        <v>414</v>
      </c>
      <c r="F252" s="202" t="s">
        <v>415</v>
      </c>
      <c r="G252" s="203" t="s">
        <v>134</v>
      </c>
      <c r="H252" s="204">
        <v>1</v>
      </c>
      <c r="I252" s="205"/>
      <c r="J252" s="206">
        <f>ROUND(I252*H252,2)</f>
        <v>0</v>
      </c>
      <c r="K252" s="202" t="s">
        <v>1</v>
      </c>
      <c r="L252" s="39"/>
      <c r="M252" s="207" t="s">
        <v>1</v>
      </c>
      <c r="N252" s="208" t="s">
        <v>41</v>
      </c>
      <c r="O252" s="71"/>
      <c r="P252" s="209">
        <f>O252*H252</f>
        <v>0</v>
      </c>
      <c r="Q252" s="209">
        <v>0</v>
      </c>
      <c r="R252" s="209">
        <f>Q252*H252</f>
        <v>0</v>
      </c>
      <c r="S252" s="209">
        <v>0</v>
      </c>
      <c r="T252" s="210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11" t="s">
        <v>149</v>
      </c>
      <c r="AT252" s="211" t="s">
        <v>131</v>
      </c>
      <c r="AU252" s="211" t="s">
        <v>86</v>
      </c>
      <c r="AY252" s="17" t="s">
        <v>128</v>
      </c>
      <c r="BE252" s="212">
        <f>IF(N252="základní",J252,0)</f>
        <v>0</v>
      </c>
      <c r="BF252" s="212">
        <f>IF(N252="snížená",J252,0)</f>
        <v>0</v>
      </c>
      <c r="BG252" s="212">
        <f>IF(N252="zákl. přenesená",J252,0)</f>
        <v>0</v>
      </c>
      <c r="BH252" s="212">
        <f>IF(N252="sníž. přenesená",J252,0)</f>
        <v>0</v>
      </c>
      <c r="BI252" s="212">
        <f>IF(N252="nulová",J252,0)</f>
        <v>0</v>
      </c>
      <c r="BJ252" s="17" t="s">
        <v>84</v>
      </c>
      <c r="BK252" s="212">
        <f>ROUND(I252*H252,2)</f>
        <v>0</v>
      </c>
      <c r="BL252" s="17" t="s">
        <v>149</v>
      </c>
      <c r="BM252" s="211" t="s">
        <v>416</v>
      </c>
    </row>
    <row r="253" spans="1:47" s="2" customFormat="1" ht="19.5">
      <c r="A253" s="34"/>
      <c r="B253" s="35"/>
      <c r="C253" s="36"/>
      <c r="D253" s="213" t="s">
        <v>138</v>
      </c>
      <c r="E253" s="36"/>
      <c r="F253" s="214" t="s">
        <v>417</v>
      </c>
      <c r="G253" s="36"/>
      <c r="H253" s="36"/>
      <c r="I253" s="168"/>
      <c r="J253" s="36"/>
      <c r="K253" s="36"/>
      <c r="L253" s="39"/>
      <c r="M253" s="215"/>
      <c r="N253" s="216"/>
      <c r="O253" s="71"/>
      <c r="P253" s="71"/>
      <c r="Q253" s="71"/>
      <c r="R253" s="71"/>
      <c r="S253" s="71"/>
      <c r="T253" s="72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138</v>
      </c>
      <c r="AU253" s="17" t="s">
        <v>86</v>
      </c>
    </row>
    <row r="254" spans="1:65" s="2" customFormat="1" ht="16.5" customHeight="1">
      <c r="A254" s="34"/>
      <c r="B254" s="35"/>
      <c r="C254" s="200" t="s">
        <v>418</v>
      </c>
      <c r="D254" s="200" t="s">
        <v>131</v>
      </c>
      <c r="E254" s="201" t="s">
        <v>419</v>
      </c>
      <c r="F254" s="202" t="s">
        <v>420</v>
      </c>
      <c r="G254" s="203" t="s">
        <v>279</v>
      </c>
      <c r="H254" s="204">
        <v>9043</v>
      </c>
      <c r="I254" s="205"/>
      <c r="J254" s="206">
        <f>ROUND(I254*H254,2)</f>
        <v>0</v>
      </c>
      <c r="K254" s="202" t="s">
        <v>135</v>
      </c>
      <c r="L254" s="39"/>
      <c r="M254" s="207" t="s">
        <v>1</v>
      </c>
      <c r="N254" s="208" t="s">
        <v>41</v>
      </c>
      <c r="O254" s="71"/>
      <c r="P254" s="209">
        <f>O254*H254</f>
        <v>0</v>
      </c>
      <c r="Q254" s="209">
        <v>0</v>
      </c>
      <c r="R254" s="209">
        <f>Q254*H254</f>
        <v>0</v>
      </c>
      <c r="S254" s="209">
        <v>0</v>
      </c>
      <c r="T254" s="210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1" t="s">
        <v>149</v>
      </c>
      <c r="AT254" s="211" t="s">
        <v>131</v>
      </c>
      <c r="AU254" s="211" t="s">
        <v>86</v>
      </c>
      <c r="AY254" s="17" t="s">
        <v>128</v>
      </c>
      <c r="BE254" s="212">
        <f>IF(N254="základní",J254,0)</f>
        <v>0</v>
      </c>
      <c r="BF254" s="212">
        <f>IF(N254="snížená",J254,0)</f>
        <v>0</v>
      </c>
      <c r="BG254" s="212">
        <f>IF(N254="zákl. přenesená",J254,0)</f>
        <v>0</v>
      </c>
      <c r="BH254" s="212">
        <f>IF(N254="sníž. přenesená",J254,0)</f>
        <v>0</v>
      </c>
      <c r="BI254" s="212">
        <f>IF(N254="nulová",J254,0)</f>
        <v>0</v>
      </c>
      <c r="BJ254" s="17" t="s">
        <v>84</v>
      </c>
      <c r="BK254" s="212">
        <f>ROUND(I254*H254,2)</f>
        <v>0</v>
      </c>
      <c r="BL254" s="17" t="s">
        <v>149</v>
      </c>
      <c r="BM254" s="211" t="s">
        <v>421</v>
      </c>
    </row>
    <row r="255" spans="2:51" s="13" customFormat="1" ht="11.25">
      <c r="B255" s="222"/>
      <c r="C255" s="223"/>
      <c r="D255" s="213" t="s">
        <v>269</v>
      </c>
      <c r="E255" s="224" t="s">
        <v>1</v>
      </c>
      <c r="F255" s="225" t="s">
        <v>248</v>
      </c>
      <c r="G255" s="223"/>
      <c r="H255" s="226">
        <v>7943</v>
      </c>
      <c r="I255" s="227"/>
      <c r="J255" s="223"/>
      <c r="K255" s="223"/>
      <c r="L255" s="228"/>
      <c r="M255" s="229"/>
      <c r="N255" s="230"/>
      <c r="O255" s="230"/>
      <c r="P255" s="230"/>
      <c r="Q255" s="230"/>
      <c r="R255" s="230"/>
      <c r="S255" s="230"/>
      <c r="T255" s="231"/>
      <c r="AT255" s="232" t="s">
        <v>269</v>
      </c>
      <c r="AU255" s="232" t="s">
        <v>86</v>
      </c>
      <c r="AV255" s="13" t="s">
        <v>86</v>
      </c>
      <c r="AW255" s="13" t="s">
        <v>32</v>
      </c>
      <c r="AX255" s="13" t="s">
        <v>76</v>
      </c>
      <c r="AY255" s="232" t="s">
        <v>128</v>
      </c>
    </row>
    <row r="256" spans="2:51" s="13" customFormat="1" ht="11.25">
      <c r="B256" s="222"/>
      <c r="C256" s="223"/>
      <c r="D256" s="213" t="s">
        <v>269</v>
      </c>
      <c r="E256" s="224" t="s">
        <v>1</v>
      </c>
      <c r="F256" s="225" t="s">
        <v>373</v>
      </c>
      <c r="G256" s="223"/>
      <c r="H256" s="226">
        <v>1100</v>
      </c>
      <c r="I256" s="227"/>
      <c r="J256" s="223"/>
      <c r="K256" s="223"/>
      <c r="L256" s="228"/>
      <c r="M256" s="229"/>
      <c r="N256" s="230"/>
      <c r="O256" s="230"/>
      <c r="P256" s="230"/>
      <c r="Q256" s="230"/>
      <c r="R256" s="230"/>
      <c r="S256" s="230"/>
      <c r="T256" s="231"/>
      <c r="AT256" s="232" t="s">
        <v>269</v>
      </c>
      <c r="AU256" s="232" t="s">
        <v>86</v>
      </c>
      <c r="AV256" s="13" t="s">
        <v>86</v>
      </c>
      <c r="AW256" s="13" t="s">
        <v>32</v>
      </c>
      <c r="AX256" s="13" t="s">
        <v>76</v>
      </c>
      <c r="AY256" s="232" t="s">
        <v>128</v>
      </c>
    </row>
    <row r="257" spans="2:51" s="14" customFormat="1" ht="11.25">
      <c r="B257" s="233"/>
      <c r="C257" s="234"/>
      <c r="D257" s="213" t="s">
        <v>269</v>
      </c>
      <c r="E257" s="235" t="s">
        <v>1</v>
      </c>
      <c r="F257" s="236" t="s">
        <v>276</v>
      </c>
      <c r="G257" s="234"/>
      <c r="H257" s="237">
        <v>9043</v>
      </c>
      <c r="I257" s="238"/>
      <c r="J257" s="234"/>
      <c r="K257" s="234"/>
      <c r="L257" s="239"/>
      <c r="M257" s="240"/>
      <c r="N257" s="241"/>
      <c r="O257" s="241"/>
      <c r="P257" s="241"/>
      <c r="Q257" s="241"/>
      <c r="R257" s="241"/>
      <c r="S257" s="241"/>
      <c r="T257" s="242"/>
      <c r="AT257" s="243" t="s">
        <v>269</v>
      </c>
      <c r="AU257" s="243" t="s">
        <v>86</v>
      </c>
      <c r="AV257" s="14" t="s">
        <v>149</v>
      </c>
      <c r="AW257" s="14" t="s">
        <v>32</v>
      </c>
      <c r="AX257" s="14" t="s">
        <v>84</v>
      </c>
      <c r="AY257" s="243" t="s">
        <v>128</v>
      </c>
    </row>
    <row r="258" spans="1:65" s="2" customFormat="1" ht="16.5" customHeight="1">
      <c r="A258" s="34"/>
      <c r="B258" s="35"/>
      <c r="C258" s="200" t="s">
        <v>422</v>
      </c>
      <c r="D258" s="200" t="s">
        <v>131</v>
      </c>
      <c r="E258" s="201" t="s">
        <v>423</v>
      </c>
      <c r="F258" s="202" t="s">
        <v>424</v>
      </c>
      <c r="G258" s="203" t="s">
        <v>279</v>
      </c>
      <c r="H258" s="204">
        <v>2841</v>
      </c>
      <c r="I258" s="205"/>
      <c r="J258" s="206">
        <f>ROUND(I258*H258,2)</f>
        <v>0</v>
      </c>
      <c r="K258" s="202" t="s">
        <v>135</v>
      </c>
      <c r="L258" s="39"/>
      <c r="M258" s="207" t="s">
        <v>1</v>
      </c>
      <c r="N258" s="208" t="s">
        <v>41</v>
      </c>
      <c r="O258" s="71"/>
      <c r="P258" s="209">
        <f>O258*H258</f>
        <v>0</v>
      </c>
      <c r="Q258" s="209">
        <v>0</v>
      </c>
      <c r="R258" s="209">
        <f>Q258*H258</f>
        <v>0</v>
      </c>
      <c r="S258" s="209">
        <v>0</v>
      </c>
      <c r="T258" s="210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11" t="s">
        <v>149</v>
      </c>
      <c r="AT258" s="211" t="s">
        <v>131</v>
      </c>
      <c r="AU258" s="211" t="s">
        <v>86</v>
      </c>
      <c r="AY258" s="17" t="s">
        <v>128</v>
      </c>
      <c r="BE258" s="212">
        <f>IF(N258="základní",J258,0)</f>
        <v>0</v>
      </c>
      <c r="BF258" s="212">
        <f>IF(N258="snížená",J258,0)</f>
        <v>0</v>
      </c>
      <c r="BG258" s="212">
        <f>IF(N258="zákl. přenesená",J258,0)</f>
        <v>0</v>
      </c>
      <c r="BH258" s="212">
        <f>IF(N258="sníž. přenesená",J258,0)</f>
        <v>0</v>
      </c>
      <c r="BI258" s="212">
        <f>IF(N258="nulová",J258,0)</f>
        <v>0</v>
      </c>
      <c r="BJ258" s="17" t="s">
        <v>84</v>
      </c>
      <c r="BK258" s="212">
        <f>ROUND(I258*H258,2)</f>
        <v>0</v>
      </c>
      <c r="BL258" s="17" t="s">
        <v>149</v>
      </c>
      <c r="BM258" s="211" t="s">
        <v>425</v>
      </c>
    </row>
    <row r="259" spans="2:51" s="13" customFormat="1" ht="11.25">
      <c r="B259" s="222"/>
      <c r="C259" s="223"/>
      <c r="D259" s="213" t="s">
        <v>269</v>
      </c>
      <c r="E259" s="224" t="s">
        <v>1</v>
      </c>
      <c r="F259" s="225" t="s">
        <v>250</v>
      </c>
      <c r="G259" s="223"/>
      <c r="H259" s="226">
        <v>1741</v>
      </c>
      <c r="I259" s="227"/>
      <c r="J259" s="223"/>
      <c r="K259" s="223"/>
      <c r="L259" s="228"/>
      <c r="M259" s="229"/>
      <c r="N259" s="230"/>
      <c r="O259" s="230"/>
      <c r="P259" s="230"/>
      <c r="Q259" s="230"/>
      <c r="R259" s="230"/>
      <c r="S259" s="230"/>
      <c r="T259" s="231"/>
      <c r="AT259" s="232" t="s">
        <v>269</v>
      </c>
      <c r="AU259" s="232" t="s">
        <v>86</v>
      </c>
      <c r="AV259" s="13" t="s">
        <v>86</v>
      </c>
      <c r="AW259" s="13" t="s">
        <v>32</v>
      </c>
      <c r="AX259" s="13" t="s">
        <v>76</v>
      </c>
      <c r="AY259" s="232" t="s">
        <v>128</v>
      </c>
    </row>
    <row r="260" spans="2:51" s="13" customFormat="1" ht="11.25">
      <c r="B260" s="222"/>
      <c r="C260" s="223"/>
      <c r="D260" s="213" t="s">
        <v>269</v>
      </c>
      <c r="E260" s="224" t="s">
        <v>1</v>
      </c>
      <c r="F260" s="225" t="s">
        <v>388</v>
      </c>
      <c r="G260" s="223"/>
      <c r="H260" s="226">
        <v>1100</v>
      </c>
      <c r="I260" s="227"/>
      <c r="J260" s="223"/>
      <c r="K260" s="223"/>
      <c r="L260" s="228"/>
      <c r="M260" s="229"/>
      <c r="N260" s="230"/>
      <c r="O260" s="230"/>
      <c r="P260" s="230"/>
      <c r="Q260" s="230"/>
      <c r="R260" s="230"/>
      <c r="S260" s="230"/>
      <c r="T260" s="231"/>
      <c r="AT260" s="232" t="s">
        <v>269</v>
      </c>
      <c r="AU260" s="232" t="s">
        <v>86</v>
      </c>
      <c r="AV260" s="13" t="s">
        <v>86</v>
      </c>
      <c r="AW260" s="13" t="s">
        <v>32</v>
      </c>
      <c r="AX260" s="13" t="s">
        <v>76</v>
      </c>
      <c r="AY260" s="232" t="s">
        <v>128</v>
      </c>
    </row>
    <row r="261" spans="2:51" s="14" customFormat="1" ht="11.25">
      <c r="B261" s="233"/>
      <c r="C261" s="234"/>
      <c r="D261" s="213" t="s">
        <v>269</v>
      </c>
      <c r="E261" s="235" t="s">
        <v>1</v>
      </c>
      <c r="F261" s="236" t="s">
        <v>276</v>
      </c>
      <c r="G261" s="234"/>
      <c r="H261" s="237">
        <v>2841</v>
      </c>
      <c r="I261" s="238"/>
      <c r="J261" s="234"/>
      <c r="K261" s="234"/>
      <c r="L261" s="239"/>
      <c r="M261" s="240"/>
      <c r="N261" s="241"/>
      <c r="O261" s="241"/>
      <c r="P261" s="241"/>
      <c r="Q261" s="241"/>
      <c r="R261" s="241"/>
      <c r="S261" s="241"/>
      <c r="T261" s="242"/>
      <c r="AT261" s="243" t="s">
        <v>269</v>
      </c>
      <c r="AU261" s="243" t="s">
        <v>86</v>
      </c>
      <c r="AV261" s="14" t="s">
        <v>149</v>
      </c>
      <c r="AW261" s="14" t="s">
        <v>32</v>
      </c>
      <c r="AX261" s="14" t="s">
        <v>84</v>
      </c>
      <c r="AY261" s="243" t="s">
        <v>128</v>
      </c>
    </row>
    <row r="262" spans="1:65" s="2" customFormat="1" ht="16.5" customHeight="1">
      <c r="A262" s="34"/>
      <c r="B262" s="35"/>
      <c r="C262" s="200" t="s">
        <v>426</v>
      </c>
      <c r="D262" s="200" t="s">
        <v>131</v>
      </c>
      <c r="E262" s="201" t="s">
        <v>427</v>
      </c>
      <c r="F262" s="202" t="s">
        <v>428</v>
      </c>
      <c r="G262" s="203" t="s">
        <v>279</v>
      </c>
      <c r="H262" s="204">
        <v>1114.15</v>
      </c>
      <c r="I262" s="205"/>
      <c r="J262" s="206">
        <f>ROUND(I262*H262,2)</f>
        <v>0</v>
      </c>
      <c r="K262" s="202" t="s">
        <v>135</v>
      </c>
      <c r="L262" s="39"/>
      <c r="M262" s="207" t="s">
        <v>1</v>
      </c>
      <c r="N262" s="208" t="s">
        <v>41</v>
      </c>
      <c r="O262" s="71"/>
      <c r="P262" s="209">
        <f>O262*H262</f>
        <v>0</v>
      </c>
      <c r="Q262" s="209">
        <v>0</v>
      </c>
      <c r="R262" s="209">
        <f>Q262*H262</f>
        <v>0</v>
      </c>
      <c r="S262" s="209">
        <v>0</v>
      </c>
      <c r="T262" s="210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11" t="s">
        <v>149</v>
      </c>
      <c r="AT262" s="211" t="s">
        <v>131</v>
      </c>
      <c r="AU262" s="211" t="s">
        <v>86</v>
      </c>
      <c r="AY262" s="17" t="s">
        <v>128</v>
      </c>
      <c r="BE262" s="212">
        <f>IF(N262="základní",J262,0)</f>
        <v>0</v>
      </c>
      <c r="BF262" s="212">
        <f>IF(N262="snížená",J262,0)</f>
        <v>0</v>
      </c>
      <c r="BG262" s="212">
        <f>IF(N262="zákl. přenesená",J262,0)</f>
        <v>0</v>
      </c>
      <c r="BH262" s="212">
        <f>IF(N262="sníž. přenesená",J262,0)</f>
        <v>0</v>
      </c>
      <c r="BI262" s="212">
        <f>IF(N262="nulová",J262,0)</f>
        <v>0</v>
      </c>
      <c r="BJ262" s="17" t="s">
        <v>84</v>
      </c>
      <c r="BK262" s="212">
        <f>ROUND(I262*H262,2)</f>
        <v>0</v>
      </c>
      <c r="BL262" s="17" t="s">
        <v>149</v>
      </c>
      <c r="BM262" s="211" t="s">
        <v>429</v>
      </c>
    </row>
    <row r="263" spans="2:51" s="13" customFormat="1" ht="11.25">
      <c r="B263" s="222"/>
      <c r="C263" s="223"/>
      <c r="D263" s="213" t="s">
        <v>269</v>
      </c>
      <c r="E263" s="224" t="s">
        <v>1</v>
      </c>
      <c r="F263" s="225" t="s">
        <v>252</v>
      </c>
      <c r="G263" s="223"/>
      <c r="H263" s="226">
        <v>1114.15</v>
      </c>
      <c r="I263" s="227"/>
      <c r="J263" s="223"/>
      <c r="K263" s="223"/>
      <c r="L263" s="228"/>
      <c r="M263" s="229"/>
      <c r="N263" s="230"/>
      <c r="O263" s="230"/>
      <c r="P263" s="230"/>
      <c r="Q263" s="230"/>
      <c r="R263" s="230"/>
      <c r="S263" s="230"/>
      <c r="T263" s="231"/>
      <c r="AT263" s="232" t="s">
        <v>269</v>
      </c>
      <c r="AU263" s="232" t="s">
        <v>86</v>
      </c>
      <c r="AV263" s="13" t="s">
        <v>86</v>
      </c>
      <c r="AW263" s="13" t="s">
        <v>32</v>
      </c>
      <c r="AX263" s="13" t="s">
        <v>84</v>
      </c>
      <c r="AY263" s="232" t="s">
        <v>128</v>
      </c>
    </row>
    <row r="264" spans="1:65" s="2" customFormat="1" ht="24.2" customHeight="1">
      <c r="A264" s="34"/>
      <c r="B264" s="35"/>
      <c r="C264" s="200" t="s">
        <v>430</v>
      </c>
      <c r="D264" s="200" t="s">
        <v>131</v>
      </c>
      <c r="E264" s="201" t="s">
        <v>431</v>
      </c>
      <c r="F264" s="202" t="s">
        <v>432</v>
      </c>
      <c r="G264" s="203" t="s">
        <v>279</v>
      </c>
      <c r="H264" s="204">
        <v>3193</v>
      </c>
      <c r="I264" s="205"/>
      <c r="J264" s="206">
        <f>ROUND(I264*H264,2)</f>
        <v>0</v>
      </c>
      <c r="K264" s="202" t="s">
        <v>135</v>
      </c>
      <c r="L264" s="39"/>
      <c r="M264" s="207" t="s">
        <v>1</v>
      </c>
      <c r="N264" s="208" t="s">
        <v>41</v>
      </c>
      <c r="O264" s="71"/>
      <c r="P264" s="209">
        <f>O264*H264</f>
        <v>0</v>
      </c>
      <c r="Q264" s="209">
        <v>0</v>
      </c>
      <c r="R264" s="209">
        <f>Q264*H264</f>
        <v>0</v>
      </c>
      <c r="S264" s="209">
        <v>0</v>
      </c>
      <c r="T264" s="210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11" t="s">
        <v>149</v>
      </c>
      <c r="AT264" s="211" t="s">
        <v>131</v>
      </c>
      <c r="AU264" s="211" t="s">
        <v>86</v>
      </c>
      <c r="AY264" s="17" t="s">
        <v>128</v>
      </c>
      <c r="BE264" s="212">
        <f>IF(N264="základní",J264,0)</f>
        <v>0</v>
      </c>
      <c r="BF264" s="212">
        <f>IF(N264="snížená",J264,0)</f>
        <v>0</v>
      </c>
      <c r="BG264" s="212">
        <f>IF(N264="zákl. přenesená",J264,0)</f>
        <v>0</v>
      </c>
      <c r="BH264" s="212">
        <f>IF(N264="sníž. přenesená",J264,0)</f>
        <v>0</v>
      </c>
      <c r="BI264" s="212">
        <f>IF(N264="nulová",J264,0)</f>
        <v>0</v>
      </c>
      <c r="BJ264" s="17" t="s">
        <v>84</v>
      </c>
      <c r="BK264" s="212">
        <f>ROUND(I264*H264,2)</f>
        <v>0</v>
      </c>
      <c r="BL264" s="17" t="s">
        <v>149</v>
      </c>
      <c r="BM264" s="211" t="s">
        <v>433</v>
      </c>
    </row>
    <row r="265" spans="2:51" s="13" customFormat="1" ht="11.25">
      <c r="B265" s="222"/>
      <c r="C265" s="223"/>
      <c r="D265" s="213" t="s">
        <v>269</v>
      </c>
      <c r="E265" s="224" t="s">
        <v>1</v>
      </c>
      <c r="F265" s="225" t="s">
        <v>434</v>
      </c>
      <c r="G265" s="223"/>
      <c r="H265" s="226">
        <v>3193</v>
      </c>
      <c r="I265" s="227"/>
      <c r="J265" s="223"/>
      <c r="K265" s="223"/>
      <c r="L265" s="228"/>
      <c r="M265" s="229"/>
      <c r="N265" s="230"/>
      <c r="O265" s="230"/>
      <c r="P265" s="230"/>
      <c r="Q265" s="230"/>
      <c r="R265" s="230"/>
      <c r="S265" s="230"/>
      <c r="T265" s="231"/>
      <c r="AT265" s="232" t="s">
        <v>269</v>
      </c>
      <c r="AU265" s="232" t="s">
        <v>86</v>
      </c>
      <c r="AV265" s="13" t="s">
        <v>86</v>
      </c>
      <c r="AW265" s="13" t="s">
        <v>32</v>
      </c>
      <c r="AX265" s="13" t="s">
        <v>84</v>
      </c>
      <c r="AY265" s="232" t="s">
        <v>128</v>
      </c>
    </row>
    <row r="266" spans="1:65" s="2" customFormat="1" ht="16.5" customHeight="1">
      <c r="A266" s="34"/>
      <c r="B266" s="35"/>
      <c r="C266" s="200" t="s">
        <v>435</v>
      </c>
      <c r="D266" s="200" t="s">
        <v>131</v>
      </c>
      <c r="E266" s="201" t="s">
        <v>436</v>
      </c>
      <c r="F266" s="202" t="s">
        <v>437</v>
      </c>
      <c r="G266" s="203" t="s">
        <v>279</v>
      </c>
      <c r="H266" s="204">
        <v>9586</v>
      </c>
      <c r="I266" s="205"/>
      <c r="J266" s="206">
        <f>ROUND(I266*H266,2)</f>
        <v>0</v>
      </c>
      <c r="K266" s="202" t="s">
        <v>135</v>
      </c>
      <c r="L266" s="39"/>
      <c r="M266" s="207" t="s">
        <v>1</v>
      </c>
      <c r="N266" s="208" t="s">
        <v>41</v>
      </c>
      <c r="O266" s="71"/>
      <c r="P266" s="209">
        <f>O266*H266</f>
        <v>0</v>
      </c>
      <c r="Q266" s="209">
        <v>0</v>
      </c>
      <c r="R266" s="209">
        <f>Q266*H266</f>
        <v>0</v>
      </c>
      <c r="S266" s="209">
        <v>0</v>
      </c>
      <c r="T266" s="210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1" t="s">
        <v>149</v>
      </c>
      <c r="AT266" s="211" t="s">
        <v>131</v>
      </c>
      <c r="AU266" s="211" t="s">
        <v>86</v>
      </c>
      <c r="AY266" s="17" t="s">
        <v>128</v>
      </c>
      <c r="BE266" s="212">
        <f>IF(N266="základní",J266,0)</f>
        <v>0</v>
      </c>
      <c r="BF266" s="212">
        <f>IF(N266="snížená",J266,0)</f>
        <v>0</v>
      </c>
      <c r="BG266" s="212">
        <f>IF(N266="zákl. přenesená",J266,0)</f>
        <v>0</v>
      </c>
      <c r="BH266" s="212">
        <f>IF(N266="sníž. přenesená",J266,0)</f>
        <v>0</v>
      </c>
      <c r="BI266" s="212">
        <f>IF(N266="nulová",J266,0)</f>
        <v>0</v>
      </c>
      <c r="BJ266" s="17" t="s">
        <v>84</v>
      </c>
      <c r="BK266" s="212">
        <f>ROUND(I266*H266,2)</f>
        <v>0</v>
      </c>
      <c r="BL266" s="17" t="s">
        <v>149</v>
      </c>
      <c r="BM266" s="211" t="s">
        <v>438</v>
      </c>
    </row>
    <row r="267" spans="2:51" s="13" customFormat="1" ht="11.25">
      <c r="B267" s="222"/>
      <c r="C267" s="223"/>
      <c r="D267" s="213" t="s">
        <v>269</v>
      </c>
      <c r="E267" s="224" t="s">
        <v>1</v>
      </c>
      <c r="F267" s="225" t="s">
        <v>366</v>
      </c>
      <c r="G267" s="223"/>
      <c r="H267" s="226">
        <v>4945</v>
      </c>
      <c r="I267" s="227"/>
      <c r="J267" s="223"/>
      <c r="K267" s="223"/>
      <c r="L267" s="228"/>
      <c r="M267" s="229"/>
      <c r="N267" s="230"/>
      <c r="O267" s="230"/>
      <c r="P267" s="230"/>
      <c r="Q267" s="230"/>
      <c r="R267" s="230"/>
      <c r="S267" s="230"/>
      <c r="T267" s="231"/>
      <c r="AT267" s="232" t="s">
        <v>269</v>
      </c>
      <c r="AU267" s="232" t="s">
        <v>86</v>
      </c>
      <c r="AV267" s="13" t="s">
        <v>86</v>
      </c>
      <c r="AW267" s="13" t="s">
        <v>32</v>
      </c>
      <c r="AX267" s="13" t="s">
        <v>76</v>
      </c>
      <c r="AY267" s="232" t="s">
        <v>128</v>
      </c>
    </row>
    <row r="268" spans="2:51" s="13" customFormat="1" ht="11.25">
      <c r="B268" s="222"/>
      <c r="C268" s="223"/>
      <c r="D268" s="213" t="s">
        <v>269</v>
      </c>
      <c r="E268" s="224" t="s">
        <v>1</v>
      </c>
      <c r="F268" s="225" t="s">
        <v>439</v>
      </c>
      <c r="G268" s="223"/>
      <c r="H268" s="226">
        <v>1500</v>
      </c>
      <c r="I268" s="227"/>
      <c r="J268" s="223"/>
      <c r="K268" s="223"/>
      <c r="L268" s="228"/>
      <c r="M268" s="229"/>
      <c r="N268" s="230"/>
      <c r="O268" s="230"/>
      <c r="P268" s="230"/>
      <c r="Q268" s="230"/>
      <c r="R268" s="230"/>
      <c r="S268" s="230"/>
      <c r="T268" s="231"/>
      <c r="AT268" s="232" t="s">
        <v>269</v>
      </c>
      <c r="AU268" s="232" t="s">
        <v>86</v>
      </c>
      <c r="AV268" s="13" t="s">
        <v>86</v>
      </c>
      <c r="AW268" s="13" t="s">
        <v>32</v>
      </c>
      <c r="AX268" s="13" t="s">
        <v>76</v>
      </c>
      <c r="AY268" s="232" t="s">
        <v>128</v>
      </c>
    </row>
    <row r="269" spans="2:51" s="13" customFormat="1" ht="11.25">
      <c r="B269" s="222"/>
      <c r="C269" s="223"/>
      <c r="D269" s="213" t="s">
        <v>269</v>
      </c>
      <c r="E269" s="224" t="s">
        <v>1</v>
      </c>
      <c r="F269" s="225" t="s">
        <v>440</v>
      </c>
      <c r="G269" s="223"/>
      <c r="H269" s="226">
        <v>2200</v>
      </c>
      <c r="I269" s="227"/>
      <c r="J269" s="223"/>
      <c r="K269" s="223"/>
      <c r="L269" s="228"/>
      <c r="M269" s="229"/>
      <c r="N269" s="230"/>
      <c r="O269" s="230"/>
      <c r="P269" s="230"/>
      <c r="Q269" s="230"/>
      <c r="R269" s="230"/>
      <c r="S269" s="230"/>
      <c r="T269" s="231"/>
      <c r="AT269" s="232" t="s">
        <v>269</v>
      </c>
      <c r="AU269" s="232" t="s">
        <v>86</v>
      </c>
      <c r="AV269" s="13" t="s">
        <v>86</v>
      </c>
      <c r="AW269" s="13" t="s">
        <v>32</v>
      </c>
      <c r="AX269" s="13" t="s">
        <v>76</v>
      </c>
      <c r="AY269" s="232" t="s">
        <v>128</v>
      </c>
    </row>
    <row r="270" spans="2:51" s="13" customFormat="1" ht="11.25">
      <c r="B270" s="222"/>
      <c r="C270" s="223"/>
      <c r="D270" s="213" t="s">
        <v>269</v>
      </c>
      <c r="E270" s="224" t="s">
        <v>1</v>
      </c>
      <c r="F270" s="225" t="s">
        <v>441</v>
      </c>
      <c r="G270" s="223"/>
      <c r="H270" s="226">
        <v>941</v>
      </c>
      <c r="I270" s="227"/>
      <c r="J270" s="223"/>
      <c r="K270" s="223"/>
      <c r="L270" s="228"/>
      <c r="M270" s="229"/>
      <c r="N270" s="230"/>
      <c r="O270" s="230"/>
      <c r="P270" s="230"/>
      <c r="Q270" s="230"/>
      <c r="R270" s="230"/>
      <c r="S270" s="230"/>
      <c r="T270" s="231"/>
      <c r="AT270" s="232" t="s">
        <v>269</v>
      </c>
      <c r="AU270" s="232" t="s">
        <v>86</v>
      </c>
      <c r="AV270" s="13" t="s">
        <v>86</v>
      </c>
      <c r="AW270" s="13" t="s">
        <v>32</v>
      </c>
      <c r="AX270" s="13" t="s">
        <v>76</v>
      </c>
      <c r="AY270" s="232" t="s">
        <v>128</v>
      </c>
    </row>
    <row r="271" spans="2:51" s="14" customFormat="1" ht="11.25">
      <c r="B271" s="233"/>
      <c r="C271" s="234"/>
      <c r="D271" s="213" t="s">
        <v>269</v>
      </c>
      <c r="E271" s="235" t="s">
        <v>1</v>
      </c>
      <c r="F271" s="236" t="s">
        <v>276</v>
      </c>
      <c r="G271" s="234"/>
      <c r="H271" s="237">
        <v>9586</v>
      </c>
      <c r="I271" s="238"/>
      <c r="J271" s="234"/>
      <c r="K271" s="234"/>
      <c r="L271" s="239"/>
      <c r="M271" s="240"/>
      <c r="N271" s="241"/>
      <c r="O271" s="241"/>
      <c r="P271" s="241"/>
      <c r="Q271" s="241"/>
      <c r="R271" s="241"/>
      <c r="S271" s="241"/>
      <c r="T271" s="242"/>
      <c r="AT271" s="243" t="s">
        <v>269</v>
      </c>
      <c r="AU271" s="243" t="s">
        <v>86</v>
      </c>
      <c r="AV271" s="14" t="s">
        <v>149</v>
      </c>
      <c r="AW271" s="14" t="s">
        <v>32</v>
      </c>
      <c r="AX271" s="14" t="s">
        <v>84</v>
      </c>
      <c r="AY271" s="243" t="s">
        <v>128</v>
      </c>
    </row>
    <row r="272" spans="1:65" s="2" customFormat="1" ht="16.5" customHeight="1">
      <c r="A272" s="34"/>
      <c r="B272" s="35"/>
      <c r="C272" s="200" t="s">
        <v>442</v>
      </c>
      <c r="D272" s="200" t="s">
        <v>131</v>
      </c>
      <c r="E272" s="201" t="s">
        <v>443</v>
      </c>
      <c r="F272" s="202" t="s">
        <v>444</v>
      </c>
      <c r="G272" s="203" t="s">
        <v>267</v>
      </c>
      <c r="H272" s="204">
        <v>941</v>
      </c>
      <c r="I272" s="205"/>
      <c r="J272" s="206">
        <f>ROUND(I272*H272,2)</f>
        <v>0</v>
      </c>
      <c r="K272" s="202" t="s">
        <v>135</v>
      </c>
      <c r="L272" s="39"/>
      <c r="M272" s="207" t="s">
        <v>1</v>
      </c>
      <c r="N272" s="208" t="s">
        <v>41</v>
      </c>
      <c r="O272" s="71"/>
      <c r="P272" s="209">
        <f>O272*H272</f>
        <v>0</v>
      </c>
      <c r="Q272" s="209">
        <v>0</v>
      </c>
      <c r="R272" s="209">
        <f>Q272*H272</f>
        <v>0</v>
      </c>
      <c r="S272" s="209">
        <v>0</v>
      </c>
      <c r="T272" s="210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11" t="s">
        <v>149</v>
      </c>
      <c r="AT272" s="211" t="s">
        <v>131</v>
      </c>
      <c r="AU272" s="211" t="s">
        <v>86</v>
      </c>
      <c r="AY272" s="17" t="s">
        <v>128</v>
      </c>
      <c r="BE272" s="212">
        <f>IF(N272="základní",J272,0)</f>
        <v>0</v>
      </c>
      <c r="BF272" s="212">
        <f>IF(N272="snížená",J272,0)</f>
        <v>0</v>
      </c>
      <c r="BG272" s="212">
        <f>IF(N272="zákl. přenesená",J272,0)</f>
        <v>0</v>
      </c>
      <c r="BH272" s="212">
        <f>IF(N272="sníž. přenesená",J272,0)</f>
        <v>0</v>
      </c>
      <c r="BI272" s="212">
        <f>IF(N272="nulová",J272,0)</f>
        <v>0</v>
      </c>
      <c r="BJ272" s="17" t="s">
        <v>84</v>
      </c>
      <c r="BK272" s="212">
        <f>ROUND(I272*H272,2)</f>
        <v>0</v>
      </c>
      <c r="BL272" s="17" t="s">
        <v>149</v>
      </c>
      <c r="BM272" s="211" t="s">
        <v>445</v>
      </c>
    </row>
    <row r="273" spans="2:51" s="13" customFormat="1" ht="11.25">
      <c r="B273" s="222"/>
      <c r="C273" s="223"/>
      <c r="D273" s="213" t="s">
        <v>269</v>
      </c>
      <c r="E273" s="224" t="s">
        <v>1</v>
      </c>
      <c r="F273" s="225" t="s">
        <v>446</v>
      </c>
      <c r="G273" s="223"/>
      <c r="H273" s="226">
        <v>941</v>
      </c>
      <c r="I273" s="227"/>
      <c r="J273" s="223"/>
      <c r="K273" s="223"/>
      <c r="L273" s="228"/>
      <c r="M273" s="229"/>
      <c r="N273" s="230"/>
      <c r="O273" s="230"/>
      <c r="P273" s="230"/>
      <c r="Q273" s="230"/>
      <c r="R273" s="230"/>
      <c r="S273" s="230"/>
      <c r="T273" s="231"/>
      <c r="AT273" s="232" t="s">
        <v>269</v>
      </c>
      <c r="AU273" s="232" t="s">
        <v>86</v>
      </c>
      <c r="AV273" s="13" t="s">
        <v>86</v>
      </c>
      <c r="AW273" s="13" t="s">
        <v>32</v>
      </c>
      <c r="AX273" s="13" t="s">
        <v>84</v>
      </c>
      <c r="AY273" s="232" t="s">
        <v>128</v>
      </c>
    </row>
    <row r="274" spans="1:65" s="2" customFormat="1" ht="21.75" customHeight="1">
      <c r="A274" s="34"/>
      <c r="B274" s="35"/>
      <c r="C274" s="200" t="s">
        <v>447</v>
      </c>
      <c r="D274" s="200" t="s">
        <v>131</v>
      </c>
      <c r="E274" s="201" t="s">
        <v>448</v>
      </c>
      <c r="F274" s="202" t="s">
        <v>449</v>
      </c>
      <c r="G274" s="203" t="s">
        <v>267</v>
      </c>
      <c r="H274" s="204">
        <v>6205</v>
      </c>
      <c r="I274" s="205"/>
      <c r="J274" s="206">
        <f>ROUND(I274*H274,2)</f>
        <v>0</v>
      </c>
      <c r="K274" s="202" t="s">
        <v>135</v>
      </c>
      <c r="L274" s="39"/>
      <c r="M274" s="207" t="s">
        <v>1</v>
      </c>
      <c r="N274" s="208" t="s">
        <v>41</v>
      </c>
      <c r="O274" s="71"/>
      <c r="P274" s="209">
        <f>O274*H274</f>
        <v>0</v>
      </c>
      <c r="Q274" s="209">
        <v>0</v>
      </c>
      <c r="R274" s="209">
        <f>Q274*H274</f>
        <v>0</v>
      </c>
      <c r="S274" s="209">
        <v>0</v>
      </c>
      <c r="T274" s="210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11" t="s">
        <v>149</v>
      </c>
      <c r="AT274" s="211" t="s">
        <v>131</v>
      </c>
      <c r="AU274" s="211" t="s">
        <v>86</v>
      </c>
      <c r="AY274" s="17" t="s">
        <v>128</v>
      </c>
      <c r="BE274" s="212">
        <f>IF(N274="základní",J274,0)</f>
        <v>0</v>
      </c>
      <c r="BF274" s="212">
        <f>IF(N274="snížená",J274,0)</f>
        <v>0</v>
      </c>
      <c r="BG274" s="212">
        <f>IF(N274="zákl. přenesená",J274,0)</f>
        <v>0</v>
      </c>
      <c r="BH274" s="212">
        <f>IF(N274="sníž. přenesená",J274,0)</f>
        <v>0</v>
      </c>
      <c r="BI274" s="212">
        <f>IF(N274="nulová",J274,0)</f>
        <v>0</v>
      </c>
      <c r="BJ274" s="17" t="s">
        <v>84</v>
      </c>
      <c r="BK274" s="212">
        <f>ROUND(I274*H274,2)</f>
        <v>0</v>
      </c>
      <c r="BL274" s="17" t="s">
        <v>149</v>
      </c>
      <c r="BM274" s="211" t="s">
        <v>450</v>
      </c>
    </row>
    <row r="275" spans="2:51" s="13" customFormat="1" ht="11.25">
      <c r="B275" s="222"/>
      <c r="C275" s="223"/>
      <c r="D275" s="213" t="s">
        <v>269</v>
      </c>
      <c r="E275" s="224" t="s">
        <v>1</v>
      </c>
      <c r="F275" s="225" t="s">
        <v>451</v>
      </c>
      <c r="G275" s="223"/>
      <c r="H275" s="226">
        <v>6205</v>
      </c>
      <c r="I275" s="227"/>
      <c r="J275" s="223"/>
      <c r="K275" s="223"/>
      <c r="L275" s="228"/>
      <c r="M275" s="229"/>
      <c r="N275" s="230"/>
      <c r="O275" s="230"/>
      <c r="P275" s="230"/>
      <c r="Q275" s="230"/>
      <c r="R275" s="230"/>
      <c r="S275" s="230"/>
      <c r="T275" s="231"/>
      <c r="AT275" s="232" t="s">
        <v>269</v>
      </c>
      <c r="AU275" s="232" t="s">
        <v>86</v>
      </c>
      <c r="AV275" s="13" t="s">
        <v>86</v>
      </c>
      <c r="AW275" s="13" t="s">
        <v>32</v>
      </c>
      <c r="AX275" s="13" t="s">
        <v>84</v>
      </c>
      <c r="AY275" s="232" t="s">
        <v>128</v>
      </c>
    </row>
    <row r="276" spans="1:65" s="2" customFormat="1" ht="16.5" customHeight="1">
      <c r="A276" s="34"/>
      <c r="B276" s="35"/>
      <c r="C276" s="200" t="s">
        <v>452</v>
      </c>
      <c r="D276" s="200" t="s">
        <v>131</v>
      </c>
      <c r="E276" s="201" t="s">
        <v>453</v>
      </c>
      <c r="F276" s="202" t="s">
        <v>454</v>
      </c>
      <c r="G276" s="203" t="s">
        <v>267</v>
      </c>
      <c r="H276" s="204">
        <v>6205</v>
      </c>
      <c r="I276" s="205"/>
      <c r="J276" s="206">
        <f>ROUND(I276*H276,2)</f>
        <v>0</v>
      </c>
      <c r="K276" s="202" t="s">
        <v>135</v>
      </c>
      <c r="L276" s="39"/>
      <c r="M276" s="207" t="s">
        <v>1</v>
      </c>
      <c r="N276" s="208" t="s">
        <v>41</v>
      </c>
      <c r="O276" s="71"/>
      <c r="P276" s="209">
        <f>O276*H276</f>
        <v>0</v>
      </c>
      <c r="Q276" s="209">
        <v>0</v>
      </c>
      <c r="R276" s="209">
        <f>Q276*H276</f>
        <v>0</v>
      </c>
      <c r="S276" s="209">
        <v>0</v>
      </c>
      <c r="T276" s="210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11" t="s">
        <v>149</v>
      </c>
      <c r="AT276" s="211" t="s">
        <v>131</v>
      </c>
      <c r="AU276" s="211" t="s">
        <v>86</v>
      </c>
      <c r="AY276" s="17" t="s">
        <v>128</v>
      </c>
      <c r="BE276" s="212">
        <f>IF(N276="základní",J276,0)</f>
        <v>0</v>
      </c>
      <c r="BF276" s="212">
        <f>IF(N276="snížená",J276,0)</f>
        <v>0</v>
      </c>
      <c r="BG276" s="212">
        <f>IF(N276="zákl. přenesená",J276,0)</f>
        <v>0</v>
      </c>
      <c r="BH276" s="212">
        <f>IF(N276="sníž. přenesená",J276,0)</f>
        <v>0</v>
      </c>
      <c r="BI276" s="212">
        <f>IF(N276="nulová",J276,0)</f>
        <v>0</v>
      </c>
      <c r="BJ276" s="17" t="s">
        <v>84</v>
      </c>
      <c r="BK276" s="212">
        <f>ROUND(I276*H276,2)</f>
        <v>0</v>
      </c>
      <c r="BL276" s="17" t="s">
        <v>149</v>
      </c>
      <c r="BM276" s="211" t="s">
        <v>455</v>
      </c>
    </row>
    <row r="277" spans="1:65" s="2" customFormat="1" ht="16.5" customHeight="1">
      <c r="A277" s="34"/>
      <c r="B277" s="35"/>
      <c r="C277" s="255" t="s">
        <v>456</v>
      </c>
      <c r="D277" s="255" t="s">
        <v>457</v>
      </c>
      <c r="E277" s="256" t="s">
        <v>458</v>
      </c>
      <c r="F277" s="257" t="s">
        <v>459</v>
      </c>
      <c r="G277" s="258" t="s">
        <v>460</v>
      </c>
      <c r="H277" s="259">
        <v>186.15</v>
      </c>
      <c r="I277" s="260"/>
      <c r="J277" s="261">
        <f>ROUND(I277*H277,2)</f>
        <v>0</v>
      </c>
      <c r="K277" s="257" t="s">
        <v>135</v>
      </c>
      <c r="L277" s="262"/>
      <c r="M277" s="263" t="s">
        <v>1</v>
      </c>
      <c r="N277" s="264" t="s">
        <v>41</v>
      </c>
      <c r="O277" s="71"/>
      <c r="P277" s="209">
        <f>O277*H277</f>
        <v>0</v>
      </c>
      <c r="Q277" s="209">
        <v>0.001</v>
      </c>
      <c r="R277" s="209">
        <f>Q277*H277</f>
        <v>0.18615</v>
      </c>
      <c r="S277" s="209">
        <v>0</v>
      </c>
      <c r="T277" s="210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11" t="s">
        <v>168</v>
      </c>
      <c r="AT277" s="211" t="s">
        <v>457</v>
      </c>
      <c r="AU277" s="211" t="s">
        <v>86</v>
      </c>
      <c r="AY277" s="17" t="s">
        <v>128</v>
      </c>
      <c r="BE277" s="212">
        <f>IF(N277="základní",J277,0)</f>
        <v>0</v>
      </c>
      <c r="BF277" s="212">
        <f>IF(N277="snížená",J277,0)</f>
        <v>0</v>
      </c>
      <c r="BG277" s="212">
        <f>IF(N277="zákl. přenesená",J277,0)</f>
        <v>0</v>
      </c>
      <c r="BH277" s="212">
        <f>IF(N277="sníž. přenesená",J277,0)</f>
        <v>0</v>
      </c>
      <c r="BI277" s="212">
        <f>IF(N277="nulová",J277,0)</f>
        <v>0</v>
      </c>
      <c r="BJ277" s="17" t="s">
        <v>84</v>
      </c>
      <c r="BK277" s="212">
        <f>ROUND(I277*H277,2)</f>
        <v>0</v>
      </c>
      <c r="BL277" s="17" t="s">
        <v>149</v>
      </c>
      <c r="BM277" s="211" t="s">
        <v>461</v>
      </c>
    </row>
    <row r="278" spans="2:51" s="13" customFormat="1" ht="11.25">
      <c r="B278" s="222"/>
      <c r="C278" s="223"/>
      <c r="D278" s="213" t="s">
        <v>269</v>
      </c>
      <c r="E278" s="224" t="s">
        <v>1</v>
      </c>
      <c r="F278" s="225" t="s">
        <v>462</v>
      </c>
      <c r="G278" s="223"/>
      <c r="H278" s="226">
        <v>186.15</v>
      </c>
      <c r="I278" s="227"/>
      <c r="J278" s="223"/>
      <c r="K278" s="223"/>
      <c r="L278" s="228"/>
      <c r="M278" s="229"/>
      <c r="N278" s="230"/>
      <c r="O278" s="230"/>
      <c r="P278" s="230"/>
      <c r="Q278" s="230"/>
      <c r="R278" s="230"/>
      <c r="S278" s="230"/>
      <c r="T278" s="231"/>
      <c r="AT278" s="232" t="s">
        <v>269</v>
      </c>
      <c r="AU278" s="232" t="s">
        <v>86</v>
      </c>
      <c r="AV278" s="13" t="s">
        <v>86</v>
      </c>
      <c r="AW278" s="13" t="s">
        <v>32</v>
      </c>
      <c r="AX278" s="13" t="s">
        <v>84</v>
      </c>
      <c r="AY278" s="232" t="s">
        <v>128</v>
      </c>
    </row>
    <row r="279" spans="1:65" s="2" customFormat="1" ht="16.5" customHeight="1">
      <c r="A279" s="34"/>
      <c r="B279" s="35"/>
      <c r="C279" s="200" t="s">
        <v>463</v>
      </c>
      <c r="D279" s="200" t="s">
        <v>131</v>
      </c>
      <c r="E279" s="201" t="s">
        <v>464</v>
      </c>
      <c r="F279" s="202" t="s">
        <v>465</v>
      </c>
      <c r="G279" s="203" t="s">
        <v>267</v>
      </c>
      <c r="H279" s="204">
        <v>6205</v>
      </c>
      <c r="I279" s="205"/>
      <c r="J279" s="206">
        <f>ROUND(I279*H279,2)</f>
        <v>0</v>
      </c>
      <c r="K279" s="202" t="s">
        <v>135</v>
      </c>
      <c r="L279" s="39"/>
      <c r="M279" s="207" t="s">
        <v>1</v>
      </c>
      <c r="N279" s="208" t="s">
        <v>41</v>
      </c>
      <c r="O279" s="71"/>
      <c r="P279" s="209">
        <f>O279*H279</f>
        <v>0</v>
      </c>
      <c r="Q279" s="209">
        <v>0</v>
      </c>
      <c r="R279" s="209">
        <f>Q279*H279</f>
        <v>0</v>
      </c>
      <c r="S279" s="209">
        <v>0</v>
      </c>
      <c r="T279" s="210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11" t="s">
        <v>149</v>
      </c>
      <c r="AT279" s="211" t="s">
        <v>131</v>
      </c>
      <c r="AU279" s="211" t="s">
        <v>86</v>
      </c>
      <c r="AY279" s="17" t="s">
        <v>128</v>
      </c>
      <c r="BE279" s="212">
        <f>IF(N279="základní",J279,0)</f>
        <v>0</v>
      </c>
      <c r="BF279" s="212">
        <f>IF(N279="snížená",J279,0)</f>
        <v>0</v>
      </c>
      <c r="BG279" s="212">
        <f>IF(N279="zákl. přenesená",J279,0)</f>
        <v>0</v>
      </c>
      <c r="BH279" s="212">
        <f>IF(N279="sníž. přenesená",J279,0)</f>
        <v>0</v>
      </c>
      <c r="BI279" s="212">
        <f>IF(N279="nulová",J279,0)</f>
        <v>0</v>
      </c>
      <c r="BJ279" s="17" t="s">
        <v>84</v>
      </c>
      <c r="BK279" s="212">
        <f>ROUND(I279*H279,2)</f>
        <v>0</v>
      </c>
      <c r="BL279" s="17" t="s">
        <v>149</v>
      </c>
      <c r="BM279" s="211" t="s">
        <v>466</v>
      </c>
    </row>
    <row r="280" spans="2:51" s="13" customFormat="1" ht="11.25">
      <c r="B280" s="222"/>
      <c r="C280" s="223"/>
      <c r="D280" s="213" t="s">
        <v>269</v>
      </c>
      <c r="E280" s="224" t="s">
        <v>1</v>
      </c>
      <c r="F280" s="225" t="s">
        <v>467</v>
      </c>
      <c r="G280" s="223"/>
      <c r="H280" s="226">
        <v>6205</v>
      </c>
      <c r="I280" s="227"/>
      <c r="J280" s="223"/>
      <c r="K280" s="223"/>
      <c r="L280" s="228"/>
      <c r="M280" s="229"/>
      <c r="N280" s="230"/>
      <c r="O280" s="230"/>
      <c r="P280" s="230"/>
      <c r="Q280" s="230"/>
      <c r="R280" s="230"/>
      <c r="S280" s="230"/>
      <c r="T280" s="231"/>
      <c r="AT280" s="232" t="s">
        <v>269</v>
      </c>
      <c r="AU280" s="232" t="s">
        <v>86</v>
      </c>
      <c r="AV280" s="13" t="s">
        <v>86</v>
      </c>
      <c r="AW280" s="13" t="s">
        <v>32</v>
      </c>
      <c r="AX280" s="13" t="s">
        <v>84</v>
      </c>
      <c r="AY280" s="232" t="s">
        <v>128</v>
      </c>
    </row>
    <row r="281" spans="1:65" s="2" customFormat="1" ht="16.5" customHeight="1">
      <c r="A281" s="34"/>
      <c r="B281" s="35"/>
      <c r="C281" s="200" t="s">
        <v>468</v>
      </c>
      <c r="D281" s="200" t="s">
        <v>131</v>
      </c>
      <c r="E281" s="201" t="s">
        <v>469</v>
      </c>
      <c r="F281" s="202" t="s">
        <v>470</v>
      </c>
      <c r="G281" s="203" t="s">
        <v>279</v>
      </c>
      <c r="H281" s="204">
        <v>186.15</v>
      </c>
      <c r="I281" s="205"/>
      <c r="J281" s="206">
        <f>ROUND(I281*H281,2)</f>
        <v>0</v>
      </c>
      <c r="K281" s="202" t="s">
        <v>135</v>
      </c>
      <c r="L281" s="39"/>
      <c r="M281" s="207" t="s">
        <v>1</v>
      </c>
      <c r="N281" s="208" t="s">
        <v>41</v>
      </c>
      <c r="O281" s="71"/>
      <c r="P281" s="209">
        <f>O281*H281</f>
        <v>0</v>
      </c>
      <c r="Q281" s="209">
        <v>0</v>
      </c>
      <c r="R281" s="209">
        <f>Q281*H281</f>
        <v>0</v>
      </c>
      <c r="S281" s="209">
        <v>0</v>
      </c>
      <c r="T281" s="210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11" t="s">
        <v>149</v>
      </c>
      <c r="AT281" s="211" t="s">
        <v>131</v>
      </c>
      <c r="AU281" s="211" t="s">
        <v>86</v>
      </c>
      <c r="AY281" s="17" t="s">
        <v>128</v>
      </c>
      <c r="BE281" s="212">
        <f>IF(N281="základní",J281,0)</f>
        <v>0</v>
      </c>
      <c r="BF281" s="212">
        <f>IF(N281="snížená",J281,0)</f>
        <v>0</v>
      </c>
      <c r="BG281" s="212">
        <f>IF(N281="zákl. přenesená",J281,0)</f>
        <v>0</v>
      </c>
      <c r="BH281" s="212">
        <f>IF(N281="sníž. přenesená",J281,0)</f>
        <v>0</v>
      </c>
      <c r="BI281" s="212">
        <f>IF(N281="nulová",J281,0)</f>
        <v>0</v>
      </c>
      <c r="BJ281" s="17" t="s">
        <v>84</v>
      </c>
      <c r="BK281" s="212">
        <f>ROUND(I281*H281,2)</f>
        <v>0</v>
      </c>
      <c r="BL281" s="17" t="s">
        <v>149</v>
      </c>
      <c r="BM281" s="211" t="s">
        <v>471</v>
      </c>
    </row>
    <row r="282" spans="2:63" s="12" customFormat="1" ht="22.9" customHeight="1">
      <c r="B282" s="184"/>
      <c r="C282" s="185"/>
      <c r="D282" s="186" t="s">
        <v>75</v>
      </c>
      <c r="E282" s="198" t="s">
        <v>86</v>
      </c>
      <c r="F282" s="198" t="s">
        <v>472</v>
      </c>
      <c r="G282" s="185"/>
      <c r="H282" s="185"/>
      <c r="I282" s="188"/>
      <c r="J282" s="199">
        <f>BK282</f>
        <v>0</v>
      </c>
      <c r="K282" s="185"/>
      <c r="L282" s="190"/>
      <c r="M282" s="191"/>
      <c r="N282" s="192"/>
      <c r="O282" s="192"/>
      <c r="P282" s="193">
        <f>SUM(P283:P323)</f>
        <v>0</v>
      </c>
      <c r="Q282" s="192"/>
      <c r="R282" s="193">
        <f>SUM(R283:R323)</f>
        <v>169.684895</v>
      </c>
      <c r="S282" s="192"/>
      <c r="T282" s="194">
        <f>SUM(T283:T323)</f>
        <v>0</v>
      </c>
      <c r="AR282" s="195" t="s">
        <v>84</v>
      </c>
      <c r="AT282" s="196" t="s">
        <v>75</v>
      </c>
      <c r="AU282" s="196" t="s">
        <v>84</v>
      </c>
      <c r="AY282" s="195" t="s">
        <v>128</v>
      </c>
      <c r="BK282" s="197">
        <f>SUM(BK283:BK323)</f>
        <v>0</v>
      </c>
    </row>
    <row r="283" spans="1:65" s="2" customFormat="1" ht="24.2" customHeight="1">
      <c r="A283" s="34"/>
      <c r="B283" s="35"/>
      <c r="C283" s="200" t="s">
        <v>473</v>
      </c>
      <c r="D283" s="200" t="s">
        <v>131</v>
      </c>
      <c r="E283" s="201" t="s">
        <v>474</v>
      </c>
      <c r="F283" s="202" t="s">
        <v>475</v>
      </c>
      <c r="G283" s="203" t="s">
        <v>476</v>
      </c>
      <c r="H283" s="204">
        <v>660</v>
      </c>
      <c r="I283" s="205"/>
      <c r="J283" s="206">
        <f>ROUND(I283*H283,2)</f>
        <v>0</v>
      </c>
      <c r="K283" s="202" t="s">
        <v>135</v>
      </c>
      <c r="L283" s="39"/>
      <c r="M283" s="207" t="s">
        <v>1</v>
      </c>
      <c r="N283" s="208" t="s">
        <v>41</v>
      </c>
      <c r="O283" s="71"/>
      <c r="P283" s="209">
        <f>O283*H283</f>
        <v>0</v>
      </c>
      <c r="Q283" s="209">
        <v>0.2044</v>
      </c>
      <c r="R283" s="209">
        <f>Q283*H283</f>
        <v>134.904</v>
      </c>
      <c r="S283" s="209">
        <v>0</v>
      </c>
      <c r="T283" s="210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11" t="s">
        <v>149</v>
      </c>
      <c r="AT283" s="211" t="s">
        <v>131</v>
      </c>
      <c r="AU283" s="211" t="s">
        <v>86</v>
      </c>
      <c r="AY283" s="17" t="s">
        <v>128</v>
      </c>
      <c r="BE283" s="212">
        <f>IF(N283="základní",J283,0)</f>
        <v>0</v>
      </c>
      <c r="BF283" s="212">
        <f>IF(N283="snížená",J283,0)</f>
        <v>0</v>
      </c>
      <c r="BG283" s="212">
        <f>IF(N283="zákl. přenesená",J283,0)</f>
        <v>0</v>
      </c>
      <c r="BH283" s="212">
        <f>IF(N283="sníž. přenesená",J283,0)</f>
        <v>0</v>
      </c>
      <c r="BI283" s="212">
        <f>IF(N283="nulová",J283,0)</f>
        <v>0</v>
      </c>
      <c r="BJ283" s="17" t="s">
        <v>84</v>
      </c>
      <c r="BK283" s="212">
        <f>ROUND(I283*H283,2)</f>
        <v>0</v>
      </c>
      <c r="BL283" s="17" t="s">
        <v>149</v>
      </c>
      <c r="BM283" s="211" t="s">
        <v>477</v>
      </c>
    </row>
    <row r="284" spans="1:47" s="2" customFormat="1" ht="19.5">
      <c r="A284" s="34"/>
      <c r="B284" s="35"/>
      <c r="C284" s="36"/>
      <c r="D284" s="213" t="s">
        <v>138</v>
      </c>
      <c r="E284" s="36"/>
      <c r="F284" s="214" t="s">
        <v>478</v>
      </c>
      <c r="G284" s="36"/>
      <c r="H284" s="36"/>
      <c r="I284" s="168"/>
      <c r="J284" s="36"/>
      <c r="K284" s="36"/>
      <c r="L284" s="39"/>
      <c r="M284" s="215"/>
      <c r="N284" s="216"/>
      <c r="O284" s="71"/>
      <c r="P284" s="71"/>
      <c r="Q284" s="71"/>
      <c r="R284" s="71"/>
      <c r="S284" s="71"/>
      <c r="T284" s="72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138</v>
      </c>
      <c r="AU284" s="17" t="s">
        <v>86</v>
      </c>
    </row>
    <row r="285" spans="1:65" s="2" customFormat="1" ht="16.5" customHeight="1">
      <c r="A285" s="34"/>
      <c r="B285" s="35"/>
      <c r="C285" s="200" t="s">
        <v>479</v>
      </c>
      <c r="D285" s="200" t="s">
        <v>131</v>
      </c>
      <c r="E285" s="201" t="s">
        <v>480</v>
      </c>
      <c r="F285" s="202" t="s">
        <v>481</v>
      </c>
      <c r="G285" s="203" t="s">
        <v>476</v>
      </c>
      <c r="H285" s="204">
        <v>175.5</v>
      </c>
      <c r="I285" s="205"/>
      <c r="J285" s="206">
        <f>ROUND(I285*H285,2)</f>
        <v>0</v>
      </c>
      <c r="K285" s="202" t="s">
        <v>135</v>
      </c>
      <c r="L285" s="39"/>
      <c r="M285" s="207" t="s">
        <v>1</v>
      </c>
      <c r="N285" s="208" t="s">
        <v>41</v>
      </c>
      <c r="O285" s="71"/>
      <c r="P285" s="209">
        <f>O285*H285</f>
        <v>0</v>
      </c>
      <c r="Q285" s="209">
        <v>0.00013</v>
      </c>
      <c r="R285" s="209">
        <f>Q285*H285</f>
        <v>0.022815</v>
      </c>
      <c r="S285" s="209">
        <v>0</v>
      </c>
      <c r="T285" s="210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11" t="s">
        <v>149</v>
      </c>
      <c r="AT285" s="211" t="s">
        <v>131</v>
      </c>
      <c r="AU285" s="211" t="s">
        <v>86</v>
      </c>
      <c r="AY285" s="17" t="s">
        <v>128</v>
      </c>
      <c r="BE285" s="212">
        <f>IF(N285="základní",J285,0)</f>
        <v>0</v>
      </c>
      <c r="BF285" s="212">
        <f>IF(N285="snížená",J285,0)</f>
        <v>0</v>
      </c>
      <c r="BG285" s="212">
        <f>IF(N285="zákl. přenesená",J285,0)</f>
        <v>0</v>
      </c>
      <c r="BH285" s="212">
        <f>IF(N285="sníž. přenesená",J285,0)</f>
        <v>0</v>
      </c>
      <c r="BI285" s="212">
        <f>IF(N285="nulová",J285,0)</f>
        <v>0</v>
      </c>
      <c r="BJ285" s="17" t="s">
        <v>84</v>
      </c>
      <c r="BK285" s="212">
        <f>ROUND(I285*H285,2)</f>
        <v>0</v>
      </c>
      <c r="BL285" s="17" t="s">
        <v>149</v>
      </c>
      <c r="BM285" s="211" t="s">
        <v>482</v>
      </c>
    </row>
    <row r="286" spans="2:51" s="13" customFormat="1" ht="11.25">
      <c r="B286" s="222"/>
      <c r="C286" s="223"/>
      <c r="D286" s="213" t="s">
        <v>269</v>
      </c>
      <c r="E286" s="224" t="s">
        <v>1</v>
      </c>
      <c r="F286" s="225" t="s">
        <v>483</v>
      </c>
      <c r="G286" s="223"/>
      <c r="H286" s="226">
        <v>50</v>
      </c>
      <c r="I286" s="227"/>
      <c r="J286" s="223"/>
      <c r="K286" s="223"/>
      <c r="L286" s="228"/>
      <c r="M286" s="229"/>
      <c r="N286" s="230"/>
      <c r="O286" s="230"/>
      <c r="P286" s="230"/>
      <c r="Q286" s="230"/>
      <c r="R286" s="230"/>
      <c r="S286" s="230"/>
      <c r="T286" s="231"/>
      <c r="AT286" s="232" t="s">
        <v>269</v>
      </c>
      <c r="AU286" s="232" t="s">
        <v>86</v>
      </c>
      <c r="AV286" s="13" t="s">
        <v>86</v>
      </c>
      <c r="AW286" s="13" t="s">
        <v>32</v>
      </c>
      <c r="AX286" s="13" t="s">
        <v>76</v>
      </c>
      <c r="AY286" s="232" t="s">
        <v>128</v>
      </c>
    </row>
    <row r="287" spans="2:51" s="13" customFormat="1" ht="11.25">
      <c r="B287" s="222"/>
      <c r="C287" s="223"/>
      <c r="D287" s="213" t="s">
        <v>269</v>
      </c>
      <c r="E287" s="224" t="s">
        <v>1</v>
      </c>
      <c r="F287" s="225" t="s">
        <v>484</v>
      </c>
      <c r="G287" s="223"/>
      <c r="H287" s="226">
        <v>125.5</v>
      </c>
      <c r="I287" s="227"/>
      <c r="J287" s="223"/>
      <c r="K287" s="223"/>
      <c r="L287" s="228"/>
      <c r="M287" s="229"/>
      <c r="N287" s="230"/>
      <c r="O287" s="230"/>
      <c r="P287" s="230"/>
      <c r="Q287" s="230"/>
      <c r="R287" s="230"/>
      <c r="S287" s="230"/>
      <c r="T287" s="231"/>
      <c r="AT287" s="232" t="s">
        <v>269</v>
      </c>
      <c r="AU287" s="232" t="s">
        <v>86</v>
      </c>
      <c r="AV287" s="13" t="s">
        <v>86</v>
      </c>
      <c r="AW287" s="13" t="s">
        <v>32</v>
      </c>
      <c r="AX287" s="13" t="s">
        <v>76</v>
      </c>
      <c r="AY287" s="232" t="s">
        <v>128</v>
      </c>
    </row>
    <row r="288" spans="2:51" s="14" customFormat="1" ht="11.25">
      <c r="B288" s="233"/>
      <c r="C288" s="234"/>
      <c r="D288" s="213" t="s">
        <v>269</v>
      </c>
      <c r="E288" s="235" t="s">
        <v>1</v>
      </c>
      <c r="F288" s="236" t="s">
        <v>276</v>
      </c>
      <c r="G288" s="234"/>
      <c r="H288" s="237">
        <v>175.5</v>
      </c>
      <c r="I288" s="238"/>
      <c r="J288" s="234"/>
      <c r="K288" s="234"/>
      <c r="L288" s="239"/>
      <c r="M288" s="240"/>
      <c r="N288" s="241"/>
      <c r="O288" s="241"/>
      <c r="P288" s="241"/>
      <c r="Q288" s="241"/>
      <c r="R288" s="241"/>
      <c r="S288" s="241"/>
      <c r="T288" s="242"/>
      <c r="AT288" s="243" t="s">
        <v>269</v>
      </c>
      <c r="AU288" s="243" t="s">
        <v>86</v>
      </c>
      <c r="AV288" s="14" t="s">
        <v>149</v>
      </c>
      <c r="AW288" s="14" t="s">
        <v>32</v>
      </c>
      <c r="AX288" s="14" t="s">
        <v>84</v>
      </c>
      <c r="AY288" s="243" t="s">
        <v>128</v>
      </c>
    </row>
    <row r="289" spans="1:65" s="2" customFormat="1" ht="16.5" customHeight="1">
      <c r="A289" s="34"/>
      <c r="B289" s="35"/>
      <c r="C289" s="200" t="s">
        <v>485</v>
      </c>
      <c r="D289" s="200" t="s">
        <v>131</v>
      </c>
      <c r="E289" s="201" t="s">
        <v>486</v>
      </c>
      <c r="F289" s="202" t="s">
        <v>487</v>
      </c>
      <c r="G289" s="203" t="s">
        <v>476</v>
      </c>
      <c r="H289" s="204">
        <v>1413</v>
      </c>
      <c r="I289" s="205"/>
      <c r="J289" s="206">
        <f>ROUND(I289*H289,2)</f>
        <v>0</v>
      </c>
      <c r="K289" s="202" t="s">
        <v>135</v>
      </c>
      <c r="L289" s="39"/>
      <c r="M289" s="207" t="s">
        <v>1</v>
      </c>
      <c r="N289" s="208" t="s">
        <v>41</v>
      </c>
      <c r="O289" s="71"/>
      <c r="P289" s="209">
        <f>O289*H289</f>
        <v>0</v>
      </c>
      <c r="Q289" s="209">
        <v>0.00028</v>
      </c>
      <c r="R289" s="209">
        <f>Q289*H289</f>
        <v>0.39564</v>
      </c>
      <c r="S289" s="209">
        <v>0</v>
      </c>
      <c r="T289" s="210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11" t="s">
        <v>149</v>
      </c>
      <c r="AT289" s="211" t="s">
        <v>131</v>
      </c>
      <c r="AU289" s="211" t="s">
        <v>86</v>
      </c>
      <c r="AY289" s="17" t="s">
        <v>128</v>
      </c>
      <c r="BE289" s="212">
        <f>IF(N289="základní",J289,0)</f>
        <v>0</v>
      </c>
      <c r="BF289" s="212">
        <f>IF(N289="snížená",J289,0)</f>
        <v>0</v>
      </c>
      <c r="BG289" s="212">
        <f>IF(N289="zákl. přenesená",J289,0)</f>
        <v>0</v>
      </c>
      <c r="BH289" s="212">
        <f>IF(N289="sníž. přenesená",J289,0)</f>
        <v>0</v>
      </c>
      <c r="BI289" s="212">
        <f>IF(N289="nulová",J289,0)</f>
        <v>0</v>
      </c>
      <c r="BJ289" s="17" t="s">
        <v>84</v>
      </c>
      <c r="BK289" s="212">
        <f>ROUND(I289*H289,2)</f>
        <v>0</v>
      </c>
      <c r="BL289" s="17" t="s">
        <v>149</v>
      </c>
      <c r="BM289" s="211" t="s">
        <v>488</v>
      </c>
    </row>
    <row r="290" spans="2:51" s="13" customFormat="1" ht="11.25">
      <c r="B290" s="222"/>
      <c r="C290" s="223"/>
      <c r="D290" s="213" t="s">
        <v>269</v>
      </c>
      <c r="E290" s="224" t="s">
        <v>1</v>
      </c>
      <c r="F290" s="225" t="s">
        <v>489</v>
      </c>
      <c r="G290" s="223"/>
      <c r="H290" s="226">
        <v>574.5</v>
      </c>
      <c r="I290" s="227"/>
      <c r="J290" s="223"/>
      <c r="K290" s="223"/>
      <c r="L290" s="228"/>
      <c r="M290" s="229"/>
      <c r="N290" s="230"/>
      <c r="O290" s="230"/>
      <c r="P290" s="230"/>
      <c r="Q290" s="230"/>
      <c r="R290" s="230"/>
      <c r="S290" s="230"/>
      <c r="T290" s="231"/>
      <c r="AT290" s="232" t="s">
        <v>269</v>
      </c>
      <c r="AU290" s="232" t="s">
        <v>86</v>
      </c>
      <c r="AV290" s="13" t="s">
        <v>86</v>
      </c>
      <c r="AW290" s="13" t="s">
        <v>32</v>
      </c>
      <c r="AX290" s="13" t="s">
        <v>76</v>
      </c>
      <c r="AY290" s="232" t="s">
        <v>128</v>
      </c>
    </row>
    <row r="291" spans="2:51" s="13" customFormat="1" ht="11.25">
      <c r="B291" s="222"/>
      <c r="C291" s="223"/>
      <c r="D291" s="213" t="s">
        <v>269</v>
      </c>
      <c r="E291" s="224" t="s">
        <v>1</v>
      </c>
      <c r="F291" s="225" t="s">
        <v>490</v>
      </c>
      <c r="G291" s="223"/>
      <c r="H291" s="226">
        <v>651.5</v>
      </c>
      <c r="I291" s="227"/>
      <c r="J291" s="223"/>
      <c r="K291" s="223"/>
      <c r="L291" s="228"/>
      <c r="M291" s="229"/>
      <c r="N291" s="230"/>
      <c r="O291" s="230"/>
      <c r="P291" s="230"/>
      <c r="Q291" s="230"/>
      <c r="R291" s="230"/>
      <c r="S291" s="230"/>
      <c r="T291" s="231"/>
      <c r="AT291" s="232" t="s">
        <v>269</v>
      </c>
      <c r="AU291" s="232" t="s">
        <v>86</v>
      </c>
      <c r="AV291" s="13" t="s">
        <v>86</v>
      </c>
      <c r="AW291" s="13" t="s">
        <v>32</v>
      </c>
      <c r="AX291" s="13" t="s">
        <v>76</v>
      </c>
      <c r="AY291" s="232" t="s">
        <v>128</v>
      </c>
    </row>
    <row r="292" spans="2:51" s="13" customFormat="1" ht="11.25">
      <c r="B292" s="222"/>
      <c r="C292" s="223"/>
      <c r="D292" s="213" t="s">
        <v>269</v>
      </c>
      <c r="E292" s="224" t="s">
        <v>1</v>
      </c>
      <c r="F292" s="225" t="s">
        <v>491</v>
      </c>
      <c r="G292" s="223"/>
      <c r="H292" s="226">
        <v>112</v>
      </c>
      <c r="I292" s="227"/>
      <c r="J292" s="223"/>
      <c r="K292" s="223"/>
      <c r="L292" s="228"/>
      <c r="M292" s="229"/>
      <c r="N292" s="230"/>
      <c r="O292" s="230"/>
      <c r="P292" s="230"/>
      <c r="Q292" s="230"/>
      <c r="R292" s="230"/>
      <c r="S292" s="230"/>
      <c r="T292" s="231"/>
      <c r="AT292" s="232" t="s">
        <v>269</v>
      </c>
      <c r="AU292" s="232" t="s">
        <v>86</v>
      </c>
      <c r="AV292" s="13" t="s">
        <v>86</v>
      </c>
      <c r="AW292" s="13" t="s">
        <v>32</v>
      </c>
      <c r="AX292" s="13" t="s">
        <v>76</v>
      </c>
      <c r="AY292" s="232" t="s">
        <v>128</v>
      </c>
    </row>
    <row r="293" spans="2:51" s="13" customFormat="1" ht="11.25">
      <c r="B293" s="222"/>
      <c r="C293" s="223"/>
      <c r="D293" s="213" t="s">
        <v>269</v>
      </c>
      <c r="E293" s="224" t="s">
        <v>1</v>
      </c>
      <c r="F293" s="225" t="s">
        <v>492</v>
      </c>
      <c r="G293" s="223"/>
      <c r="H293" s="226">
        <v>75</v>
      </c>
      <c r="I293" s="227"/>
      <c r="J293" s="223"/>
      <c r="K293" s="223"/>
      <c r="L293" s="228"/>
      <c r="M293" s="229"/>
      <c r="N293" s="230"/>
      <c r="O293" s="230"/>
      <c r="P293" s="230"/>
      <c r="Q293" s="230"/>
      <c r="R293" s="230"/>
      <c r="S293" s="230"/>
      <c r="T293" s="231"/>
      <c r="AT293" s="232" t="s">
        <v>269</v>
      </c>
      <c r="AU293" s="232" t="s">
        <v>86</v>
      </c>
      <c r="AV293" s="13" t="s">
        <v>86</v>
      </c>
      <c r="AW293" s="13" t="s">
        <v>32</v>
      </c>
      <c r="AX293" s="13" t="s">
        <v>76</v>
      </c>
      <c r="AY293" s="232" t="s">
        <v>128</v>
      </c>
    </row>
    <row r="294" spans="2:51" s="14" customFormat="1" ht="11.25">
      <c r="B294" s="233"/>
      <c r="C294" s="234"/>
      <c r="D294" s="213" t="s">
        <v>269</v>
      </c>
      <c r="E294" s="235" t="s">
        <v>1</v>
      </c>
      <c r="F294" s="236" t="s">
        <v>276</v>
      </c>
      <c r="G294" s="234"/>
      <c r="H294" s="237">
        <v>1413</v>
      </c>
      <c r="I294" s="238"/>
      <c r="J294" s="234"/>
      <c r="K294" s="234"/>
      <c r="L294" s="239"/>
      <c r="M294" s="240"/>
      <c r="N294" s="241"/>
      <c r="O294" s="241"/>
      <c r="P294" s="241"/>
      <c r="Q294" s="241"/>
      <c r="R294" s="241"/>
      <c r="S294" s="241"/>
      <c r="T294" s="242"/>
      <c r="AT294" s="243" t="s">
        <v>269</v>
      </c>
      <c r="AU294" s="243" t="s">
        <v>86</v>
      </c>
      <c r="AV294" s="14" t="s">
        <v>149</v>
      </c>
      <c r="AW294" s="14" t="s">
        <v>32</v>
      </c>
      <c r="AX294" s="14" t="s">
        <v>84</v>
      </c>
      <c r="AY294" s="243" t="s">
        <v>128</v>
      </c>
    </row>
    <row r="295" spans="1:65" s="2" customFormat="1" ht="16.5" customHeight="1">
      <c r="A295" s="34"/>
      <c r="B295" s="35"/>
      <c r="C295" s="200" t="s">
        <v>493</v>
      </c>
      <c r="D295" s="200" t="s">
        <v>131</v>
      </c>
      <c r="E295" s="201" t="s">
        <v>494</v>
      </c>
      <c r="F295" s="202" t="s">
        <v>495</v>
      </c>
      <c r="G295" s="203" t="s">
        <v>134</v>
      </c>
      <c r="H295" s="204">
        <v>1</v>
      </c>
      <c r="I295" s="205"/>
      <c r="J295" s="206">
        <f>ROUND(I295*H295,2)</f>
        <v>0</v>
      </c>
      <c r="K295" s="202" t="s">
        <v>1</v>
      </c>
      <c r="L295" s="39"/>
      <c r="M295" s="207" t="s">
        <v>1</v>
      </c>
      <c r="N295" s="208" t="s">
        <v>41</v>
      </c>
      <c r="O295" s="71"/>
      <c r="P295" s="209">
        <f>O295*H295</f>
        <v>0</v>
      </c>
      <c r="Q295" s="209">
        <v>0</v>
      </c>
      <c r="R295" s="209">
        <f>Q295*H295</f>
        <v>0</v>
      </c>
      <c r="S295" s="209">
        <v>0</v>
      </c>
      <c r="T295" s="210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11" t="s">
        <v>149</v>
      </c>
      <c r="AT295" s="211" t="s">
        <v>131</v>
      </c>
      <c r="AU295" s="211" t="s">
        <v>86</v>
      </c>
      <c r="AY295" s="17" t="s">
        <v>128</v>
      </c>
      <c r="BE295" s="212">
        <f>IF(N295="základní",J295,0)</f>
        <v>0</v>
      </c>
      <c r="BF295" s="212">
        <f>IF(N295="snížená",J295,0)</f>
        <v>0</v>
      </c>
      <c r="BG295" s="212">
        <f>IF(N295="zákl. přenesená",J295,0)</f>
        <v>0</v>
      </c>
      <c r="BH295" s="212">
        <f>IF(N295="sníž. přenesená",J295,0)</f>
        <v>0</v>
      </c>
      <c r="BI295" s="212">
        <f>IF(N295="nulová",J295,0)</f>
        <v>0</v>
      </c>
      <c r="BJ295" s="17" t="s">
        <v>84</v>
      </c>
      <c r="BK295" s="212">
        <f>ROUND(I295*H295,2)</f>
        <v>0</v>
      </c>
      <c r="BL295" s="17" t="s">
        <v>149</v>
      </c>
      <c r="BM295" s="211" t="s">
        <v>496</v>
      </c>
    </row>
    <row r="296" spans="1:47" s="2" customFormat="1" ht="29.25">
      <c r="A296" s="34"/>
      <c r="B296" s="35"/>
      <c r="C296" s="36"/>
      <c r="D296" s="213" t="s">
        <v>138</v>
      </c>
      <c r="E296" s="36"/>
      <c r="F296" s="214" t="s">
        <v>497</v>
      </c>
      <c r="G296" s="36"/>
      <c r="H296" s="36"/>
      <c r="I296" s="168"/>
      <c r="J296" s="36"/>
      <c r="K296" s="36"/>
      <c r="L296" s="39"/>
      <c r="M296" s="215"/>
      <c r="N296" s="216"/>
      <c r="O296" s="71"/>
      <c r="P296" s="71"/>
      <c r="Q296" s="71"/>
      <c r="R296" s="71"/>
      <c r="S296" s="71"/>
      <c r="T296" s="72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7" t="s">
        <v>138</v>
      </c>
      <c r="AU296" s="17" t="s">
        <v>86</v>
      </c>
    </row>
    <row r="297" spans="1:65" s="2" customFormat="1" ht="16.5" customHeight="1">
      <c r="A297" s="34"/>
      <c r="B297" s="35"/>
      <c r="C297" s="200" t="s">
        <v>498</v>
      </c>
      <c r="D297" s="200" t="s">
        <v>131</v>
      </c>
      <c r="E297" s="201" t="s">
        <v>499</v>
      </c>
      <c r="F297" s="202" t="s">
        <v>500</v>
      </c>
      <c r="G297" s="203" t="s">
        <v>134</v>
      </c>
      <c r="H297" s="204">
        <v>1</v>
      </c>
      <c r="I297" s="205"/>
      <c r="J297" s="206">
        <f>ROUND(I297*H297,2)</f>
        <v>0</v>
      </c>
      <c r="K297" s="202" t="s">
        <v>1</v>
      </c>
      <c r="L297" s="39"/>
      <c r="M297" s="207" t="s">
        <v>1</v>
      </c>
      <c r="N297" s="208" t="s">
        <v>41</v>
      </c>
      <c r="O297" s="71"/>
      <c r="P297" s="209">
        <f>O297*H297</f>
        <v>0</v>
      </c>
      <c r="Q297" s="209">
        <v>0</v>
      </c>
      <c r="R297" s="209">
        <f>Q297*H297</f>
        <v>0</v>
      </c>
      <c r="S297" s="209">
        <v>0</v>
      </c>
      <c r="T297" s="210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11" t="s">
        <v>149</v>
      </c>
      <c r="AT297" s="211" t="s">
        <v>131</v>
      </c>
      <c r="AU297" s="211" t="s">
        <v>86</v>
      </c>
      <c r="AY297" s="17" t="s">
        <v>128</v>
      </c>
      <c r="BE297" s="212">
        <f>IF(N297="základní",J297,0)</f>
        <v>0</v>
      </c>
      <c r="BF297" s="212">
        <f>IF(N297="snížená",J297,0)</f>
        <v>0</v>
      </c>
      <c r="BG297" s="212">
        <f>IF(N297="zákl. přenesená",J297,0)</f>
        <v>0</v>
      </c>
      <c r="BH297" s="212">
        <f>IF(N297="sníž. přenesená",J297,0)</f>
        <v>0</v>
      </c>
      <c r="BI297" s="212">
        <f>IF(N297="nulová",J297,0)</f>
        <v>0</v>
      </c>
      <c r="BJ297" s="17" t="s">
        <v>84</v>
      </c>
      <c r="BK297" s="212">
        <f>ROUND(I297*H297,2)</f>
        <v>0</v>
      </c>
      <c r="BL297" s="17" t="s">
        <v>149</v>
      </c>
      <c r="BM297" s="211" t="s">
        <v>501</v>
      </c>
    </row>
    <row r="298" spans="1:47" s="2" customFormat="1" ht="29.25">
      <c r="A298" s="34"/>
      <c r="B298" s="35"/>
      <c r="C298" s="36"/>
      <c r="D298" s="213" t="s">
        <v>138</v>
      </c>
      <c r="E298" s="36"/>
      <c r="F298" s="214" t="s">
        <v>502</v>
      </c>
      <c r="G298" s="36"/>
      <c r="H298" s="36"/>
      <c r="I298" s="168"/>
      <c r="J298" s="36"/>
      <c r="K298" s="36"/>
      <c r="L298" s="39"/>
      <c r="M298" s="215"/>
      <c r="N298" s="216"/>
      <c r="O298" s="71"/>
      <c r="P298" s="71"/>
      <c r="Q298" s="71"/>
      <c r="R298" s="71"/>
      <c r="S298" s="71"/>
      <c r="T298" s="72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7" t="s">
        <v>138</v>
      </c>
      <c r="AU298" s="17" t="s">
        <v>86</v>
      </c>
    </row>
    <row r="299" spans="1:65" s="2" customFormat="1" ht="16.5" customHeight="1">
      <c r="A299" s="34"/>
      <c r="B299" s="35"/>
      <c r="C299" s="200" t="s">
        <v>503</v>
      </c>
      <c r="D299" s="200" t="s">
        <v>131</v>
      </c>
      <c r="E299" s="201" t="s">
        <v>504</v>
      </c>
      <c r="F299" s="202" t="s">
        <v>505</v>
      </c>
      <c r="G299" s="203" t="s">
        <v>506</v>
      </c>
      <c r="H299" s="204">
        <v>345</v>
      </c>
      <c r="I299" s="205"/>
      <c r="J299" s="206">
        <f>ROUND(I299*H299,2)</f>
        <v>0</v>
      </c>
      <c r="K299" s="202" t="s">
        <v>135</v>
      </c>
      <c r="L299" s="39"/>
      <c r="M299" s="207" t="s">
        <v>1</v>
      </c>
      <c r="N299" s="208" t="s">
        <v>41</v>
      </c>
      <c r="O299" s="71"/>
      <c r="P299" s="209">
        <f>O299*H299</f>
        <v>0</v>
      </c>
      <c r="Q299" s="209">
        <v>4E-05</v>
      </c>
      <c r="R299" s="209">
        <f>Q299*H299</f>
        <v>0.013800000000000002</v>
      </c>
      <c r="S299" s="209">
        <v>0</v>
      </c>
      <c r="T299" s="210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11" t="s">
        <v>149</v>
      </c>
      <c r="AT299" s="211" t="s">
        <v>131</v>
      </c>
      <c r="AU299" s="211" t="s">
        <v>86</v>
      </c>
      <c r="AY299" s="17" t="s">
        <v>128</v>
      </c>
      <c r="BE299" s="212">
        <f>IF(N299="základní",J299,0)</f>
        <v>0</v>
      </c>
      <c r="BF299" s="212">
        <f>IF(N299="snížená",J299,0)</f>
        <v>0</v>
      </c>
      <c r="BG299" s="212">
        <f>IF(N299="zákl. přenesená",J299,0)</f>
        <v>0</v>
      </c>
      <c r="BH299" s="212">
        <f>IF(N299="sníž. přenesená",J299,0)</f>
        <v>0</v>
      </c>
      <c r="BI299" s="212">
        <f>IF(N299="nulová",J299,0)</f>
        <v>0</v>
      </c>
      <c r="BJ299" s="17" t="s">
        <v>84</v>
      </c>
      <c r="BK299" s="212">
        <f>ROUND(I299*H299,2)</f>
        <v>0</v>
      </c>
      <c r="BL299" s="17" t="s">
        <v>149</v>
      </c>
      <c r="BM299" s="211" t="s">
        <v>507</v>
      </c>
    </row>
    <row r="300" spans="2:51" s="13" customFormat="1" ht="11.25">
      <c r="B300" s="222"/>
      <c r="C300" s="223"/>
      <c r="D300" s="213" t="s">
        <v>269</v>
      </c>
      <c r="E300" s="224" t="s">
        <v>1</v>
      </c>
      <c r="F300" s="225" t="s">
        <v>508</v>
      </c>
      <c r="G300" s="223"/>
      <c r="H300" s="226">
        <v>193</v>
      </c>
      <c r="I300" s="227"/>
      <c r="J300" s="223"/>
      <c r="K300" s="223"/>
      <c r="L300" s="228"/>
      <c r="M300" s="229"/>
      <c r="N300" s="230"/>
      <c r="O300" s="230"/>
      <c r="P300" s="230"/>
      <c r="Q300" s="230"/>
      <c r="R300" s="230"/>
      <c r="S300" s="230"/>
      <c r="T300" s="231"/>
      <c r="AT300" s="232" t="s">
        <v>269</v>
      </c>
      <c r="AU300" s="232" t="s">
        <v>86</v>
      </c>
      <c r="AV300" s="13" t="s">
        <v>86</v>
      </c>
      <c r="AW300" s="13" t="s">
        <v>32</v>
      </c>
      <c r="AX300" s="13" t="s">
        <v>76</v>
      </c>
      <c r="AY300" s="232" t="s">
        <v>128</v>
      </c>
    </row>
    <row r="301" spans="2:51" s="13" customFormat="1" ht="11.25">
      <c r="B301" s="222"/>
      <c r="C301" s="223"/>
      <c r="D301" s="213" t="s">
        <v>269</v>
      </c>
      <c r="E301" s="224" t="s">
        <v>1</v>
      </c>
      <c r="F301" s="225" t="s">
        <v>509</v>
      </c>
      <c r="G301" s="223"/>
      <c r="H301" s="226">
        <v>152</v>
      </c>
      <c r="I301" s="227"/>
      <c r="J301" s="223"/>
      <c r="K301" s="223"/>
      <c r="L301" s="228"/>
      <c r="M301" s="229"/>
      <c r="N301" s="230"/>
      <c r="O301" s="230"/>
      <c r="P301" s="230"/>
      <c r="Q301" s="230"/>
      <c r="R301" s="230"/>
      <c r="S301" s="230"/>
      <c r="T301" s="231"/>
      <c r="AT301" s="232" t="s">
        <v>269</v>
      </c>
      <c r="AU301" s="232" t="s">
        <v>86</v>
      </c>
      <c r="AV301" s="13" t="s">
        <v>86</v>
      </c>
      <c r="AW301" s="13" t="s">
        <v>32</v>
      </c>
      <c r="AX301" s="13" t="s">
        <v>76</v>
      </c>
      <c r="AY301" s="232" t="s">
        <v>128</v>
      </c>
    </row>
    <row r="302" spans="2:51" s="14" customFormat="1" ht="11.25">
      <c r="B302" s="233"/>
      <c r="C302" s="234"/>
      <c r="D302" s="213" t="s">
        <v>269</v>
      </c>
      <c r="E302" s="235" t="s">
        <v>1</v>
      </c>
      <c r="F302" s="236" t="s">
        <v>276</v>
      </c>
      <c r="G302" s="234"/>
      <c r="H302" s="237">
        <v>345</v>
      </c>
      <c r="I302" s="238"/>
      <c r="J302" s="234"/>
      <c r="K302" s="234"/>
      <c r="L302" s="239"/>
      <c r="M302" s="240"/>
      <c r="N302" s="241"/>
      <c r="O302" s="241"/>
      <c r="P302" s="241"/>
      <c r="Q302" s="241"/>
      <c r="R302" s="241"/>
      <c r="S302" s="241"/>
      <c r="T302" s="242"/>
      <c r="AT302" s="243" t="s">
        <v>269</v>
      </c>
      <c r="AU302" s="243" t="s">
        <v>86</v>
      </c>
      <c r="AV302" s="14" t="s">
        <v>149</v>
      </c>
      <c r="AW302" s="14" t="s">
        <v>32</v>
      </c>
      <c r="AX302" s="14" t="s">
        <v>84</v>
      </c>
      <c r="AY302" s="243" t="s">
        <v>128</v>
      </c>
    </row>
    <row r="303" spans="1:65" s="2" customFormat="1" ht="16.5" customHeight="1">
      <c r="A303" s="34"/>
      <c r="B303" s="35"/>
      <c r="C303" s="200" t="s">
        <v>510</v>
      </c>
      <c r="D303" s="200" t="s">
        <v>131</v>
      </c>
      <c r="E303" s="201" t="s">
        <v>511</v>
      </c>
      <c r="F303" s="202" t="s">
        <v>512</v>
      </c>
      <c r="G303" s="203" t="s">
        <v>506</v>
      </c>
      <c r="H303" s="204">
        <v>216</v>
      </c>
      <c r="I303" s="205"/>
      <c r="J303" s="206">
        <f>ROUND(I303*H303,2)</f>
        <v>0</v>
      </c>
      <c r="K303" s="202" t="s">
        <v>135</v>
      </c>
      <c r="L303" s="39"/>
      <c r="M303" s="207" t="s">
        <v>1</v>
      </c>
      <c r="N303" s="208" t="s">
        <v>41</v>
      </c>
      <c r="O303" s="71"/>
      <c r="P303" s="209">
        <f>O303*H303</f>
        <v>0</v>
      </c>
      <c r="Q303" s="209">
        <v>4E-05</v>
      </c>
      <c r="R303" s="209">
        <f>Q303*H303</f>
        <v>0.00864</v>
      </c>
      <c r="S303" s="209">
        <v>0</v>
      </c>
      <c r="T303" s="210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11" t="s">
        <v>149</v>
      </c>
      <c r="AT303" s="211" t="s">
        <v>131</v>
      </c>
      <c r="AU303" s="211" t="s">
        <v>86</v>
      </c>
      <c r="AY303" s="17" t="s">
        <v>128</v>
      </c>
      <c r="BE303" s="212">
        <f>IF(N303="základní",J303,0)</f>
        <v>0</v>
      </c>
      <c r="BF303" s="212">
        <f>IF(N303="snížená",J303,0)</f>
        <v>0</v>
      </c>
      <c r="BG303" s="212">
        <f>IF(N303="zákl. přenesená",J303,0)</f>
        <v>0</v>
      </c>
      <c r="BH303" s="212">
        <f>IF(N303="sníž. přenesená",J303,0)</f>
        <v>0</v>
      </c>
      <c r="BI303" s="212">
        <f>IF(N303="nulová",J303,0)</f>
        <v>0</v>
      </c>
      <c r="BJ303" s="17" t="s">
        <v>84</v>
      </c>
      <c r="BK303" s="212">
        <f>ROUND(I303*H303,2)</f>
        <v>0</v>
      </c>
      <c r="BL303" s="17" t="s">
        <v>149</v>
      </c>
      <c r="BM303" s="211" t="s">
        <v>513</v>
      </c>
    </row>
    <row r="304" spans="2:51" s="13" customFormat="1" ht="11.25">
      <c r="B304" s="222"/>
      <c r="C304" s="223"/>
      <c r="D304" s="213" t="s">
        <v>269</v>
      </c>
      <c r="E304" s="224" t="s">
        <v>1</v>
      </c>
      <c r="F304" s="225" t="s">
        <v>514</v>
      </c>
      <c r="G304" s="223"/>
      <c r="H304" s="226">
        <v>130</v>
      </c>
      <c r="I304" s="227"/>
      <c r="J304" s="223"/>
      <c r="K304" s="223"/>
      <c r="L304" s="228"/>
      <c r="M304" s="229"/>
      <c r="N304" s="230"/>
      <c r="O304" s="230"/>
      <c r="P304" s="230"/>
      <c r="Q304" s="230"/>
      <c r="R304" s="230"/>
      <c r="S304" s="230"/>
      <c r="T304" s="231"/>
      <c r="AT304" s="232" t="s">
        <v>269</v>
      </c>
      <c r="AU304" s="232" t="s">
        <v>86</v>
      </c>
      <c r="AV304" s="13" t="s">
        <v>86</v>
      </c>
      <c r="AW304" s="13" t="s">
        <v>32</v>
      </c>
      <c r="AX304" s="13" t="s">
        <v>76</v>
      </c>
      <c r="AY304" s="232" t="s">
        <v>128</v>
      </c>
    </row>
    <row r="305" spans="2:51" s="13" customFormat="1" ht="11.25">
      <c r="B305" s="222"/>
      <c r="C305" s="223"/>
      <c r="D305" s="213" t="s">
        <v>269</v>
      </c>
      <c r="E305" s="224" t="s">
        <v>1</v>
      </c>
      <c r="F305" s="225" t="s">
        <v>515</v>
      </c>
      <c r="G305" s="223"/>
      <c r="H305" s="226">
        <v>56</v>
      </c>
      <c r="I305" s="227"/>
      <c r="J305" s="223"/>
      <c r="K305" s="223"/>
      <c r="L305" s="228"/>
      <c r="M305" s="229"/>
      <c r="N305" s="230"/>
      <c r="O305" s="230"/>
      <c r="P305" s="230"/>
      <c r="Q305" s="230"/>
      <c r="R305" s="230"/>
      <c r="S305" s="230"/>
      <c r="T305" s="231"/>
      <c r="AT305" s="232" t="s">
        <v>269</v>
      </c>
      <c r="AU305" s="232" t="s">
        <v>86</v>
      </c>
      <c r="AV305" s="13" t="s">
        <v>86</v>
      </c>
      <c r="AW305" s="13" t="s">
        <v>32</v>
      </c>
      <c r="AX305" s="13" t="s">
        <v>76</v>
      </c>
      <c r="AY305" s="232" t="s">
        <v>128</v>
      </c>
    </row>
    <row r="306" spans="2:51" s="13" customFormat="1" ht="11.25">
      <c r="B306" s="222"/>
      <c r="C306" s="223"/>
      <c r="D306" s="213" t="s">
        <v>269</v>
      </c>
      <c r="E306" s="224" t="s">
        <v>1</v>
      </c>
      <c r="F306" s="225" t="s">
        <v>516</v>
      </c>
      <c r="G306" s="223"/>
      <c r="H306" s="226">
        <v>30</v>
      </c>
      <c r="I306" s="227"/>
      <c r="J306" s="223"/>
      <c r="K306" s="223"/>
      <c r="L306" s="228"/>
      <c r="M306" s="229"/>
      <c r="N306" s="230"/>
      <c r="O306" s="230"/>
      <c r="P306" s="230"/>
      <c r="Q306" s="230"/>
      <c r="R306" s="230"/>
      <c r="S306" s="230"/>
      <c r="T306" s="231"/>
      <c r="AT306" s="232" t="s">
        <v>269</v>
      </c>
      <c r="AU306" s="232" t="s">
        <v>86</v>
      </c>
      <c r="AV306" s="13" t="s">
        <v>86</v>
      </c>
      <c r="AW306" s="13" t="s">
        <v>32</v>
      </c>
      <c r="AX306" s="13" t="s">
        <v>76</v>
      </c>
      <c r="AY306" s="232" t="s">
        <v>128</v>
      </c>
    </row>
    <row r="307" spans="2:51" s="14" customFormat="1" ht="11.25">
      <c r="B307" s="233"/>
      <c r="C307" s="234"/>
      <c r="D307" s="213" t="s">
        <v>269</v>
      </c>
      <c r="E307" s="235" t="s">
        <v>1</v>
      </c>
      <c r="F307" s="236" t="s">
        <v>276</v>
      </c>
      <c r="G307" s="234"/>
      <c r="H307" s="237">
        <v>216</v>
      </c>
      <c r="I307" s="238"/>
      <c r="J307" s="234"/>
      <c r="K307" s="234"/>
      <c r="L307" s="239"/>
      <c r="M307" s="240"/>
      <c r="N307" s="241"/>
      <c r="O307" s="241"/>
      <c r="P307" s="241"/>
      <c r="Q307" s="241"/>
      <c r="R307" s="241"/>
      <c r="S307" s="241"/>
      <c r="T307" s="242"/>
      <c r="AT307" s="243" t="s">
        <v>269</v>
      </c>
      <c r="AU307" s="243" t="s">
        <v>86</v>
      </c>
      <c r="AV307" s="14" t="s">
        <v>149</v>
      </c>
      <c r="AW307" s="14" t="s">
        <v>32</v>
      </c>
      <c r="AX307" s="14" t="s">
        <v>84</v>
      </c>
      <c r="AY307" s="243" t="s">
        <v>128</v>
      </c>
    </row>
    <row r="308" spans="1:65" s="2" customFormat="1" ht="16.5" customHeight="1">
      <c r="A308" s="34"/>
      <c r="B308" s="35"/>
      <c r="C308" s="255" t="s">
        <v>517</v>
      </c>
      <c r="D308" s="255" t="s">
        <v>457</v>
      </c>
      <c r="E308" s="256" t="s">
        <v>518</v>
      </c>
      <c r="F308" s="257" t="s">
        <v>519</v>
      </c>
      <c r="G308" s="258" t="s">
        <v>520</v>
      </c>
      <c r="H308" s="259">
        <v>4.6</v>
      </c>
      <c r="I308" s="260"/>
      <c r="J308" s="261">
        <f>ROUND(I308*H308,2)</f>
        <v>0</v>
      </c>
      <c r="K308" s="257" t="s">
        <v>135</v>
      </c>
      <c r="L308" s="262"/>
      <c r="M308" s="263" t="s">
        <v>1</v>
      </c>
      <c r="N308" s="264" t="s">
        <v>41</v>
      </c>
      <c r="O308" s="71"/>
      <c r="P308" s="209">
        <f>O308*H308</f>
        <v>0</v>
      </c>
      <c r="Q308" s="209">
        <v>1</v>
      </c>
      <c r="R308" s="209">
        <f>Q308*H308</f>
        <v>4.6</v>
      </c>
      <c r="S308" s="209">
        <v>0</v>
      </c>
      <c r="T308" s="210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11" t="s">
        <v>168</v>
      </c>
      <c r="AT308" s="211" t="s">
        <v>457</v>
      </c>
      <c r="AU308" s="211" t="s">
        <v>86</v>
      </c>
      <c r="AY308" s="17" t="s">
        <v>128</v>
      </c>
      <c r="BE308" s="212">
        <f>IF(N308="základní",J308,0)</f>
        <v>0</v>
      </c>
      <c r="BF308" s="212">
        <f>IF(N308="snížená",J308,0)</f>
        <v>0</v>
      </c>
      <c r="BG308" s="212">
        <f>IF(N308="zákl. přenesená",J308,0)</f>
        <v>0</v>
      </c>
      <c r="BH308" s="212">
        <f>IF(N308="sníž. přenesená",J308,0)</f>
        <v>0</v>
      </c>
      <c r="BI308" s="212">
        <f>IF(N308="nulová",J308,0)</f>
        <v>0</v>
      </c>
      <c r="BJ308" s="17" t="s">
        <v>84</v>
      </c>
      <c r="BK308" s="212">
        <f>ROUND(I308*H308,2)</f>
        <v>0</v>
      </c>
      <c r="BL308" s="17" t="s">
        <v>149</v>
      </c>
      <c r="BM308" s="211" t="s">
        <v>521</v>
      </c>
    </row>
    <row r="309" spans="2:51" s="13" customFormat="1" ht="11.25">
      <c r="B309" s="222"/>
      <c r="C309" s="223"/>
      <c r="D309" s="213" t="s">
        <v>269</v>
      </c>
      <c r="E309" s="224" t="s">
        <v>1</v>
      </c>
      <c r="F309" s="225" t="s">
        <v>522</v>
      </c>
      <c r="G309" s="223"/>
      <c r="H309" s="226">
        <v>1.33</v>
      </c>
      <c r="I309" s="227"/>
      <c r="J309" s="223"/>
      <c r="K309" s="223"/>
      <c r="L309" s="228"/>
      <c r="M309" s="229"/>
      <c r="N309" s="230"/>
      <c r="O309" s="230"/>
      <c r="P309" s="230"/>
      <c r="Q309" s="230"/>
      <c r="R309" s="230"/>
      <c r="S309" s="230"/>
      <c r="T309" s="231"/>
      <c r="AT309" s="232" t="s">
        <v>269</v>
      </c>
      <c r="AU309" s="232" t="s">
        <v>86</v>
      </c>
      <c r="AV309" s="13" t="s">
        <v>86</v>
      </c>
      <c r="AW309" s="13" t="s">
        <v>32</v>
      </c>
      <c r="AX309" s="13" t="s">
        <v>76</v>
      </c>
      <c r="AY309" s="232" t="s">
        <v>128</v>
      </c>
    </row>
    <row r="310" spans="2:51" s="13" customFormat="1" ht="11.25">
      <c r="B310" s="222"/>
      <c r="C310" s="223"/>
      <c r="D310" s="213" t="s">
        <v>269</v>
      </c>
      <c r="E310" s="224" t="s">
        <v>1</v>
      </c>
      <c r="F310" s="225" t="s">
        <v>523</v>
      </c>
      <c r="G310" s="223"/>
      <c r="H310" s="226">
        <v>2.25</v>
      </c>
      <c r="I310" s="227"/>
      <c r="J310" s="223"/>
      <c r="K310" s="223"/>
      <c r="L310" s="228"/>
      <c r="M310" s="229"/>
      <c r="N310" s="230"/>
      <c r="O310" s="230"/>
      <c r="P310" s="230"/>
      <c r="Q310" s="230"/>
      <c r="R310" s="230"/>
      <c r="S310" s="230"/>
      <c r="T310" s="231"/>
      <c r="AT310" s="232" t="s">
        <v>269</v>
      </c>
      <c r="AU310" s="232" t="s">
        <v>86</v>
      </c>
      <c r="AV310" s="13" t="s">
        <v>86</v>
      </c>
      <c r="AW310" s="13" t="s">
        <v>32</v>
      </c>
      <c r="AX310" s="13" t="s">
        <v>76</v>
      </c>
      <c r="AY310" s="232" t="s">
        <v>128</v>
      </c>
    </row>
    <row r="311" spans="2:51" s="13" customFormat="1" ht="11.25">
      <c r="B311" s="222"/>
      <c r="C311" s="223"/>
      <c r="D311" s="213" t="s">
        <v>269</v>
      </c>
      <c r="E311" s="224" t="s">
        <v>1</v>
      </c>
      <c r="F311" s="225" t="s">
        <v>524</v>
      </c>
      <c r="G311" s="223"/>
      <c r="H311" s="226">
        <v>0.84</v>
      </c>
      <c r="I311" s="227"/>
      <c r="J311" s="223"/>
      <c r="K311" s="223"/>
      <c r="L311" s="228"/>
      <c r="M311" s="229"/>
      <c r="N311" s="230"/>
      <c r="O311" s="230"/>
      <c r="P311" s="230"/>
      <c r="Q311" s="230"/>
      <c r="R311" s="230"/>
      <c r="S311" s="230"/>
      <c r="T311" s="231"/>
      <c r="AT311" s="232" t="s">
        <v>269</v>
      </c>
      <c r="AU311" s="232" t="s">
        <v>86</v>
      </c>
      <c r="AV311" s="13" t="s">
        <v>86</v>
      </c>
      <c r="AW311" s="13" t="s">
        <v>32</v>
      </c>
      <c r="AX311" s="13" t="s">
        <v>76</v>
      </c>
      <c r="AY311" s="232" t="s">
        <v>128</v>
      </c>
    </row>
    <row r="312" spans="2:51" s="13" customFormat="1" ht="11.25">
      <c r="B312" s="222"/>
      <c r="C312" s="223"/>
      <c r="D312" s="213" t="s">
        <v>269</v>
      </c>
      <c r="E312" s="224" t="s">
        <v>1</v>
      </c>
      <c r="F312" s="225" t="s">
        <v>525</v>
      </c>
      <c r="G312" s="223"/>
      <c r="H312" s="226">
        <v>0.18</v>
      </c>
      <c r="I312" s="227"/>
      <c r="J312" s="223"/>
      <c r="K312" s="223"/>
      <c r="L312" s="228"/>
      <c r="M312" s="229"/>
      <c r="N312" s="230"/>
      <c r="O312" s="230"/>
      <c r="P312" s="230"/>
      <c r="Q312" s="230"/>
      <c r="R312" s="230"/>
      <c r="S312" s="230"/>
      <c r="T312" s="231"/>
      <c r="AT312" s="232" t="s">
        <v>269</v>
      </c>
      <c r="AU312" s="232" t="s">
        <v>86</v>
      </c>
      <c r="AV312" s="13" t="s">
        <v>86</v>
      </c>
      <c r="AW312" s="13" t="s">
        <v>32</v>
      </c>
      <c r="AX312" s="13" t="s">
        <v>76</v>
      </c>
      <c r="AY312" s="232" t="s">
        <v>128</v>
      </c>
    </row>
    <row r="313" spans="2:51" s="14" customFormat="1" ht="11.25">
      <c r="B313" s="233"/>
      <c r="C313" s="234"/>
      <c r="D313" s="213" t="s">
        <v>269</v>
      </c>
      <c r="E313" s="235" t="s">
        <v>1</v>
      </c>
      <c r="F313" s="236" t="s">
        <v>276</v>
      </c>
      <c r="G313" s="234"/>
      <c r="H313" s="237">
        <v>4.6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AT313" s="243" t="s">
        <v>269</v>
      </c>
      <c r="AU313" s="243" t="s">
        <v>86</v>
      </c>
      <c r="AV313" s="14" t="s">
        <v>149</v>
      </c>
      <c r="AW313" s="14" t="s">
        <v>32</v>
      </c>
      <c r="AX313" s="14" t="s">
        <v>84</v>
      </c>
      <c r="AY313" s="243" t="s">
        <v>128</v>
      </c>
    </row>
    <row r="314" spans="1:65" s="2" customFormat="1" ht="16.5" customHeight="1">
      <c r="A314" s="34"/>
      <c r="B314" s="35"/>
      <c r="C314" s="255" t="s">
        <v>526</v>
      </c>
      <c r="D314" s="255" t="s">
        <v>457</v>
      </c>
      <c r="E314" s="256" t="s">
        <v>527</v>
      </c>
      <c r="F314" s="257" t="s">
        <v>528</v>
      </c>
      <c r="G314" s="258" t="s">
        <v>520</v>
      </c>
      <c r="H314" s="259">
        <v>29.74</v>
      </c>
      <c r="I314" s="260"/>
      <c r="J314" s="261">
        <f>ROUND(I314*H314,2)</f>
        <v>0</v>
      </c>
      <c r="K314" s="257" t="s">
        <v>135</v>
      </c>
      <c r="L314" s="262"/>
      <c r="M314" s="263" t="s">
        <v>1</v>
      </c>
      <c r="N314" s="264" t="s">
        <v>41</v>
      </c>
      <c r="O314" s="71"/>
      <c r="P314" s="209">
        <f>O314*H314</f>
        <v>0</v>
      </c>
      <c r="Q314" s="209">
        <v>1</v>
      </c>
      <c r="R314" s="209">
        <f>Q314*H314</f>
        <v>29.74</v>
      </c>
      <c r="S314" s="209">
        <v>0</v>
      </c>
      <c r="T314" s="210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11" t="s">
        <v>168</v>
      </c>
      <c r="AT314" s="211" t="s">
        <v>457</v>
      </c>
      <c r="AU314" s="211" t="s">
        <v>86</v>
      </c>
      <c r="AY314" s="17" t="s">
        <v>128</v>
      </c>
      <c r="BE314" s="212">
        <f>IF(N314="základní",J314,0)</f>
        <v>0</v>
      </c>
      <c r="BF314" s="212">
        <f>IF(N314="snížená",J314,0)</f>
        <v>0</v>
      </c>
      <c r="BG314" s="212">
        <f>IF(N314="zákl. přenesená",J314,0)</f>
        <v>0</v>
      </c>
      <c r="BH314" s="212">
        <f>IF(N314="sníž. přenesená",J314,0)</f>
        <v>0</v>
      </c>
      <c r="BI314" s="212">
        <f>IF(N314="nulová",J314,0)</f>
        <v>0</v>
      </c>
      <c r="BJ314" s="17" t="s">
        <v>84</v>
      </c>
      <c r="BK314" s="212">
        <f>ROUND(I314*H314,2)</f>
        <v>0</v>
      </c>
      <c r="BL314" s="17" t="s">
        <v>149</v>
      </c>
      <c r="BM314" s="211" t="s">
        <v>529</v>
      </c>
    </row>
    <row r="315" spans="2:51" s="13" customFormat="1" ht="11.25">
      <c r="B315" s="222"/>
      <c r="C315" s="223"/>
      <c r="D315" s="213" t="s">
        <v>269</v>
      </c>
      <c r="E315" s="224" t="s">
        <v>1</v>
      </c>
      <c r="F315" s="225" t="s">
        <v>530</v>
      </c>
      <c r="G315" s="223"/>
      <c r="H315" s="226">
        <v>9.92</v>
      </c>
      <c r="I315" s="227"/>
      <c r="J315" s="223"/>
      <c r="K315" s="223"/>
      <c r="L315" s="228"/>
      <c r="M315" s="229"/>
      <c r="N315" s="230"/>
      <c r="O315" s="230"/>
      <c r="P315" s="230"/>
      <c r="Q315" s="230"/>
      <c r="R315" s="230"/>
      <c r="S315" s="230"/>
      <c r="T315" s="231"/>
      <c r="AT315" s="232" t="s">
        <v>269</v>
      </c>
      <c r="AU315" s="232" t="s">
        <v>86</v>
      </c>
      <c r="AV315" s="13" t="s">
        <v>86</v>
      </c>
      <c r="AW315" s="13" t="s">
        <v>32</v>
      </c>
      <c r="AX315" s="13" t="s">
        <v>76</v>
      </c>
      <c r="AY315" s="232" t="s">
        <v>128</v>
      </c>
    </row>
    <row r="316" spans="2:51" s="13" customFormat="1" ht="11.25">
      <c r="B316" s="222"/>
      <c r="C316" s="223"/>
      <c r="D316" s="213" t="s">
        <v>269</v>
      </c>
      <c r="E316" s="224" t="s">
        <v>1</v>
      </c>
      <c r="F316" s="225" t="s">
        <v>531</v>
      </c>
      <c r="G316" s="223"/>
      <c r="H316" s="226">
        <v>13.48</v>
      </c>
      <c r="I316" s="227"/>
      <c r="J316" s="223"/>
      <c r="K316" s="223"/>
      <c r="L316" s="228"/>
      <c r="M316" s="229"/>
      <c r="N316" s="230"/>
      <c r="O316" s="230"/>
      <c r="P316" s="230"/>
      <c r="Q316" s="230"/>
      <c r="R316" s="230"/>
      <c r="S316" s="230"/>
      <c r="T316" s="231"/>
      <c r="AT316" s="232" t="s">
        <v>269</v>
      </c>
      <c r="AU316" s="232" t="s">
        <v>86</v>
      </c>
      <c r="AV316" s="13" t="s">
        <v>86</v>
      </c>
      <c r="AW316" s="13" t="s">
        <v>32</v>
      </c>
      <c r="AX316" s="13" t="s">
        <v>76</v>
      </c>
      <c r="AY316" s="232" t="s">
        <v>128</v>
      </c>
    </row>
    <row r="317" spans="2:51" s="13" customFormat="1" ht="11.25">
      <c r="B317" s="222"/>
      <c r="C317" s="223"/>
      <c r="D317" s="213" t="s">
        <v>269</v>
      </c>
      <c r="E317" s="224" t="s">
        <v>1</v>
      </c>
      <c r="F317" s="225" t="s">
        <v>532</v>
      </c>
      <c r="G317" s="223"/>
      <c r="H317" s="226">
        <v>5.04</v>
      </c>
      <c r="I317" s="227"/>
      <c r="J317" s="223"/>
      <c r="K317" s="223"/>
      <c r="L317" s="228"/>
      <c r="M317" s="229"/>
      <c r="N317" s="230"/>
      <c r="O317" s="230"/>
      <c r="P317" s="230"/>
      <c r="Q317" s="230"/>
      <c r="R317" s="230"/>
      <c r="S317" s="230"/>
      <c r="T317" s="231"/>
      <c r="AT317" s="232" t="s">
        <v>269</v>
      </c>
      <c r="AU317" s="232" t="s">
        <v>86</v>
      </c>
      <c r="AV317" s="13" t="s">
        <v>86</v>
      </c>
      <c r="AW317" s="13" t="s">
        <v>32</v>
      </c>
      <c r="AX317" s="13" t="s">
        <v>76</v>
      </c>
      <c r="AY317" s="232" t="s">
        <v>128</v>
      </c>
    </row>
    <row r="318" spans="2:51" s="13" customFormat="1" ht="11.25">
      <c r="B318" s="222"/>
      <c r="C318" s="223"/>
      <c r="D318" s="213" t="s">
        <v>269</v>
      </c>
      <c r="E318" s="224" t="s">
        <v>1</v>
      </c>
      <c r="F318" s="225" t="s">
        <v>533</v>
      </c>
      <c r="G318" s="223"/>
      <c r="H318" s="226">
        <v>1.3</v>
      </c>
      <c r="I318" s="227"/>
      <c r="J318" s="223"/>
      <c r="K318" s="223"/>
      <c r="L318" s="228"/>
      <c r="M318" s="229"/>
      <c r="N318" s="230"/>
      <c r="O318" s="230"/>
      <c r="P318" s="230"/>
      <c r="Q318" s="230"/>
      <c r="R318" s="230"/>
      <c r="S318" s="230"/>
      <c r="T318" s="231"/>
      <c r="AT318" s="232" t="s">
        <v>269</v>
      </c>
      <c r="AU318" s="232" t="s">
        <v>86</v>
      </c>
      <c r="AV318" s="13" t="s">
        <v>86</v>
      </c>
      <c r="AW318" s="13" t="s">
        <v>32</v>
      </c>
      <c r="AX318" s="13" t="s">
        <v>76</v>
      </c>
      <c r="AY318" s="232" t="s">
        <v>128</v>
      </c>
    </row>
    <row r="319" spans="2:51" s="14" customFormat="1" ht="11.25">
      <c r="B319" s="233"/>
      <c r="C319" s="234"/>
      <c r="D319" s="213" t="s">
        <v>269</v>
      </c>
      <c r="E319" s="235" t="s">
        <v>1</v>
      </c>
      <c r="F319" s="236" t="s">
        <v>276</v>
      </c>
      <c r="G319" s="234"/>
      <c r="H319" s="237">
        <v>29.74</v>
      </c>
      <c r="I319" s="238"/>
      <c r="J319" s="234"/>
      <c r="K319" s="234"/>
      <c r="L319" s="239"/>
      <c r="M319" s="240"/>
      <c r="N319" s="241"/>
      <c r="O319" s="241"/>
      <c r="P319" s="241"/>
      <c r="Q319" s="241"/>
      <c r="R319" s="241"/>
      <c r="S319" s="241"/>
      <c r="T319" s="242"/>
      <c r="AT319" s="243" t="s">
        <v>269</v>
      </c>
      <c r="AU319" s="243" t="s">
        <v>86</v>
      </c>
      <c r="AV319" s="14" t="s">
        <v>149</v>
      </c>
      <c r="AW319" s="14" t="s">
        <v>32</v>
      </c>
      <c r="AX319" s="14" t="s">
        <v>84</v>
      </c>
      <c r="AY319" s="243" t="s">
        <v>128</v>
      </c>
    </row>
    <row r="320" spans="1:65" s="2" customFormat="1" ht="16.5" customHeight="1">
      <c r="A320" s="34"/>
      <c r="B320" s="35"/>
      <c r="C320" s="200" t="s">
        <v>534</v>
      </c>
      <c r="D320" s="200" t="s">
        <v>131</v>
      </c>
      <c r="E320" s="201" t="s">
        <v>535</v>
      </c>
      <c r="F320" s="202" t="s">
        <v>536</v>
      </c>
      <c r="G320" s="203" t="s">
        <v>134</v>
      </c>
      <c r="H320" s="204">
        <v>1</v>
      </c>
      <c r="I320" s="205"/>
      <c r="J320" s="206">
        <f>ROUND(I320*H320,2)</f>
        <v>0</v>
      </c>
      <c r="K320" s="202" t="s">
        <v>1</v>
      </c>
      <c r="L320" s="39"/>
      <c r="M320" s="207" t="s">
        <v>1</v>
      </c>
      <c r="N320" s="208" t="s">
        <v>41</v>
      </c>
      <c r="O320" s="71"/>
      <c r="P320" s="209">
        <f>O320*H320</f>
        <v>0</v>
      </c>
      <c r="Q320" s="209">
        <v>0</v>
      </c>
      <c r="R320" s="209">
        <f>Q320*H320</f>
        <v>0</v>
      </c>
      <c r="S320" s="209">
        <v>0</v>
      </c>
      <c r="T320" s="210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11" t="s">
        <v>149</v>
      </c>
      <c r="AT320" s="211" t="s">
        <v>131</v>
      </c>
      <c r="AU320" s="211" t="s">
        <v>86</v>
      </c>
      <c r="AY320" s="17" t="s">
        <v>128</v>
      </c>
      <c r="BE320" s="212">
        <f>IF(N320="základní",J320,0)</f>
        <v>0</v>
      </c>
      <c r="BF320" s="212">
        <f>IF(N320="snížená",J320,0)</f>
        <v>0</v>
      </c>
      <c r="BG320" s="212">
        <f>IF(N320="zákl. přenesená",J320,0)</f>
        <v>0</v>
      </c>
      <c r="BH320" s="212">
        <f>IF(N320="sníž. přenesená",J320,0)</f>
        <v>0</v>
      </c>
      <c r="BI320" s="212">
        <f>IF(N320="nulová",J320,0)</f>
        <v>0</v>
      </c>
      <c r="BJ320" s="17" t="s">
        <v>84</v>
      </c>
      <c r="BK320" s="212">
        <f>ROUND(I320*H320,2)</f>
        <v>0</v>
      </c>
      <c r="BL320" s="17" t="s">
        <v>149</v>
      </c>
      <c r="BM320" s="211" t="s">
        <v>537</v>
      </c>
    </row>
    <row r="321" spans="1:47" s="2" customFormat="1" ht="19.5">
      <c r="A321" s="34"/>
      <c r="B321" s="35"/>
      <c r="C321" s="36"/>
      <c r="D321" s="213" t="s">
        <v>138</v>
      </c>
      <c r="E321" s="36"/>
      <c r="F321" s="214" t="s">
        <v>538</v>
      </c>
      <c r="G321" s="36"/>
      <c r="H321" s="36"/>
      <c r="I321" s="168"/>
      <c r="J321" s="36"/>
      <c r="K321" s="36"/>
      <c r="L321" s="39"/>
      <c r="M321" s="215"/>
      <c r="N321" s="216"/>
      <c r="O321" s="71"/>
      <c r="P321" s="71"/>
      <c r="Q321" s="71"/>
      <c r="R321" s="71"/>
      <c r="S321" s="71"/>
      <c r="T321" s="72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7" t="s">
        <v>138</v>
      </c>
      <c r="AU321" s="17" t="s">
        <v>86</v>
      </c>
    </row>
    <row r="322" spans="1:65" s="2" customFormat="1" ht="16.5" customHeight="1">
      <c r="A322" s="34"/>
      <c r="B322" s="35"/>
      <c r="C322" s="200" t="s">
        <v>539</v>
      </c>
      <c r="D322" s="200" t="s">
        <v>131</v>
      </c>
      <c r="E322" s="201" t="s">
        <v>540</v>
      </c>
      <c r="F322" s="202" t="s">
        <v>541</v>
      </c>
      <c r="G322" s="203" t="s">
        <v>134</v>
      </c>
      <c r="H322" s="204">
        <v>1</v>
      </c>
      <c r="I322" s="205"/>
      <c r="J322" s="206">
        <f>ROUND(I322*H322,2)</f>
        <v>0</v>
      </c>
      <c r="K322" s="202" t="s">
        <v>1</v>
      </c>
      <c r="L322" s="39"/>
      <c r="M322" s="207" t="s">
        <v>1</v>
      </c>
      <c r="N322" s="208" t="s">
        <v>41</v>
      </c>
      <c r="O322" s="71"/>
      <c r="P322" s="209">
        <f>O322*H322</f>
        <v>0</v>
      </c>
      <c r="Q322" s="209">
        <v>0</v>
      </c>
      <c r="R322" s="209">
        <f>Q322*H322</f>
        <v>0</v>
      </c>
      <c r="S322" s="209">
        <v>0</v>
      </c>
      <c r="T322" s="210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11" t="s">
        <v>149</v>
      </c>
      <c r="AT322" s="211" t="s">
        <v>131</v>
      </c>
      <c r="AU322" s="211" t="s">
        <v>86</v>
      </c>
      <c r="AY322" s="17" t="s">
        <v>128</v>
      </c>
      <c r="BE322" s="212">
        <f>IF(N322="základní",J322,0)</f>
        <v>0</v>
      </c>
      <c r="BF322" s="212">
        <f>IF(N322="snížená",J322,0)</f>
        <v>0</v>
      </c>
      <c r="BG322" s="212">
        <f>IF(N322="zákl. přenesená",J322,0)</f>
        <v>0</v>
      </c>
      <c r="BH322" s="212">
        <f>IF(N322="sníž. přenesená",J322,0)</f>
        <v>0</v>
      </c>
      <c r="BI322" s="212">
        <f>IF(N322="nulová",J322,0)</f>
        <v>0</v>
      </c>
      <c r="BJ322" s="17" t="s">
        <v>84</v>
      </c>
      <c r="BK322" s="212">
        <f>ROUND(I322*H322,2)</f>
        <v>0</v>
      </c>
      <c r="BL322" s="17" t="s">
        <v>149</v>
      </c>
      <c r="BM322" s="211" t="s">
        <v>542</v>
      </c>
    </row>
    <row r="323" spans="1:47" s="2" customFormat="1" ht="29.25">
      <c r="A323" s="34"/>
      <c r="B323" s="35"/>
      <c r="C323" s="36"/>
      <c r="D323" s="213" t="s">
        <v>138</v>
      </c>
      <c r="E323" s="36"/>
      <c r="F323" s="214" t="s">
        <v>543</v>
      </c>
      <c r="G323" s="36"/>
      <c r="H323" s="36"/>
      <c r="I323" s="168"/>
      <c r="J323" s="36"/>
      <c r="K323" s="36"/>
      <c r="L323" s="39"/>
      <c r="M323" s="215"/>
      <c r="N323" s="216"/>
      <c r="O323" s="71"/>
      <c r="P323" s="71"/>
      <c r="Q323" s="71"/>
      <c r="R323" s="71"/>
      <c r="S323" s="71"/>
      <c r="T323" s="72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T323" s="17" t="s">
        <v>138</v>
      </c>
      <c r="AU323" s="17" t="s">
        <v>86</v>
      </c>
    </row>
    <row r="324" spans="2:63" s="12" customFormat="1" ht="22.9" customHeight="1">
      <c r="B324" s="184"/>
      <c r="C324" s="185"/>
      <c r="D324" s="186" t="s">
        <v>75</v>
      </c>
      <c r="E324" s="198" t="s">
        <v>144</v>
      </c>
      <c r="F324" s="198" t="s">
        <v>544</v>
      </c>
      <c r="G324" s="185"/>
      <c r="H324" s="185"/>
      <c r="I324" s="188"/>
      <c r="J324" s="199">
        <f>BK324</f>
        <v>0</v>
      </c>
      <c r="K324" s="185"/>
      <c r="L324" s="190"/>
      <c r="M324" s="191"/>
      <c r="N324" s="192"/>
      <c r="O324" s="192"/>
      <c r="P324" s="193">
        <f>SUM(P325:P329)</f>
        <v>0</v>
      </c>
      <c r="Q324" s="192"/>
      <c r="R324" s="193">
        <f>SUM(R325:R329)</f>
        <v>0.43036</v>
      </c>
      <c r="S324" s="192"/>
      <c r="T324" s="194">
        <f>SUM(T325:T329)</f>
        <v>0</v>
      </c>
      <c r="AR324" s="195" t="s">
        <v>84</v>
      </c>
      <c r="AT324" s="196" t="s">
        <v>75</v>
      </c>
      <c r="AU324" s="196" t="s">
        <v>84</v>
      </c>
      <c r="AY324" s="195" t="s">
        <v>128</v>
      </c>
      <c r="BK324" s="197">
        <f>SUM(BK325:BK329)</f>
        <v>0</v>
      </c>
    </row>
    <row r="325" spans="1:65" s="2" customFormat="1" ht="16.5" customHeight="1">
      <c r="A325" s="34"/>
      <c r="B325" s="35"/>
      <c r="C325" s="200" t="s">
        <v>545</v>
      </c>
      <c r="D325" s="200" t="s">
        <v>131</v>
      </c>
      <c r="E325" s="201" t="s">
        <v>546</v>
      </c>
      <c r="F325" s="202" t="s">
        <v>547</v>
      </c>
      <c r="G325" s="203" t="s">
        <v>279</v>
      </c>
      <c r="H325" s="204">
        <v>318.5</v>
      </c>
      <c r="I325" s="205"/>
      <c r="J325" s="206">
        <f>ROUND(I325*H325,2)</f>
        <v>0</v>
      </c>
      <c r="K325" s="202" t="s">
        <v>135</v>
      </c>
      <c r="L325" s="39"/>
      <c r="M325" s="207" t="s">
        <v>1</v>
      </c>
      <c r="N325" s="208" t="s">
        <v>41</v>
      </c>
      <c r="O325" s="71"/>
      <c r="P325" s="209">
        <f>O325*H325</f>
        <v>0</v>
      </c>
      <c r="Q325" s="209">
        <v>0</v>
      </c>
      <c r="R325" s="209">
        <f>Q325*H325</f>
        <v>0</v>
      </c>
      <c r="S325" s="209">
        <v>0</v>
      </c>
      <c r="T325" s="210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11" t="s">
        <v>149</v>
      </c>
      <c r="AT325" s="211" t="s">
        <v>131</v>
      </c>
      <c r="AU325" s="211" t="s">
        <v>86</v>
      </c>
      <c r="AY325" s="17" t="s">
        <v>128</v>
      </c>
      <c r="BE325" s="212">
        <f>IF(N325="základní",J325,0)</f>
        <v>0</v>
      </c>
      <c r="BF325" s="212">
        <f>IF(N325="snížená",J325,0)</f>
        <v>0</v>
      </c>
      <c r="BG325" s="212">
        <f>IF(N325="zákl. přenesená",J325,0)</f>
        <v>0</v>
      </c>
      <c r="BH325" s="212">
        <f>IF(N325="sníž. přenesená",J325,0)</f>
        <v>0</v>
      </c>
      <c r="BI325" s="212">
        <f>IF(N325="nulová",J325,0)</f>
        <v>0</v>
      </c>
      <c r="BJ325" s="17" t="s">
        <v>84</v>
      </c>
      <c r="BK325" s="212">
        <f>ROUND(I325*H325,2)</f>
        <v>0</v>
      </c>
      <c r="BL325" s="17" t="s">
        <v>149</v>
      </c>
      <c r="BM325" s="211" t="s">
        <v>548</v>
      </c>
    </row>
    <row r="326" spans="2:51" s="13" customFormat="1" ht="11.25">
      <c r="B326" s="222"/>
      <c r="C326" s="223"/>
      <c r="D326" s="213" t="s">
        <v>269</v>
      </c>
      <c r="E326" s="224" t="s">
        <v>1</v>
      </c>
      <c r="F326" s="225" t="s">
        <v>549</v>
      </c>
      <c r="G326" s="223"/>
      <c r="H326" s="226">
        <v>318.5</v>
      </c>
      <c r="I326" s="227"/>
      <c r="J326" s="223"/>
      <c r="K326" s="223"/>
      <c r="L326" s="228"/>
      <c r="M326" s="229"/>
      <c r="N326" s="230"/>
      <c r="O326" s="230"/>
      <c r="P326" s="230"/>
      <c r="Q326" s="230"/>
      <c r="R326" s="230"/>
      <c r="S326" s="230"/>
      <c r="T326" s="231"/>
      <c r="AT326" s="232" t="s">
        <v>269</v>
      </c>
      <c r="AU326" s="232" t="s">
        <v>86</v>
      </c>
      <c r="AV326" s="13" t="s">
        <v>86</v>
      </c>
      <c r="AW326" s="13" t="s">
        <v>32</v>
      </c>
      <c r="AX326" s="13" t="s">
        <v>84</v>
      </c>
      <c r="AY326" s="232" t="s">
        <v>128</v>
      </c>
    </row>
    <row r="327" spans="1:65" s="2" customFormat="1" ht="16.5" customHeight="1">
      <c r="A327" s="34"/>
      <c r="B327" s="35"/>
      <c r="C327" s="200" t="s">
        <v>550</v>
      </c>
      <c r="D327" s="200" t="s">
        <v>131</v>
      </c>
      <c r="E327" s="201" t="s">
        <v>551</v>
      </c>
      <c r="F327" s="202" t="s">
        <v>552</v>
      </c>
      <c r="G327" s="203" t="s">
        <v>267</v>
      </c>
      <c r="H327" s="204">
        <v>53</v>
      </c>
      <c r="I327" s="205"/>
      <c r="J327" s="206">
        <f>ROUND(I327*H327,2)</f>
        <v>0</v>
      </c>
      <c r="K327" s="202" t="s">
        <v>135</v>
      </c>
      <c r="L327" s="39"/>
      <c r="M327" s="207" t="s">
        <v>1</v>
      </c>
      <c r="N327" s="208" t="s">
        <v>41</v>
      </c>
      <c r="O327" s="71"/>
      <c r="P327" s="209">
        <f>O327*H327</f>
        <v>0</v>
      </c>
      <c r="Q327" s="209">
        <v>0.00726</v>
      </c>
      <c r="R327" s="209">
        <f>Q327*H327</f>
        <v>0.38478</v>
      </c>
      <c r="S327" s="209">
        <v>0</v>
      </c>
      <c r="T327" s="210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11" t="s">
        <v>149</v>
      </c>
      <c r="AT327" s="211" t="s">
        <v>131</v>
      </c>
      <c r="AU327" s="211" t="s">
        <v>86</v>
      </c>
      <c r="AY327" s="17" t="s">
        <v>128</v>
      </c>
      <c r="BE327" s="212">
        <f>IF(N327="základní",J327,0)</f>
        <v>0</v>
      </c>
      <c r="BF327" s="212">
        <f>IF(N327="snížená",J327,0)</f>
        <v>0</v>
      </c>
      <c r="BG327" s="212">
        <f>IF(N327="zákl. přenesená",J327,0)</f>
        <v>0</v>
      </c>
      <c r="BH327" s="212">
        <f>IF(N327="sníž. přenesená",J327,0)</f>
        <v>0</v>
      </c>
      <c r="BI327" s="212">
        <f>IF(N327="nulová",J327,0)</f>
        <v>0</v>
      </c>
      <c r="BJ327" s="17" t="s">
        <v>84</v>
      </c>
      <c r="BK327" s="212">
        <f>ROUND(I327*H327,2)</f>
        <v>0</v>
      </c>
      <c r="BL327" s="17" t="s">
        <v>149</v>
      </c>
      <c r="BM327" s="211" t="s">
        <v>553</v>
      </c>
    </row>
    <row r="328" spans="2:51" s="13" customFormat="1" ht="11.25">
      <c r="B328" s="222"/>
      <c r="C328" s="223"/>
      <c r="D328" s="213" t="s">
        <v>269</v>
      </c>
      <c r="E328" s="224" t="s">
        <v>1</v>
      </c>
      <c r="F328" s="225" t="s">
        <v>554</v>
      </c>
      <c r="G328" s="223"/>
      <c r="H328" s="226">
        <v>53</v>
      </c>
      <c r="I328" s="227"/>
      <c r="J328" s="223"/>
      <c r="K328" s="223"/>
      <c r="L328" s="228"/>
      <c r="M328" s="229"/>
      <c r="N328" s="230"/>
      <c r="O328" s="230"/>
      <c r="P328" s="230"/>
      <c r="Q328" s="230"/>
      <c r="R328" s="230"/>
      <c r="S328" s="230"/>
      <c r="T328" s="231"/>
      <c r="AT328" s="232" t="s">
        <v>269</v>
      </c>
      <c r="AU328" s="232" t="s">
        <v>86</v>
      </c>
      <c r="AV328" s="13" t="s">
        <v>86</v>
      </c>
      <c r="AW328" s="13" t="s">
        <v>32</v>
      </c>
      <c r="AX328" s="13" t="s">
        <v>84</v>
      </c>
      <c r="AY328" s="232" t="s">
        <v>128</v>
      </c>
    </row>
    <row r="329" spans="1:65" s="2" customFormat="1" ht="16.5" customHeight="1">
      <c r="A329" s="34"/>
      <c r="B329" s="35"/>
      <c r="C329" s="200" t="s">
        <v>555</v>
      </c>
      <c r="D329" s="200" t="s">
        <v>131</v>
      </c>
      <c r="E329" s="201" t="s">
        <v>556</v>
      </c>
      <c r="F329" s="202" t="s">
        <v>557</v>
      </c>
      <c r="G329" s="203" t="s">
        <v>267</v>
      </c>
      <c r="H329" s="204">
        <v>53</v>
      </c>
      <c r="I329" s="205"/>
      <c r="J329" s="206">
        <f>ROUND(I329*H329,2)</f>
        <v>0</v>
      </c>
      <c r="K329" s="202" t="s">
        <v>135</v>
      </c>
      <c r="L329" s="39"/>
      <c r="M329" s="207" t="s">
        <v>1</v>
      </c>
      <c r="N329" s="208" t="s">
        <v>41</v>
      </c>
      <c r="O329" s="71"/>
      <c r="P329" s="209">
        <f>O329*H329</f>
        <v>0</v>
      </c>
      <c r="Q329" s="209">
        <v>0.00086</v>
      </c>
      <c r="R329" s="209">
        <f>Q329*H329</f>
        <v>0.045579999999999996</v>
      </c>
      <c r="S329" s="209">
        <v>0</v>
      </c>
      <c r="T329" s="210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11" t="s">
        <v>149</v>
      </c>
      <c r="AT329" s="211" t="s">
        <v>131</v>
      </c>
      <c r="AU329" s="211" t="s">
        <v>86</v>
      </c>
      <c r="AY329" s="17" t="s">
        <v>128</v>
      </c>
      <c r="BE329" s="212">
        <f>IF(N329="základní",J329,0)</f>
        <v>0</v>
      </c>
      <c r="BF329" s="212">
        <f>IF(N329="snížená",J329,0)</f>
        <v>0</v>
      </c>
      <c r="BG329" s="212">
        <f>IF(N329="zákl. přenesená",J329,0)</f>
        <v>0</v>
      </c>
      <c r="BH329" s="212">
        <f>IF(N329="sníž. přenesená",J329,0)</f>
        <v>0</v>
      </c>
      <c r="BI329" s="212">
        <f>IF(N329="nulová",J329,0)</f>
        <v>0</v>
      </c>
      <c r="BJ329" s="17" t="s">
        <v>84</v>
      </c>
      <c r="BK329" s="212">
        <f>ROUND(I329*H329,2)</f>
        <v>0</v>
      </c>
      <c r="BL329" s="17" t="s">
        <v>149</v>
      </c>
      <c r="BM329" s="211" t="s">
        <v>558</v>
      </c>
    </row>
    <row r="330" spans="2:63" s="12" customFormat="1" ht="22.9" customHeight="1">
      <c r="B330" s="184"/>
      <c r="C330" s="185"/>
      <c r="D330" s="186" t="s">
        <v>75</v>
      </c>
      <c r="E330" s="198" t="s">
        <v>149</v>
      </c>
      <c r="F330" s="198" t="s">
        <v>559</v>
      </c>
      <c r="G330" s="185"/>
      <c r="H330" s="185"/>
      <c r="I330" s="188"/>
      <c r="J330" s="199">
        <f>BK330</f>
        <v>0</v>
      </c>
      <c r="K330" s="185"/>
      <c r="L330" s="190"/>
      <c r="M330" s="191"/>
      <c r="N330" s="192"/>
      <c r="O330" s="192"/>
      <c r="P330" s="193">
        <f>SUM(P331:P342)</f>
        <v>0</v>
      </c>
      <c r="Q330" s="192"/>
      <c r="R330" s="193">
        <f>SUM(R331:R342)</f>
        <v>281.883456</v>
      </c>
      <c r="S330" s="192"/>
      <c r="T330" s="194">
        <f>SUM(T331:T342)</f>
        <v>0</v>
      </c>
      <c r="AR330" s="195" t="s">
        <v>84</v>
      </c>
      <c r="AT330" s="196" t="s">
        <v>75</v>
      </c>
      <c r="AU330" s="196" t="s">
        <v>84</v>
      </c>
      <c r="AY330" s="195" t="s">
        <v>128</v>
      </c>
      <c r="BK330" s="197">
        <f>SUM(BK331:BK342)</f>
        <v>0</v>
      </c>
    </row>
    <row r="331" spans="1:65" s="2" customFormat="1" ht="16.5" customHeight="1">
      <c r="A331" s="34"/>
      <c r="B331" s="35"/>
      <c r="C331" s="200" t="s">
        <v>560</v>
      </c>
      <c r="D331" s="200" t="s">
        <v>131</v>
      </c>
      <c r="E331" s="201" t="s">
        <v>561</v>
      </c>
      <c r="F331" s="202" t="s">
        <v>562</v>
      </c>
      <c r="G331" s="203" t="s">
        <v>279</v>
      </c>
      <c r="H331" s="204">
        <v>83.2</v>
      </c>
      <c r="I331" s="205"/>
      <c r="J331" s="206">
        <f>ROUND(I331*H331,2)</f>
        <v>0</v>
      </c>
      <c r="K331" s="202" t="s">
        <v>135</v>
      </c>
      <c r="L331" s="39"/>
      <c r="M331" s="207" t="s">
        <v>1</v>
      </c>
      <c r="N331" s="208" t="s">
        <v>41</v>
      </c>
      <c r="O331" s="71"/>
      <c r="P331" s="209">
        <f>O331*H331</f>
        <v>0</v>
      </c>
      <c r="Q331" s="209">
        <v>2.13408</v>
      </c>
      <c r="R331" s="209">
        <f>Q331*H331</f>
        <v>177.555456</v>
      </c>
      <c r="S331" s="209">
        <v>0</v>
      </c>
      <c r="T331" s="210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11" t="s">
        <v>149</v>
      </c>
      <c r="AT331" s="211" t="s">
        <v>131</v>
      </c>
      <c r="AU331" s="211" t="s">
        <v>86</v>
      </c>
      <c r="AY331" s="17" t="s">
        <v>128</v>
      </c>
      <c r="BE331" s="212">
        <f>IF(N331="základní",J331,0)</f>
        <v>0</v>
      </c>
      <c r="BF331" s="212">
        <f>IF(N331="snížená",J331,0)</f>
        <v>0</v>
      </c>
      <c r="BG331" s="212">
        <f>IF(N331="zákl. přenesená",J331,0)</f>
        <v>0</v>
      </c>
      <c r="BH331" s="212">
        <f>IF(N331="sníž. přenesená",J331,0)</f>
        <v>0</v>
      </c>
      <c r="BI331" s="212">
        <f>IF(N331="nulová",J331,0)</f>
        <v>0</v>
      </c>
      <c r="BJ331" s="17" t="s">
        <v>84</v>
      </c>
      <c r="BK331" s="212">
        <f>ROUND(I331*H331,2)</f>
        <v>0</v>
      </c>
      <c r="BL331" s="17" t="s">
        <v>149</v>
      </c>
      <c r="BM331" s="211" t="s">
        <v>563</v>
      </c>
    </row>
    <row r="332" spans="2:51" s="13" customFormat="1" ht="11.25">
      <c r="B332" s="222"/>
      <c r="C332" s="223"/>
      <c r="D332" s="213" t="s">
        <v>269</v>
      </c>
      <c r="E332" s="224" t="s">
        <v>1</v>
      </c>
      <c r="F332" s="225" t="s">
        <v>564</v>
      </c>
      <c r="G332" s="223"/>
      <c r="H332" s="226">
        <v>46.4</v>
      </c>
      <c r="I332" s="227"/>
      <c r="J332" s="223"/>
      <c r="K332" s="223"/>
      <c r="L332" s="228"/>
      <c r="M332" s="229"/>
      <c r="N332" s="230"/>
      <c r="O332" s="230"/>
      <c r="P332" s="230"/>
      <c r="Q332" s="230"/>
      <c r="R332" s="230"/>
      <c r="S332" s="230"/>
      <c r="T332" s="231"/>
      <c r="AT332" s="232" t="s">
        <v>269</v>
      </c>
      <c r="AU332" s="232" t="s">
        <v>86</v>
      </c>
      <c r="AV332" s="13" t="s">
        <v>86</v>
      </c>
      <c r="AW332" s="13" t="s">
        <v>32</v>
      </c>
      <c r="AX332" s="13" t="s">
        <v>76</v>
      </c>
      <c r="AY332" s="232" t="s">
        <v>128</v>
      </c>
    </row>
    <row r="333" spans="2:51" s="13" customFormat="1" ht="11.25">
      <c r="B333" s="222"/>
      <c r="C333" s="223"/>
      <c r="D333" s="213" t="s">
        <v>269</v>
      </c>
      <c r="E333" s="224" t="s">
        <v>1</v>
      </c>
      <c r="F333" s="225" t="s">
        <v>565</v>
      </c>
      <c r="G333" s="223"/>
      <c r="H333" s="226">
        <v>36.8</v>
      </c>
      <c r="I333" s="227"/>
      <c r="J333" s="223"/>
      <c r="K333" s="223"/>
      <c r="L333" s="228"/>
      <c r="M333" s="229"/>
      <c r="N333" s="230"/>
      <c r="O333" s="230"/>
      <c r="P333" s="230"/>
      <c r="Q333" s="230"/>
      <c r="R333" s="230"/>
      <c r="S333" s="230"/>
      <c r="T333" s="231"/>
      <c r="AT333" s="232" t="s">
        <v>269</v>
      </c>
      <c r="AU333" s="232" t="s">
        <v>86</v>
      </c>
      <c r="AV333" s="13" t="s">
        <v>86</v>
      </c>
      <c r="AW333" s="13" t="s">
        <v>32</v>
      </c>
      <c r="AX333" s="13" t="s">
        <v>76</v>
      </c>
      <c r="AY333" s="232" t="s">
        <v>128</v>
      </c>
    </row>
    <row r="334" spans="2:51" s="14" customFormat="1" ht="11.25">
      <c r="B334" s="233"/>
      <c r="C334" s="234"/>
      <c r="D334" s="213" t="s">
        <v>269</v>
      </c>
      <c r="E334" s="235" t="s">
        <v>1</v>
      </c>
      <c r="F334" s="236" t="s">
        <v>276</v>
      </c>
      <c r="G334" s="234"/>
      <c r="H334" s="237">
        <v>83.2</v>
      </c>
      <c r="I334" s="238"/>
      <c r="J334" s="234"/>
      <c r="K334" s="234"/>
      <c r="L334" s="239"/>
      <c r="M334" s="240"/>
      <c r="N334" s="241"/>
      <c r="O334" s="241"/>
      <c r="P334" s="241"/>
      <c r="Q334" s="241"/>
      <c r="R334" s="241"/>
      <c r="S334" s="241"/>
      <c r="T334" s="242"/>
      <c r="AT334" s="243" t="s">
        <v>269</v>
      </c>
      <c r="AU334" s="243" t="s">
        <v>86</v>
      </c>
      <c r="AV334" s="14" t="s">
        <v>149</v>
      </c>
      <c r="AW334" s="14" t="s">
        <v>32</v>
      </c>
      <c r="AX334" s="14" t="s">
        <v>84</v>
      </c>
      <c r="AY334" s="243" t="s">
        <v>128</v>
      </c>
    </row>
    <row r="335" spans="1:65" s="2" customFormat="1" ht="16.5" customHeight="1">
      <c r="A335" s="34"/>
      <c r="B335" s="35"/>
      <c r="C335" s="200" t="s">
        <v>566</v>
      </c>
      <c r="D335" s="200" t="s">
        <v>131</v>
      </c>
      <c r="E335" s="201" t="s">
        <v>567</v>
      </c>
      <c r="F335" s="202" t="s">
        <v>568</v>
      </c>
      <c r="G335" s="203" t="s">
        <v>279</v>
      </c>
      <c r="H335" s="204">
        <v>664.8</v>
      </c>
      <c r="I335" s="205"/>
      <c r="J335" s="206">
        <f>ROUND(I335*H335,2)</f>
        <v>0</v>
      </c>
      <c r="K335" s="202" t="s">
        <v>1</v>
      </c>
      <c r="L335" s="39"/>
      <c r="M335" s="207" t="s">
        <v>1</v>
      </c>
      <c r="N335" s="208" t="s">
        <v>41</v>
      </c>
      <c r="O335" s="71"/>
      <c r="P335" s="209">
        <f>O335*H335</f>
        <v>0</v>
      </c>
      <c r="Q335" s="209">
        <v>0</v>
      </c>
      <c r="R335" s="209">
        <f>Q335*H335</f>
        <v>0</v>
      </c>
      <c r="S335" s="209">
        <v>0</v>
      </c>
      <c r="T335" s="210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11" t="s">
        <v>149</v>
      </c>
      <c r="AT335" s="211" t="s">
        <v>131</v>
      </c>
      <c r="AU335" s="211" t="s">
        <v>86</v>
      </c>
      <c r="AY335" s="17" t="s">
        <v>128</v>
      </c>
      <c r="BE335" s="212">
        <f>IF(N335="základní",J335,0)</f>
        <v>0</v>
      </c>
      <c r="BF335" s="212">
        <f>IF(N335="snížená",J335,0)</f>
        <v>0</v>
      </c>
      <c r="BG335" s="212">
        <f>IF(N335="zákl. přenesená",J335,0)</f>
        <v>0</v>
      </c>
      <c r="BH335" s="212">
        <f>IF(N335="sníž. přenesená",J335,0)</f>
        <v>0</v>
      </c>
      <c r="BI335" s="212">
        <f>IF(N335="nulová",J335,0)</f>
        <v>0</v>
      </c>
      <c r="BJ335" s="17" t="s">
        <v>84</v>
      </c>
      <c r="BK335" s="212">
        <f>ROUND(I335*H335,2)</f>
        <v>0</v>
      </c>
      <c r="BL335" s="17" t="s">
        <v>149</v>
      </c>
      <c r="BM335" s="211" t="s">
        <v>569</v>
      </c>
    </row>
    <row r="336" spans="2:51" s="13" customFormat="1" ht="11.25">
      <c r="B336" s="222"/>
      <c r="C336" s="223"/>
      <c r="D336" s="213" t="s">
        <v>269</v>
      </c>
      <c r="E336" s="224" t="s">
        <v>1</v>
      </c>
      <c r="F336" s="225" t="s">
        <v>570</v>
      </c>
      <c r="G336" s="223"/>
      <c r="H336" s="226">
        <v>332.8</v>
      </c>
      <c r="I336" s="227"/>
      <c r="J336" s="223"/>
      <c r="K336" s="223"/>
      <c r="L336" s="228"/>
      <c r="M336" s="229"/>
      <c r="N336" s="230"/>
      <c r="O336" s="230"/>
      <c r="P336" s="230"/>
      <c r="Q336" s="230"/>
      <c r="R336" s="230"/>
      <c r="S336" s="230"/>
      <c r="T336" s="231"/>
      <c r="AT336" s="232" t="s">
        <v>269</v>
      </c>
      <c r="AU336" s="232" t="s">
        <v>86</v>
      </c>
      <c r="AV336" s="13" t="s">
        <v>86</v>
      </c>
      <c r="AW336" s="13" t="s">
        <v>32</v>
      </c>
      <c r="AX336" s="13" t="s">
        <v>76</v>
      </c>
      <c r="AY336" s="232" t="s">
        <v>128</v>
      </c>
    </row>
    <row r="337" spans="2:51" s="13" customFormat="1" ht="11.25">
      <c r="B337" s="222"/>
      <c r="C337" s="223"/>
      <c r="D337" s="213" t="s">
        <v>269</v>
      </c>
      <c r="E337" s="224" t="s">
        <v>1</v>
      </c>
      <c r="F337" s="225" t="s">
        <v>379</v>
      </c>
      <c r="G337" s="223"/>
      <c r="H337" s="226">
        <v>332</v>
      </c>
      <c r="I337" s="227"/>
      <c r="J337" s="223"/>
      <c r="K337" s="223"/>
      <c r="L337" s="228"/>
      <c r="M337" s="229"/>
      <c r="N337" s="230"/>
      <c r="O337" s="230"/>
      <c r="P337" s="230"/>
      <c r="Q337" s="230"/>
      <c r="R337" s="230"/>
      <c r="S337" s="230"/>
      <c r="T337" s="231"/>
      <c r="AT337" s="232" t="s">
        <v>269</v>
      </c>
      <c r="AU337" s="232" t="s">
        <v>86</v>
      </c>
      <c r="AV337" s="13" t="s">
        <v>86</v>
      </c>
      <c r="AW337" s="13" t="s">
        <v>32</v>
      </c>
      <c r="AX337" s="13" t="s">
        <v>76</v>
      </c>
      <c r="AY337" s="232" t="s">
        <v>128</v>
      </c>
    </row>
    <row r="338" spans="2:51" s="14" customFormat="1" ht="11.25">
      <c r="B338" s="233"/>
      <c r="C338" s="234"/>
      <c r="D338" s="213" t="s">
        <v>269</v>
      </c>
      <c r="E338" s="235" t="s">
        <v>1</v>
      </c>
      <c r="F338" s="236" t="s">
        <v>276</v>
      </c>
      <c r="G338" s="234"/>
      <c r="H338" s="237">
        <v>664.8</v>
      </c>
      <c r="I338" s="238"/>
      <c r="J338" s="234"/>
      <c r="K338" s="234"/>
      <c r="L338" s="239"/>
      <c r="M338" s="240"/>
      <c r="N338" s="241"/>
      <c r="O338" s="241"/>
      <c r="P338" s="241"/>
      <c r="Q338" s="241"/>
      <c r="R338" s="241"/>
      <c r="S338" s="241"/>
      <c r="T338" s="242"/>
      <c r="AT338" s="243" t="s">
        <v>269</v>
      </c>
      <c r="AU338" s="243" t="s">
        <v>86</v>
      </c>
      <c r="AV338" s="14" t="s">
        <v>149</v>
      </c>
      <c r="AW338" s="14" t="s">
        <v>32</v>
      </c>
      <c r="AX338" s="14" t="s">
        <v>84</v>
      </c>
      <c r="AY338" s="243" t="s">
        <v>128</v>
      </c>
    </row>
    <row r="339" spans="1:65" s="2" customFormat="1" ht="16.5" customHeight="1">
      <c r="A339" s="34"/>
      <c r="B339" s="35"/>
      <c r="C339" s="200" t="s">
        <v>571</v>
      </c>
      <c r="D339" s="200" t="s">
        <v>131</v>
      </c>
      <c r="E339" s="201" t="s">
        <v>572</v>
      </c>
      <c r="F339" s="202" t="s">
        <v>573</v>
      </c>
      <c r="G339" s="203" t="s">
        <v>279</v>
      </c>
      <c r="H339" s="204">
        <v>48.3</v>
      </c>
      <c r="I339" s="205"/>
      <c r="J339" s="206">
        <f>ROUND(I339*H339,2)</f>
        <v>0</v>
      </c>
      <c r="K339" s="202" t="s">
        <v>135</v>
      </c>
      <c r="L339" s="39"/>
      <c r="M339" s="207" t="s">
        <v>1</v>
      </c>
      <c r="N339" s="208" t="s">
        <v>41</v>
      </c>
      <c r="O339" s="71"/>
      <c r="P339" s="209">
        <f>O339*H339</f>
        <v>0</v>
      </c>
      <c r="Q339" s="209">
        <v>2.16</v>
      </c>
      <c r="R339" s="209">
        <f>Q339*H339</f>
        <v>104.328</v>
      </c>
      <c r="S339" s="209">
        <v>0</v>
      </c>
      <c r="T339" s="210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11" t="s">
        <v>149</v>
      </c>
      <c r="AT339" s="211" t="s">
        <v>131</v>
      </c>
      <c r="AU339" s="211" t="s">
        <v>86</v>
      </c>
      <c r="AY339" s="17" t="s">
        <v>128</v>
      </c>
      <c r="BE339" s="212">
        <f>IF(N339="základní",J339,0)</f>
        <v>0</v>
      </c>
      <c r="BF339" s="212">
        <f>IF(N339="snížená",J339,0)</f>
        <v>0</v>
      </c>
      <c r="BG339" s="212">
        <f>IF(N339="zákl. přenesená",J339,0)</f>
        <v>0</v>
      </c>
      <c r="BH339" s="212">
        <f>IF(N339="sníž. přenesená",J339,0)</f>
        <v>0</v>
      </c>
      <c r="BI339" s="212">
        <f>IF(N339="nulová",J339,0)</f>
        <v>0</v>
      </c>
      <c r="BJ339" s="17" t="s">
        <v>84</v>
      </c>
      <c r="BK339" s="212">
        <f>ROUND(I339*H339,2)</f>
        <v>0</v>
      </c>
      <c r="BL339" s="17" t="s">
        <v>149</v>
      </c>
      <c r="BM339" s="211" t="s">
        <v>574</v>
      </c>
    </row>
    <row r="340" spans="2:51" s="13" customFormat="1" ht="11.25">
      <c r="B340" s="222"/>
      <c r="C340" s="223"/>
      <c r="D340" s="213" t="s">
        <v>269</v>
      </c>
      <c r="E340" s="224" t="s">
        <v>1</v>
      </c>
      <c r="F340" s="225" t="s">
        <v>575</v>
      </c>
      <c r="G340" s="223"/>
      <c r="H340" s="226">
        <v>48.3</v>
      </c>
      <c r="I340" s="227"/>
      <c r="J340" s="223"/>
      <c r="K340" s="223"/>
      <c r="L340" s="228"/>
      <c r="M340" s="229"/>
      <c r="N340" s="230"/>
      <c r="O340" s="230"/>
      <c r="P340" s="230"/>
      <c r="Q340" s="230"/>
      <c r="R340" s="230"/>
      <c r="S340" s="230"/>
      <c r="T340" s="231"/>
      <c r="AT340" s="232" t="s">
        <v>269</v>
      </c>
      <c r="AU340" s="232" t="s">
        <v>86</v>
      </c>
      <c r="AV340" s="13" t="s">
        <v>86</v>
      </c>
      <c r="AW340" s="13" t="s">
        <v>32</v>
      </c>
      <c r="AX340" s="13" t="s">
        <v>84</v>
      </c>
      <c r="AY340" s="232" t="s">
        <v>128</v>
      </c>
    </row>
    <row r="341" spans="1:65" s="2" customFormat="1" ht="16.5" customHeight="1">
      <c r="A341" s="34"/>
      <c r="B341" s="35"/>
      <c r="C341" s="200" t="s">
        <v>576</v>
      </c>
      <c r="D341" s="200" t="s">
        <v>131</v>
      </c>
      <c r="E341" s="201" t="s">
        <v>577</v>
      </c>
      <c r="F341" s="202" t="s">
        <v>578</v>
      </c>
      <c r="G341" s="203" t="s">
        <v>279</v>
      </c>
      <c r="H341" s="204">
        <v>89.7</v>
      </c>
      <c r="I341" s="205"/>
      <c r="J341" s="206">
        <f>ROUND(I341*H341,2)</f>
        <v>0</v>
      </c>
      <c r="K341" s="202" t="s">
        <v>1</v>
      </c>
      <c r="L341" s="39"/>
      <c r="M341" s="207" t="s">
        <v>1</v>
      </c>
      <c r="N341" s="208" t="s">
        <v>41</v>
      </c>
      <c r="O341" s="71"/>
      <c r="P341" s="209">
        <f>O341*H341</f>
        <v>0</v>
      </c>
      <c r="Q341" s="209">
        <v>0</v>
      </c>
      <c r="R341" s="209">
        <f>Q341*H341</f>
        <v>0</v>
      </c>
      <c r="S341" s="209">
        <v>0</v>
      </c>
      <c r="T341" s="210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11" t="s">
        <v>149</v>
      </c>
      <c r="AT341" s="211" t="s">
        <v>131</v>
      </c>
      <c r="AU341" s="211" t="s">
        <v>86</v>
      </c>
      <c r="AY341" s="17" t="s">
        <v>128</v>
      </c>
      <c r="BE341" s="212">
        <f>IF(N341="základní",J341,0)</f>
        <v>0</v>
      </c>
      <c r="BF341" s="212">
        <f>IF(N341="snížená",J341,0)</f>
        <v>0</v>
      </c>
      <c r="BG341" s="212">
        <f>IF(N341="zákl. přenesená",J341,0)</f>
        <v>0</v>
      </c>
      <c r="BH341" s="212">
        <f>IF(N341="sníž. přenesená",J341,0)</f>
        <v>0</v>
      </c>
      <c r="BI341" s="212">
        <f>IF(N341="nulová",J341,0)</f>
        <v>0</v>
      </c>
      <c r="BJ341" s="17" t="s">
        <v>84</v>
      </c>
      <c r="BK341" s="212">
        <f>ROUND(I341*H341,2)</f>
        <v>0</v>
      </c>
      <c r="BL341" s="17" t="s">
        <v>149</v>
      </c>
      <c r="BM341" s="211" t="s">
        <v>579</v>
      </c>
    </row>
    <row r="342" spans="2:51" s="13" customFormat="1" ht="11.25">
      <c r="B342" s="222"/>
      <c r="C342" s="223"/>
      <c r="D342" s="213" t="s">
        <v>269</v>
      </c>
      <c r="E342" s="224" t="s">
        <v>1</v>
      </c>
      <c r="F342" s="225" t="s">
        <v>580</v>
      </c>
      <c r="G342" s="223"/>
      <c r="H342" s="226">
        <v>89.7</v>
      </c>
      <c r="I342" s="227"/>
      <c r="J342" s="223"/>
      <c r="K342" s="223"/>
      <c r="L342" s="228"/>
      <c r="M342" s="229"/>
      <c r="N342" s="230"/>
      <c r="O342" s="230"/>
      <c r="P342" s="230"/>
      <c r="Q342" s="230"/>
      <c r="R342" s="230"/>
      <c r="S342" s="230"/>
      <c r="T342" s="231"/>
      <c r="AT342" s="232" t="s">
        <v>269</v>
      </c>
      <c r="AU342" s="232" t="s">
        <v>86</v>
      </c>
      <c r="AV342" s="13" t="s">
        <v>86</v>
      </c>
      <c r="AW342" s="13" t="s">
        <v>32</v>
      </c>
      <c r="AX342" s="13" t="s">
        <v>84</v>
      </c>
      <c r="AY342" s="232" t="s">
        <v>128</v>
      </c>
    </row>
    <row r="343" spans="2:63" s="12" customFormat="1" ht="22.9" customHeight="1">
      <c r="B343" s="184"/>
      <c r="C343" s="185"/>
      <c r="D343" s="186" t="s">
        <v>75</v>
      </c>
      <c r="E343" s="198" t="s">
        <v>127</v>
      </c>
      <c r="F343" s="198" t="s">
        <v>581</v>
      </c>
      <c r="G343" s="185"/>
      <c r="H343" s="185"/>
      <c r="I343" s="188"/>
      <c r="J343" s="199">
        <f>BK343</f>
        <v>0</v>
      </c>
      <c r="K343" s="185"/>
      <c r="L343" s="190"/>
      <c r="M343" s="191"/>
      <c r="N343" s="192"/>
      <c r="O343" s="192"/>
      <c r="P343" s="193">
        <f>SUM(P344:P349)</f>
        <v>0</v>
      </c>
      <c r="Q343" s="192"/>
      <c r="R343" s="193">
        <f>SUM(R344:R349)</f>
        <v>0</v>
      </c>
      <c r="S343" s="192"/>
      <c r="T343" s="194">
        <f>SUM(T344:T349)</f>
        <v>0</v>
      </c>
      <c r="AR343" s="195" t="s">
        <v>84</v>
      </c>
      <c r="AT343" s="196" t="s">
        <v>75</v>
      </c>
      <c r="AU343" s="196" t="s">
        <v>84</v>
      </c>
      <c r="AY343" s="195" t="s">
        <v>128</v>
      </c>
      <c r="BK343" s="197">
        <f>SUM(BK344:BK349)</f>
        <v>0</v>
      </c>
    </row>
    <row r="344" spans="1:65" s="2" customFormat="1" ht="16.5" customHeight="1">
      <c r="A344" s="34"/>
      <c r="B344" s="35"/>
      <c r="C344" s="200" t="s">
        <v>582</v>
      </c>
      <c r="D344" s="200" t="s">
        <v>131</v>
      </c>
      <c r="E344" s="201" t="s">
        <v>583</v>
      </c>
      <c r="F344" s="202" t="s">
        <v>584</v>
      </c>
      <c r="G344" s="203" t="s">
        <v>267</v>
      </c>
      <c r="H344" s="204">
        <v>186</v>
      </c>
      <c r="I344" s="205"/>
      <c r="J344" s="206">
        <f>ROUND(I344*H344,2)</f>
        <v>0</v>
      </c>
      <c r="K344" s="202" t="s">
        <v>135</v>
      </c>
      <c r="L344" s="39"/>
      <c r="M344" s="207" t="s">
        <v>1</v>
      </c>
      <c r="N344" s="208" t="s">
        <v>41</v>
      </c>
      <c r="O344" s="71"/>
      <c r="P344" s="209">
        <f>O344*H344</f>
        <v>0</v>
      </c>
      <c r="Q344" s="209">
        <v>0</v>
      </c>
      <c r="R344" s="209">
        <f>Q344*H344</f>
        <v>0</v>
      </c>
      <c r="S344" s="209">
        <v>0</v>
      </c>
      <c r="T344" s="210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11" t="s">
        <v>149</v>
      </c>
      <c r="AT344" s="211" t="s">
        <v>131</v>
      </c>
      <c r="AU344" s="211" t="s">
        <v>86</v>
      </c>
      <c r="AY344" s="17" t="s">
        <v>128</v>
      </c>
      <c r="BE344" s="212">
        <f>IF(N344="základní",J344,0)</f>
        <v>0</v>
      </c>
      <c r="BF344" s="212">
        <f>IF(N344="snížená",J344,0)</f>
        <v>0</v>
      </c>
      <c r="BG344" s="212">
        <f>IF(N344="zákl. přenesená",J344,0)</f>
        <v>0</v>
      </c>
      <c r="BH344" s="212">
        <f>IF(N344="sníž. přenesená",J344,0)</f>
        <v>0</v>
      </c>
      <c r="BI344" s="212">
        <f>IF(N344="nulová",J344,0)</f>
        <v>0</v>
      </c>
      <c r="BJ344" s="17" t="s">
        <v>84</v>
      </c>
      <c r="BK344" s="212">
        <f>ROUND(I344*H344,2)</f>
        <v>0</v>
      </c>
      <c r="BL344" s="17" t="s">
        <v>149</v>
      </c>
      <c r="BM344" s="211" t="s">
        <v>585</v>
      </c>
    </row>
    <row r="345" spans="2:51" s="13" customFormat="1" ht="11.25">
      <c r="B345" s="222"/>
      <c r="C345" s="223"/>
      <c r="D345" s="213" t="s">
        <v>269</v>
      </c>
      <c r="E345" s="224" t="s">
        <v>1</v>
      </c>
      <c r="F345" s="225" t="s">
        <v>586</v>
      </c>
      <c r="G345" s="223"/>
      <c r="H345" s="226">
        <v>186</v>
      </c>
      <c r="I345" s="227"/>
      <c r="J345" s="223"/>
      <c r="K345" s="223"/>
      <c r="L345" s="228"/>
      <c r="M345" s="229"/>
      <c r="N345" s="230"/>
      <c r="O345" s="230"/>
      <c r="P345" s="230"/>
      <c r="Q345" s="230"/>
      <c r="R345" s="230"/>
      <c r="S345" s="230"/>
      <c r="T345" s="231"/>
      <c r="AT345" s="232" t="s">
        <v>269</v>
      </c>
      <c r="AU345" s="232" t="s">
        <v>86</v>
      </c>
      <c r="AV345" s="13" t="s">
        <v>86</v>
      </c>
      <c r="AW345" s="13" t="s">
        <v>32</v>
      </c>
      <c r="AX345" s="13" t="s">
        <v>84</v>
      </c>
      <c r="AY345" s="232" t="s">
        <v>128</v>
      </c>
    </row>
    <row r="346" spans="1:65" s="2" customFormat="1" ht="16.5" customHeight="1">
      <c r="A346" s="34"/>
      <c r="B346" s="35"/>
      <c r="C346" s="200" t="s">
        <v>587</v>
      </c>
      <c r="D346" s="200" t="s">
        <v>131</v>
      </c>
      <c r="E346" s="201" t="s">
        <v>588</v>
      </c>
      <c r="F346" s="202" t="s">
        <v>589</v>
      </c>
      <c r="G346" s="203" t="s">
        <v>267</v>
      </c>
      <c r="H346" s="204">
        <v>861</v>
      </c>
      <c r="I346" s="205"/>
      <c r="J346" s="206">
        <f>ROUND(I346*H346,2)</f>
        <v>0</v>
      </c>
      <c r="K346" s="202" t="s">
        <v>135</v>
      </c>
      <c r="L346" s="39"/>
      <c r="M346" s="207" t="s">
        <v>1</v>
      </c>
      <c r="N346" s="208" t="s">
        <v>41</v>
      </c>
      <c r="O346" s="71"/>
      <c r="P346" s="209">
        <f>O346*H346</f>
        <v>0</v>
      </c>
      <c r="Q346" s="209">
        <v>0</v>
      </c>
      <c r="R346" s="209">
        <f>Q346*H346</f>
        <v>0</v>
      </c>
      <c r="S346" s="209">
        <v>0</v>
      </c>
      <c r="T346" s="210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11" t="s">
        <v>149</v>
      </c>
      <c r="AT346" s="211" t="s">
        <v>131</v>
      </c>
      <c r="AU346" s="211" t="s">
        <v>86</v>
      </c>
      <c r="AY346" s="17" t="s">
        <v>128</v>
      </c>
      <c r="BE346" s="212">
        <f>IF(N346="základní",J346,0)</f>
        <v>0</v>
      </c>
      <c r="BF346" s="212">
        <f>IF(N346="snížená",J346,0)</f>
        <v>0</v>
      </c>
      <c r="BG346" s="212">
        <f>IF(N346="zákl. přenesená",J346,0)</f>
        <v>0</v>
      </c>
      <c r="BH346" s="212">
        <f>IF(N346="sníž. přenesená",J346,0)</f>
        <v>0</v>
      </c>
      <c r="BI346" s="212">
        <f>IF(N346="nulová",J346,0)</f>
        <v>0</v>
      </c>
      <c r="BJ346" s="17" t="s">
        <v>84</v>
      </c>
      <c r="BK346" s="212">
        <f>ROUND(I346*H346,2)</f>
        <v>0</v>
      </c>
      <c r="BL346" s="17" t="s">
        <v>149</v>
      </c>
      <c r="BM346" s="211" t="s">
        <v>590</v>
      </c>
    </row>
    <row r="347" spans="2:51" s="13" customFormat="1" ht="11.25">
      <c r="B347" s="222"/>
      <c r="C347" s="223"/>
      <c r="D347" s="213" t="s">
        <v>269</v>
      </c>
      <c r="E347" s="224" t="s">
        <v>1</v>
      </c>
      <c r="F347" s="225" t="s">
        <v>591</v>
      </c>
      <c r="G347" s="223"/>
      <c r="H347" s="226">
        <v>861</v>
      </c>
      <c r="I347" s="227"/>
      <c r="J347" s="223"/>
      <c r="K347" s="223"/>
      <c r="L347" s="228"/>
      <c r="M347" s="229"/>
      <c r="N347" s="230"/>
      <c r="O347" s="230"/>
      <c r="P347" s="230"/>
      <c r="Q347" s="230"/>
      <c r="R347" s="230"/>
      <c r="S347" s="230"/>
      <c r="T347" s="231"/>
      <c r="AT347" s="232" t="s">
        <v>269</v>
      </c>
      <c r="AU347" s="232" t="s">
        <v>86</v>
      </c>
      <c r="AV347" s="13" t="s">
        <v>86</v>
      </c>
      <c r="AW347" s="13" t="s">
        <v>32</v>
      </c>
      <c r="AX347" s="13" t="s">
        <v>84</v>
      </c>
      <c r="AY347" s="232" t="s">
        <v>128</v>
      </c>
    </row>
    <row r="348" spans="1:65" s="2" customFormat="1" ht="16.5" customHeight="1">
      <c r="A348" s="34"/>
      <c r="B348" s="35"/>
      <c r="C348" s="200" t="s">
        <v>592</v>
      </c>
      <c r="D348" s="200" t="s">
        <v>131</v>
      </c>
      <c r="E348" s="201" t="s">
        <v>593</v>
      </c>
      <c r="F348" s="202" t="s">
        <v>594</v>
      </c>
      <c r="G348" s="203" t="s">
        <v>267</v>
      </c>
      <c r="H348" s="204">
        <v>157</v>
      </c>
      <c r="I348" s="205"/>
      <c r="J348" s="206">
        <f>ROUND(I348*H348,2)</f>
        <v>0</v>
      </c>
      <c r="K348" s="202" t="s">
        <v>135</v>
      </c>
      <c r="L348" s="39"/>
      <c r="M348" s="207" t="s">
        <v>1</v>
      </c>
      <c r="N348" s="208" t="s">
        <v>41</v>
      </c>
      <c r="O348" s="71"/>
      <c r="P348" s="209">
        <f>O348*H348</f>
        <v>0</v>
      </c>
      <c r="Q348" s="209">
        <v>0</v>
      </c>
      <c r="R348" s="209">
        <f>Q348*H348</f>
        <v>0</v>
      </c>
      <c r="S348" s="209">
        <v>0</v>
      </c>
      <c r="T348" s="210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11" t="s">
        <v>149</v>
      </c>
      <c r="AT348" s="211" t="s">
        <v>131</v>
      </c>
      <c r="AU348" s="211" t="s">
        <v>86</v>
      </c>
      <c r="AY348" s="17" t="s">
        <v>128</v>
      </c>
      <c r="BE348" s="212">
        <f>IF(N348="základní",J348,0)</f>
        <v>0</v>
      </c>
      <c r="BF348" s="212">
        <f>IF(N348="snížená",J348,0)</f>
        <v>0</v>
      </c>
      <c r="BG348" s="212">
        <f>IF(N348="zákl. přenesená",J348,0)</f>
        <v>0</v>
      </c>
      <c r="BH348" s="212">
        <f>IF(N348="sníž. přenesená",J348,0)</f>
        <v>0</v>
      </c>
      <c r="BI348" s="212">
        <f>IF(N348="nulová",J348,0)</f>
        <v>0</v>
      </c>
      <c r="BJ348" s="17" t="s">
        <v>84</v>
      </c>
      <c r="BK348" s="212">
        <f>ROUND(I348*H348,2)</f>
        <v>0</v>
      </c>
      <c r="BL348" s="17" t="s">
        <v>149</v>
      </c>
      <c r="BM348" s="211" t="s">
        <v>595</v>
      </c>
    </row>
    <row r="349" spans="2:51" s="13" customFormat="1" ht="11.25">
      <c r="B349" s="222"/>
      <c r="C349" s="223"/>
      <c r="D349" s="213" t="s">
        <v>269</v>
      </c>
      <c r="E349" s="224" t="s">
        <v>1</v>
      </c>
      <c r="F349" s="225" t="s">
        <v>596</v>
      </c>
      <c r="G349" s="223"/>
      <c r="H349" s="226">
        <v>157</v>
      </c>
      <c r="I349" s="227"/>
      <c r="J349" s="223"/>
      <c r="K349" s="223"/>
      <c r="L349" s="228"/>
      <c r="M349" s="229"/>
      <c r="N349" s="230"/>
      <c r="O349" s="230"/>
      <c r="P349" s="230"/>
      <c r="Q349" s="230"/>
      <c r="R349" s="230"/>
      <c r="S349" s="230"/>
      <c r="T349" s="231"/>
      <c r="AT349" s="232" t="s">
        <v>269</v>
      </c>
      <c r="AU349" s="232" t="s">
        <v>86</v>
      </c>
      <c r="AV349" s="13" t="s">
        <v>86</v>
      </c>
      <c r="AW349" s="13" t="s">
        <v>32</v>
      </c>
      <c r="AX349" s="13" t="s">
        <v>84</v>
      </c>
      <c r="AY349" s="232" t="s">
        <v>128</v>
      </c>
    </row>
    <row r="350" spans="2:63" s="12" customFormat="1" ht="22.9" customHeight="1">
      <c r="B350" s="184"/>
      <c r="C350" s="185"/>
      <c r="D350" s="186" t="s">
        <v>75</v>
      </c>
      <c r="E350" s="198" t="s">
        <v>597</v>
      </c>
      <c r="F350" s="198" t="s">
        <v>598</v>
      </c>
      <c r="G350" s="185"/>
      <c r="H350" s="185"/>
      <c r="I350" s="188"/>
      <c r="J350" s="199">
        <f>BK350</f>
        <v>0</v>
      </c>
      <c r="K350" s="185"/>
      <c r="L350" s="190"/>
      <c r="M350" s="191"/>
      <c r="N350" s="192"/>
      <c r="O350" s="192"/>
      <c r="P350" s="193">
        <f>P351</f>
        <v>0</v>
      </c>
      <c r="Q350" s="192"/>
      <c r="R350" s="193">
        <f>R351</f>
        <v>0</v>
      </c>
      <c r="S350" s="192"/>
      <c r="T350" s="194">
        <f>T351</f>
        <v>0</v>
      </c>
      <c r="AR350" s="195" t="s">
        <v>84</v>
      </c>
      <c r="AT350" s="196" t="s">
        <v>75</v>
      </c>
      <c r="AU350" s="196" t="s">
        <v>84</v>
      </c>
      <c r="AY350" s="195" t="s">
        <v>128</v>
      </c>
      <c r="BK350" s="197">
        <f>BK351</f>
        <v>0</v>
      </c>
    </row>
    <row r="351" spans="1:65" s="2" customFormat="1" ht="16.5" customHeight="1">
      <c r="A351" s="34"/>
      <c r="B351" s="35"/>
      <c r="C351" s="200" t="s">
        <v>599</v>
      </c>
      <c r="D351" s="200" t="s">
        <v>131</v>
      </c>
      <c r="E351" s="201" t="s">
        <v>600</v>
      </c>
      <c r="F351" s="202" t="s">
        <v>601</v>
      </c>
      <c r="G351" s="203" t="s">
        <v>520</v>
      </c>
      <c r="H351" s="204">
        <v>618.585</v>
      </c>
      <c r="I351" s="205"/>
      <c r="J351" s="206">
        <f>ROUND(I351*H351,2)</f>
        <v>0</v>
      </c>
      <c r="K351" s="202" t="s">
        <v>135</v>
      </c>
      <c r="L351" s="39"/>
      <c r="M351" s="265" t="s">
        <v>1</v>
      </c>
      <c r="N351" s="266" t="s">
        <v>41</v>
      </c>
      <c r="O351" s="219"/>
      <c r="P351" s="267">
        <f>O351*H351</f>
        <v>0</v>
      </c>
      <c r="Q351" s="267">
        <v>0</v>
      </c>
      <c r="R351" s="267">
        <f>Q351*H351</f>
        <v>0</v>
      </c>
      <c r="S351" s="267">
        <v>0</v>
      </c>
      <c r="T351" s="268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11" t="s">
        <v>149</v>
      </c>
      <c r="AT351" s="211" t="s">
        <v>131</v>
      </c>
      <c r="AU351" s="211" t="s">
        <v>86</v>
      </c>
      <c r="AY351" s="17" t="s">
        <v>128</v>
      </c>
      <c r="BE351" s="212">
        <f>IF(N351="základní",J351,0)</f>
        <v>0</v>
      </c>
      <c r="BF351" s="212">
        <f>IF(N351="snížená",J351,0)</f>
        <v>0</v>
      </c>
      <c r="BG351" s="212">
        <f>IF(N351="zákl. přenesená",J351,0)</f>
        <v>0</v>
      </c>
      <c r="BH351" s="212">
        <f>IF(N351="sníž. přenesená",J351,0)</f>
        <v>0</v>
      </c>
      <c r="BI351" s="212">
        <f>IF(N351="nulová",J351,0)</f>
        <v>0</v>
      </c>
      <c r="BJ351" s="17" t="s">
        <v>84</v>
      </c>
      <c r="BK351" s="212">
        <f>ROUND(I351*H351,2)</f>
        <v>0</v>
      </c>
      <c r="BL351" s="17" t="s">
        <v>149</v>
      </c>
      <c r="BM351" s="211" t="s">
        <v>602</v>
      </c>
    </row>
    <row r="352" spans="1:31" s="2" customFormat="1" ht="6.95" customHeight="1">
      <c r="A352" s="34"/>
      <c r="B352" s="54"/>
      <c r="C352" s="55"/>
      <c r="D352" s="55"/>
      <c r="E352" s="55"/>
      <c r="F352" s="55"/>
      <c r="G352" s="55"/>
      <c r="H352" s="55"/>
      <c r="I352" s="55"/>
      <c r="J352" s="55"/>
      <c r="K352" s="55"/>
      <c r="L352" s="39"/>
      <c r="M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</row>
  </sheetData>
  <sheetProtection algorithmName="SHA-512" hashValue="/JzTwemtWPzQWdU0HFXou6AXGAZ2HoPJ1FgIdq516p5xZ53ukTgbtPF4fRBEw8lp/Fh1/doBlWSIVVEqVrMFDQ==" saltValue="9Pnw9Ccee2YYSD0yNA5Dmu2DzWC7zK7Maum2Kpasu5Cl1nn42bU1dcgjK3LTW1wKTYTqaZtrj3qLVCC7JkH8ng==" spinCount="100000" sheet="1" objects="1" scenarios="1" formatColumns="0" formatRows="0" autoFilter="0"/>
  <autoFilter ref="C132:K351"/>
  <mergeCells count="14">
    <mergeCell ref="D111:F111"/>
    <mergeCell ref="E123:H123"/>
    <mergeCell ref="E125:H125"/>
    <mergeCell ref="L2:V2"/>
    <mergeCell ref="E87:H87"/>
    <mergeCell ref="D107:F107"/>
    <mergeCell ref="D108:F108"/>
    <mergeCell ref="D109:F109"/>
    <mergeCell ref="D110:F110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84" r:id="rId2"/>
  <headerFooter>
    <oddFooter>&amp;CStrana &amp;P z &amp;N&amp;R&amp;A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8"/>
      <c r="C3" s="109"/>
      <c r="D3" s="109"/>
      <c r="E3" s="109"/>
      <c r="F3" s="109"/>
      <c r="G3" s="109"/>
      <c r="H3" s="20"/>
    </row>
    <row r="4" spans="2:8" s="1" customFormat="1" ht="24.95" customHeight="1">
      <c r="B4" s="20"/>
      <c r="C4" s="110" t="s">
        <v>603</v>
      </c>
      <c r="H4" s="20"/>
    </row>
    <row r="5" spans="2:8" s="1" customFormat="1" ht="12" customHeight="1">
      <c r="B5" s="20"/>
      <c r="C5" s="269" t="s">
        <v>13</v>
      </c>
      <c r="D5" s="330" t="s">
        <v>14</v>
      </c>
      <c r="E5" s="323"/>
      <c r="F5" s="323"/>
      <c r="H5" s="20"/>
    </row>
    <row r="6" spans="2:8" s="1" customFormat="1" ht="36.95" customHeight="1">
      <c r="B6" s="20"/>
      <c r="C6" s="270" t="s">
        <v>16</v>
      </c>
      <c r="D6" s="336" t="s">
        <v>17</v>
      </c>
      <c r="E6" s="323"/>
      <c r="F6" s="323"/>
      <c r="H6" s="20"/>
    </row>
    <row r="7" spans="2:8" s="1" customFormat="1" ht="16.5" customHeight="1">
      <c r="B7" s="20"/>
      <c r="C7" s="112" t="s">
        <v>22</v>
      </c>
      <c r="D7" s="114" t="str">
        <f>'Rekapitulace stavby'!AN8</f>
        <v>14. 1. 2021</v>
      </c>
      <c r="H7" s="20"/>
    </row>
    <row r="8" spans="1:8" s="2" customFormat="1" ht="10.9" customHeight="1">
      <c r="A8" s="34"/>
      <c r="B8" s="39"/>
      <c r="C8" s="34"/>
      <c r="D8" s="34"/>
      <c r="E8" s="34"/>
      <c r="F8" s="34"/>
      <c r="G8" s="34"/>
      <c r="H8" s="39"/>
    </row>
    <row r="9" spans="1:8" s="11" customFormat="1" ht="29.25" customHeight="1">
      <c r="A9" s="173"/>
      <c r="B9" s="271"/>
      <c r="C9" s="272" t="s">
        <v>57</v>
      </c>
      <c r="D9" s="273" t="s">
        <v>58</v>
      </c>
      <c r="E9" s="273" t="s">
        <v>115</v>
      </c>
      <c r="F9" s="274" t="s">
        <v>604</v>
      </c>
      <c r="G9" s="173"/>
      <c r="H9" s="271"/>
    </row>
    <row r="10" spans="1:8" s="2" customFormat="1" ht="26.45" customHeight="1">
      <c r="A10" s="34"/>
      <c r="B10" s="39"/>
      <c r="C10" s="275" t="s">
        <v>605</v>
      </c>
      <c r="D10" s="275" t="s">
        <v>88</v>
      </c>
      <c r="E10" s="34"/>
      <c r="F10" s="34"/>
      <c r="G10" s="34"/>
      <c r="H10" s="39"/>
    </row>
    <row r="11" spans="1:8" s="2" customFormat="1" ht="16.9" customHeight="1">
      <c r="A11" s="34"/>
      <c r="B11" s="39"/>
      <c r="C11" s="276" t="s">
        <v>248</v>
      </c>
      <c r="D11" s="277" t="s">
        <v>1</v>
      </c>
      <c r="E11" s="278" t="s">
        <v>1</v>
      </c>
      <c r="F11" s="279">
        <v>7943</v>
      </c>
      <c r="G11" s="34"/>
      <c r="H11" s="39"/>
    </row>
    <row r="12" spans="1:8" s="2" customFormat="1" ht="16.9" customHeight="1">
      <c r="A12" s="34"/>
      <c r="B12" s="39"/>
      <c r="C12" s="280" t="s">
        <v>1</v>
      </c>
      <c r="D12" s="280" t="s">
        <v>365</v>
      </c>
      <c r="E12" s="17" t="s">
        <v>1</v>
      </c>
      <c r="F12" s="281">
        <v>321</v>
      </c>
      <c r="G12" s="34"/>
      <c r="H12" s="39"/>
    </row>
    <row r="13" spans="1:8" s="2" customFormat="1" ht="16.9" customHeight="1">
      <c r="A13" s="34"/>
      <c r="B13" s="39"/>
      <c r="C13" s="280" t="s">
        <v>1</v>
      </c>
      <c r="D13" s="280" t="s">
        <v>366</v>
      </c>
      <c r="E13" s="17" t="s">
        <v>1</v>
      </c>
      <c r="F13" s="281">
        <v>4945</v>
      </c>
      <c r="G13" s="34"/>
      <c r="H13" s="39"/>
    </row>
    <row r="14" spans="1:8" s="2" customFormat="1" ht="16.9" customHeight="1">
      <c r="A14" s="34"/>
      <c r="B14" s="39"/>
      <c r="C14" s="280" t="s">
        <v>1</v>
      </c>
      <c r="D14" s="280" t="s">
        <v>367</v>
      </c>
      <c r="E14" s="17" t="s">
        <v>1</v>
      </c>
      <c r="F14" s="281">
        <v>750</v>
      </c>
      <c r="G14" s="34"/>
      <c r="H14" s="39"/>
    </row>
    <row r="15" spans="1:8" s="2" customFormat="1" ht="16.9" customHeight="1">
      <c r="A15" s="34"/>
      <c r="B15" s="39"/>
      <c r="C15" s="280" t="s">
        <v>1</v>
      </c>
      <c r="D15" s="280" t="s">
        <v>368</v>
      </c>
      <c r="E15" s="17" t="s">
        <v>1</v>
      </c>
      <c r="F15" s="281">
        <v>920</v>
      </c>
      <c r="G15" s="34"/>
      <c r="H15" s="39"/>
    </row>
    <row r="16" spans="1:8" s="2" customFormat="1" ht="16.9" customHeight="1">
      <c r="A16" s="34"/>
      <c r="B16" s="39"/>
      <c r="C16" s="280" t="s">
        <v>1</v>
      </c>
      <c r="D16" s="280" t="s">
        <v>369</v>
      </c>
      <c r="E16" s="17" t="s">
        <v>1</v>
      </c>
      <c r="F16" s="281">
        <v>1007</v>
      </c>
      <c r="G16" s="34"/>
      <c r="H16" s="39"/>
    </row>
    <row r="17" spans="1:8" s="2" customFormat="1" ht="16.9" customHeight="1">
      <c r="A17" s="34"/>
      <c r="B17" s="39"/>
      <c r="C17" s="280" t="s">
        <v>248</v>
      </c>
      <c r="D17" s="280" t="s">
        <v>364</v>
      </c>
      <c r="E17" s="17" t="s">
        <v>1</v>
      </c>
      <c r="F17" s="281">
        <v>7943</v>
      </c>
      <c r="G17" s="34"/>
      <c r="H17" s="39"/>
    </row>
    <row r="18" spans="1:8" s="2" customFormat="1" ht="16.9" customHeight="1">
      <c r="A18" s="34"/>
      <c r="B18" s="39"/>
      <c r="C18" s="282" t="s">
        <v>606</v>
      </c>
      <c r="D18" s="34"/>
      <c r="E18" s="34"/>
      <c r="F18" s="34"/>
      <c r="G18" s="34"/>
      <c r="H18" s="39"/>
    </row>
    <row r="19" spans="1:8" s="2" customFormat="1" ht="16.9" customHeight="1">
      <c r="A19" s="34"/>
      <c r="B19" s="39"/>
      <c r="C19" s="280" t="s">
        <v>356</v>
      </c>
      <c r="D19" s="280" t="s">
        <v>357</v>
      </c>
      <c r="E19" s="17" t="s">
        <v>279</v>
      </c>
      <c r="F19" s="281">
        <v>14538.9</v>
      </c>
      <c r="G19" s="34"/>
      <c r="H19" s="39"/>
    </row>
    <row r="20" spans="1:8" s="2" customFormat="1" ht="16.9" customHeight="1">
      <c r="A20" s="34"/>
      <c r="B20" s="39"/>
      <c r="C20" s="280" t="s">
        <v>419</v>
      </c>
      <c r="D20" s="280" t="s">
        <v>420</v>
      </c>
      <c r="E20" s="17" t="s">
        <v>279</v>
      </c>
      <c r="F20" s="281">
        <v>9043</v>
      </c>
      <c r="G20" s="34"/>
      <c r="H20" s="39"/>
    </row>
    <row r="21" spans="1:8" s="2" customFormat="1" ht="16.9" customHeight="1">
      <c r="A21" s="34"/>
      <c r="B21" s="39"/>
      <c r="C21" s="276" t="s">
        <v>250</v>
      </c>
      <c r="D21" s="277" t="s">
        <v>1</v>
      </c>
      <c r="E21" s="278" t="s">
        <v>1</v>
      </c>
      <c r="F21" s="279">
        <v>1741</v>
      </c>
      <c r="G21" s="34"/>
      <c r="H21" s="39"/>
    </row>
    <row r="22" spans="1:8" s="2" customFormat="1" ht="16.9" customHeight="1">
      <c r="A22" s="34"/>
      <c r="B22" s="39"/>
      <c r="C22" s="280" t="s">
        <v>1</v>
      </c>
      <c r="D22" s="280" t="s">
        <v>379</v>
      </c>
      <c r="E22" s="17" t="s">
        <v>1</v>
      </c>
      <c r="F22" s="281">
        <v>332</v>
      </c>
      <c r="G22" s="34"/>
      <c r="H22" s="39"/>
    </row>
    <row r="23" spans="1:8" s="2" customFormat="1" ht="16.9" customHeight="1">
      <c r="A23" s="34"/>
      <c r="B23" s="39"/>
      <c r="C23" s="280" t="s">
        <v>1</v>
      </c>
      <c r="D23" s="280" t="s">
        <v>380</v>
      </c>
      <c r="E23" s="17" t="s">
        <v>1</v>
      </c>
      <c r="F23" s="281">
        <v>167</v>
      </c>
      <c r="G23" s="34"/>
      <c r="H23" s="39"/>
    </row>
    <row r="24" spans="1:8" s="2" customFormat="1" ht="16.9" customHeight="1">
      <c r="A24" s="34"/>
      <c r="B24" s="39"/>
      <c r="C24" s="280" t="s">
        <v>1</v>
      </c>
      <c r="D24" s="280" t="s">
        <v>381</v>
      </c>
      <c r="E24" s="17" t="s">
        <v>1</v>
      </c>
      <c r="F24" s="281">
        <v>750</v>
      </c>
      <c r="G24" s="34"/>
      <c r="H24" s="39"/>
    </row>
    <row r="25" spans="1:8" s="2" customFormat="1" ht="16.9" customHeight="1">
      <c r="A25" s="34"/>
      <c r="B25" s="39"/>
      <c r="C25" s="280" t="s">
        <v>1</v>
      </c>
      <c r="D25" s="280" t="s">
        <v>382</v>
      </c>
      <c r="E25" s="17" t="s">
        <v>1</v>
      </c>
      <c r="F25" s="281">
        <v>21.5</v>
      </c>
      <c r="G25" s="34"/>
      <c r="H25" s="39"/>
    </row>
    <row r="26" spans="1:8" s="2" customFormat="1" ht="16.9" customHeight="1">
      <c r="A26" s="34"/>
      <c r="B26" s="39"/>
      <c r="C26" s="280" t="s">
        <v>1</v>
      </c>
      <c r="D26" s="280" t="s">
        <v>383</v>
      </c>
      <c r="E26" s="17" t="s">
        <v>1</v>
      </c>
      <c r="F26" s="281">
        <v>470.5</v>
      </c>
      <c r="G26" s="34"/>
      <c r="H26" s="39"/>
    </row>
    <row r="27" spans="1:8" s="2" customFormat="1" ht="16.9" customHeight="1">
      <c r="A27" s="34"/>
      <c r="B27" s="39"/>
      <c r="C27" s="280" t="s">
        <v>250</v>
      </c>
      <c r="D27" s="280" t="s">
        <v>364</v>
      </c>
      <c r="E27" s="17" t="s">
        <v>1</v>
      </c>
      <c r="F27" s="281">
        <v>1741</v>
      </c>
      <c r="G27" s="34"/>
      <c r="H27" s="39"/>
    </row>
    <row r="28" spans="1:8" s="2" customFormat="1" ht="16.9" customHeight="1">
      <c r="A28" s="34"/>
      <c r="B28" s="39"/>
      <c r="C28" s="282" t="s">
        <v>606</v>
      </c>
      <c r="D28" s="34"/>
      <c r="E28" s="34"/>
      <c r="F28" s="34"/>
      <c r="G28" s="34"/>
      <c r="H28" s="39"/>
    </row>
    <row r="29" spans="1:8" s="2" customFormat="1" ht="16.9" customHeight="1">
      <c r="A29" s="34"/>
      <c r="B29" s="39"/>
      <c r="C29" s="280" t="s">
        <v>375</v>
      </c>
      <c r="D29" s="280" t="s">
        <v>376</v>
      </c>
      <c r="E29" s="17" t="s">
        <v>279</v>
      </c>
      <c r="F29" s="281">
        <v>7372.1</v>
      </c>
      <c r="G29" s="34"/>
      <c r="H29" s="39"/>
    </row>
    <row r="30" spans="1:8" s="2" customFormat="1" ht="16.9" customHeight="1">
      <c r="A30" s="34"/>
      <c r="B30" s="39"/>
      <c r="C30" s="280" t="s">
        <v>423</v>
      </c>
      <c r="D30" s="280" t="s">
        <v>424</v>
      </c>
      <c r="E30" s="17" t="s">
        <v>279</v>
      </c>
      <c r="F30" s="281">
        <v>2841</v>
      </c>
      <c r="G30" s="34"/>
      <c r="H30" s="39"/>
    </row>
    <row r="31" spans="1:8" s="2" customFormat="1" ht="16.9" customHeight="1">
      <c r="A31" s="34"/>
      <c r="B31" s="39"/>
      <c r="C31" s="276" t="s">
        <v>252</v>
      </c>
      <c r="D31" s="277" t="s">
        <v>1</v>
      </c>
      <c r="E31" s="278" t="s">
        <v>1</v>
      </c>
      <c r="F31" s="279">
        <v>1114.15</v>
      </c>
      <c r="G31" s="34"/>
      <c r="H31" s="39"/>
    </row>
    <row r="32" spans="1:8" s="2" customFormat="1" ht="16.9" customHeight="1">
      <c r="A32" s="34"/>
      <c r="B32" s="39"/>
      <c r="C32" s="280" t="s">
        <v>1</v>
      </c>
      <c r="D32" s="280" t="s">
        <v>394</v>
      </c>
      <c r="E32" s="17" t="s">
        <v>1</v>
      </c>
      <c r="F32" s="281">
        <v>422.5</v>
      </c>
      <c r="G32" s="34"/>
      <c r="H32" s="39"/>
    </row>
    <row r="33" spans="1:8" s="2" customFormat="1" ht="16.9" customHeight="1">
      <c r="A33" s="34"/>
      <c r="B33" s="39"/>
      <c r="C33" s="280" t="s">
        <v>1</v>
      </c>
      <c r="D33" s="280" t="s">
        <v>351</v>
      </c>
      <c r="E33" s="17" t="s">
        <v>1</v>
      </c>
      <c r="F33" s="281">
        <v>115</v>
      </c>
      <c r="G33" s="34"/>
      <c r="H33" s="39"/>
    </row>
    <row r="34" spans="1:8" s="2" customFormat="1" ht="16.9" customHeight="1">
      <c r="A34" s="34"/>
      <c r="B34" s="39"/>
      <c r="C34" s="280" t="s">
        <v>1</v>
      </c>
      <c r="D34" s="280" t="s">
        <v>395</v>
      </c>
      <c r="E34" s="17" t="s">
        <v>1</v>
      </c>
      <c r="F34" s="281">
        <v>83.75</v>
      </c>
      <c r="G34" s="34"/>
      <c r="H34" s="39"/>
    </row>
    <row r="35" spans="1:8" s="2" customFormat="1" ht="16.9" customHeight="1">
      <c r="A35" s="34"/>
      <c r="B35" s="39"/>
      <c r="C35" s="280" t="s">
        <v>1</v>
      </c>
      <c r="D35" s="280" t="s">
        <v>396</v>
      </c>
      <c r="E35" s="17" t="s">
        <v>1</v>
      </c>
      <c r="F35" s="281">
        <v>22.4</v>
      </c>
      <c r="G35" s="34"/>
      <c r="H35" s="39"/>
    </row>
    <row r="36" spans="1:8" s="2" customFormat="1" ht="16.9" customHeight="1">
      <c r="A36" s="34"/>
      <c r="B36" s="39"/>
      <c r="C36" s="280" t="s">
        <v>1</v>
      </c>
      <c r="D36" s="280" t="s">
        <v>383</v>
      </c>
      <c r="E36" s="17" t="s">
        <v>1</v>
      </c>
      <c r="F36" s="281">
        <v>470.5</v>
      </c>
      <c r="G36" s="34"/>
      <c r="H36" s="39"/>
    </row>
    <row r="37" spans="1:8" s="2" customFormat="1" ht="16.9" customHeight="1">
      <c r="A37" s="34"/>
      <c r="B37" s="39"/>
      <c r="C37" s="280" t="s">
        <v>252</v>
      </c>
      <c r="D37" s="280" t="s">
        <v>364</v>
      </c>
      <c r="E37" s="17" t="s">
        <v>1</v>
      </c>
      <c r="F37" s="281">
        <v>1114.15</v>
      </c>
      <c r="G37" s="34"/>
      <c r="H37" s="39"/>
    </row>
    <row r="38" spans="1:8" s="2" customFormat="1" ht="16.9" customHeight="1">
      <c r="A38" s="34"/>
      <c r="B38" s="39"/>
      <c r="C38" s="282" t="s">
        <v>606</v>
      </c>
      <c r="D38" s="34"/>
      <c r="E38" s="34"/>
      <c r="F38" s="34"/>
      <c r="G38" s="34"/>
      <c r="H38" s="39"/>
    </row>
    <row r="39" spans="1:8" s="2" customFormat="1" ht="16.9" customHeight="1">
      <c r="A39" s="34"/>
      <c r="B39" s="39"/>
      <c r="C39" s="280" t="s">
        <v>390</v>
      </c>
      <c r="D39" s="280" t="s">
        <v>391</v>
      </c>
      <c r="E39" s="17" t="s">
        <v>279</v>
      </c>
      <c r="F39" s="281">
        <v>1783.15</v>
      </c>
      <c r="G39" s="34"/>
      <c r="H39" s="39"/>
    </row>
    <row r="40" spans="1:8" s="2" customFormat="1" ht="16.9" customHeight="1">
      <c r="A40" s="34"/>
      <c r="B40" s="39"/>
      <c r="C40" s="280" t="s">
        <v>427</v>
      </c>
      <c r="D40" s="280" t="s">
        <v>428</v>
      </c>
      <c r="E40" s="17" t="s">
        <v>279</v>
      </c>
      <c r="F40" s="281">
        <v>1114.15</v>
      </c>
      <c r="G40" s="34"/>
      <c r="H40" s="39"/>
    </row>
    <row r="41" spans="1:8" s="2" customFormat="1" ht="7.35" customHeight="1">
      <c r="A41" s="34"/>
      <c r="B41" s="141"/>
      <c r="C41" s="142"/>
      <c r="D41" s="142"/>
      <c r="E41" s="142"/>
      <c r="F41" s="142"/>
      <c r="G41" s="142"/>
      <c r="H41" s="39"/>
    </row>
    <row r="42" spans="1:8" s="2" customFormat="1" ht="11.25">
      <c r="A42" s="34"/>
      <c r="B42" s="34"/>
      <c r="C42" s="34"/>
      <c r="D42" s="34"/>
      <c r="E42" s="34"/>
      <c r="F42" s="34"/>
      <c r="G42" s="34"/>
      <c r="H42" s="34"/>
    </row>
  </sheetData>
  <sheetProtection algorithmName="SHA-512" hashValue="CffEQ8ISrEGFcOTrGe8fCUnoWSMF1tMmqBvXK8hgZDXl0kLzS/4YuUbrADbSSeEO94Ld65rpbEHNALZ0/jXdHQ==" saltValue="Pv0pOnnRCqtSneo8R5ohLSJEEHith5rVHZb3QAFeG2Y3Yc6LrqsgJUYbtvaZMzM7/l+ZUjz5eGzoZotstrwWKg==" spinCount="100000" sheet="1" objects="1" scenarios="1" formatColumns="0" formatRows="0"/>
  <mergeCells count="2">
    <mergeCell ref="D5:F5"/>
    <mergeCell ref="D6:F6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landscape" paperSize="9" scale="92" r:id="rId2"/>
  <headerFooter>
    <oddFooter>&amp;CStrana &amp;P z &amp;N&amp;R&amp;A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Jendruscak, Michal_x000d_</dc:creator>
  <cp:keywords/>
  <dc:description/>
  <cp:lastModifiedBy>Jendruscak, Michal_x000d_</cp:lastModifiedBy>
  <cp:lastPrinted>2021-12-07T06:53:55Z</cp:lastPrinted>
  <dcterms:created xsi:type="dcterms:W3CDTF">2021-12-07T06:49:00Z</dcterms:created>
  <dcterms:modified xsi:type="dcterms:W3CDTF">2021-12-07T06:54:47Z</dcterms:modified>
  <cp:category/>
  <cp:version/>
  <cp:contentType/>
  <cp:contentStatus/>
</cp:coreProperties>
</file>